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cheduling Sheet Final2" sheetId="1" r:id="rId4"/>
    <sheet state="visible" name="Scheduling Sheet final" sheetId="2" r:id="rId5"/>
    <sheet state="visible" name="tempfinal2" sheetId="3" r:id="rId6"/>
    <sheet state="visible" name="Temp " sheetId="4" r:id="rId7"/>
    <sheet state="visible" name="2021 Batch" sheetId="5" r:id="rId8"/>
    <sheet state="visible" name="Slot tags" sheetId="6" r:id="rId9"/>
    <sheet state="visible" name="Scheduling Sheet" sheetId="7" r:id="rId10"/>
    <sheet state="visible" name="Mentor Sheet" sheetId="8" r:id="rId11"/>
    <sheet state="visible" name="Startup Sheet" sheetId="9" r:id="rId12"/>
  </sheets>
  <definedNames>
    <definedName hidden="1" localSheetId="0" name="Z_3E3DA1E2_A713_4F00_B344_CDC071FE40A3_.wvu.FilterData">'Scheduling Sheet Final2'!$A$1:$S$280</definedName>
  </definedNames>
  <calcPr/>
  <customWorkbookViews>
    <customWorkbookView activeSheetId="0" maximized="1" windowHeight="0" windowWidth="0" guid="{3E3DA1E2-A713-4F00-B344-CDC071FE40A3}" name="Filter 1"/>
  </customWorkbookViews>
</workbook>
</file>

<file path=xl/sharedStrings.xml><?xml version="1.0" encoding="utf-8"?>
<sst xmlns="http://schemas.openxmlformats.org/spreadsheetml/2006/main" count="8519" uniqueCount="2069">
  <si>
    <t>Mentor Name</t>
  </si>
  <si>
    <t>Email (Mentor)</t>
  </si>
  <si>
    <t>mPOC Name</t>
  </si>
  <si>
    <t>mPOC email</t>
  </si>
  <si>
    <t>Session Number</t>
  </si>
  <si>
    <t>UST</t>
  </si>
  <si>
    <t>Startup Tag</t>
  </si>
  <si>
    <t>Startup Name</t>
  </si>
  <si>
    <t>Startup POC</t>
  </si>
  <si>
    <t>sPOC Email</t>
  </si>
  <si>
    <t>Startup Folder</t>
  </si>
  <si>
    <t>Startup Name + Folder Link</t>
  </si>
  <si>
    <t>Date (MM/DD/YYYY)</t>
  </si>
  <si>
    <t>Start Time (MM/DD/YYYY HH:MM:SS)</t>
  </si>
  <si>
    <t>End Time (MM/DD/YYYY HH:MM:SS)</t>
  </si>
  <si>
    <t>Founder Email 1</t>
  </si>
  <si>
    <t>Founder Email 2</t>
  </si>
  <si>
    <t>Founder Email 3</t>
  </si>
  <si>
    <t>Shirish Golwalkar</t>
  </si>
  <si>
    <t>shirish.golwalkar@icertis.com</t>
  </si>
  <si>
    <t>Shrey</t>
  </si>
  <si>
    <t>S1</t>
  </si>
  <si>
    <t>Madhav</t>
  </si>
  <si>
    <t>S2</t>
  </si>
  <si>
    <t>Advitiya</t>
  </si>
  <si>
    <t>S3</t>
  </si>
  <si>
    <t>Raghav</t>
  </si>
  <si>
    <t>Prakash Advani</t>
  </si>
  <si>
    <t>prakash.advani@piconets.com</t>
  </si>
  <si>
    <t>Pranit</t>
  </si>
  <si>
    <t>S4</t>
  </si>
  <si>
    <t>Mala</t>
  </si>
  <si>
    <t>S5</t>
  </si>
  <si>
    <t>Kahaan</t>
  </si>
  <si>
    <t>S6</t>
  </si>
  <si>
    <t>Aryan</t>
  </si>
  <si>
    <t>Vikas Sekhri</t>
  </si>
  <si>
    <t>vikassekhri@gmail.com</t>
  </si>
  <si>
    <t>S7</t>
  </si>
  <si>
    <t>S8</t>
  </si>
  <si>
    <t>Akshit</t>
  </si>
  <si>
    <t>Mukul Bagga</t>
  </si>
  <si>
    <t>mukul.bagga@medicomhealthcare.com</t>
  </si>
  <si>
    <t>S9</t>
  </si>
  <si>
    <t>S10</t>
  </si>
  <si>
    <t>Abhinav</t>
  </si>
  <si>
    <t>Arijit Banerjee</t>
  </si>
  <si>
    <t>arijit1501@gmail.com</t>
  </si>
  <si>
    <t>S11</t>
  </si>
  <si>
    <t>Abir</t>
  </si>
  <si>
    <t>S12</t>
  </si>
  <si>
    <t>Prabhat</t>
  </si>
  <si>
    <t>S13</t>
  </si>
  <si>
    <t>Deepankar</t>
  </si>
  <si>
    <t>Anand Dawson</t>
  </si>
  <si>
    <t>lastmansurfing@yahoo.com</t>
  </si>
  <si>
    <t>S14</t>
  </si>
  <si>
    <t>Akshat</t>
  </si>
  <si>
    <t>S15</t>
  </si>
  <si>
    <t>Sarthak</t>
  </si>
  <si>
    <t>S16</t>
  </si>
  <si>
    <t>Shesh Vasudevamurthy</t>
  </si>
  <si>
    <t>sheshadriv@gmail.com</t>
  </si>
  <si>
    <t>S17</t>
  </si>
  <si>
    <t>S18</t>
  </si>
  <si>
    <t>Dhruvil Sanghvi</t>
  </si>
  <si>
    <t>dhruvil.sanghvi@loginextsolutions.com</t>
  </si>
  <si>
    <t>S19</t>
  </si>
  <si>
    <t>S20</t>
  </si>
  <si>
    <t>Nitin Chaudhary</t>
  </si>
  <si>
    <t>nitin.chaudhary@indifi.com</t>
  </si>
  <si>
    <t>S21</t>
  </si>
  <si>
    <t>S22</t>
  </si>
  <si>
    <t>Dinesh Varadharajan</t>
  </si>
  <si>
    <t>gvdinesh@gmail.com</t>
  </si>
  <si>
    <t>S23</t>
  </si>
  <si>
    <t>S24</t>
  </si>
  <si>
    <t>S25</t>
  </si>
  <si>
    <t>Sambit Dash</t>
  </si>
  <si>
    <t>sambitdash1987@gmail.com</t>
  </si>
  <si>
    <t>S26</t>
  </si>
  <si>
    <t>S27</t>
  </si>
  <si>
    <t>S28</t>
  </si>
  <si>
    <t>S29</t>
  </si>
  <si>
    <t>S30</t>
  </si>
  <si>
    <t>Anirvan Chowdhury</t>
  </si>
  <si>
    <t>anirvan@blume.vc</t>
  </si>
  <si>
    <t>S31</t>
  </si>
  <si>
    <t>S32</t>
  </si>
  <si>
    <t>Tejas Vyas</t>
  </si>
  <si>
    <t>vyastejas@gmail.com</t>
  </si>
  <si>
    <t>S33</t>
  </si>
  <si>
    <t>S34</t>
  </si>
  <si>
    <t>Aditya Arora</t>
  </si>
  <si>
    <t>aditya.arora@faad.in</t>
  </si>
  <si>
    <t>S35</t>
  </si>
  <si>
    <t>S36</t>
  </si>
  <si>
    <t>Vikas Wadhawan</t>
  </si>
  <si>
    <t>cavik20@gmail.com</t>
  </si>
  <si>
    <t>S37</t>
  </si>
  <si>
    <t>S38</t>
  </si>
  <si>
    <t>S39</t>
  </si>
  <si>
    <t xml:space="preserve">Kedar Dave </t>
  </si>
  <si>
    <t>Kd@shuruup.com</t>
  </si>
  <si>
    <t>S40</t>
  </si>
  <si>
    <t>S41</t>
  </si>
  <si>
    <t>Hitesh Dhingra</t>
  </si>
  <si>
    <t>Hitesh@themancompany.com</t>
  </si>
  <si>
    <t>S42</t>
  </si>
  <si>
    <t>S43</t>
  </si>
  <si>
    <t>Kunal Arora</t>
  </si>
  <si>
    <t>arora.kunal297@gmail.com</t>
  </si>
  <si>
    <t>S44</t>
  </si>
  <si>
    <t>S45</t>
  </si>
  <si>
    <t>S46</t>
  </si>
  <si>
    <t>Paresh P Madani</t>
  </si>
  <si>
    <t>paresh.madani@sloan.mit.edu</t>
  </si>
  <si>
    <t>Rahul Yadava</t>
  </si>
  <si>
    <t>rahul@curevolve.com</t>
  </si>
  <si>
    <t>Sairam Krishnan</t>
  </si>
  <si>
    <t>skrishnan@accel.com</t>
  </si>
  <si>
    <t>Sharan Aggarwal</t>
  </si>
  <si>
    <t>aggarwal.sharan@gmail.com</t>
  </si>
  <si>
    <t>Siva Venkataraman</t>
  </si>
  <si>
    <t>siva.v@medibuddy.in</t>
  </si>
  <si>
    <t>Venkatraman RM</t>
  </si>
  <si>
    <t>Venkat.rm@gmail.com</t>
  </si>
  <si>
    <t>Madhusudhan Anand</t>
  </si>
  <si>
    <t>maddy@getambee.com</t>
  </si>
  <si>
    <t>Prasenjit Roy</t>
  </si>
  <si>
    <t>pgroy1@gmail.com</t>
  </si>
  <si>
    <t>Amit Nigam</t>
  </si>
  <si>
    <t>amitn2009@email.iimcal.ac.in</t>
  </si>
  <si>
    <t>Sanjeev Singhal</t>
  </si>
  <si>
    <t>sanjeevss@gmail.com</t>
  </si>
  <si>
    <t>Himanshu Periwal</t>
  </si>
  <si>
    <t>himanshu@periwal.me</t>
  </si>
  <si>
    <t>Varchas R Subrahmanya</t>
  </si>
  <si>
    <t>pantuvarali@gmail.com</t>
  </si>
  <si>
    <t>Vishal Jain</t>
  </si>
  <si>
    <t>Vishaljain.2211@gmail.com</t>
  </si>
  <si>
    <t>Himanshu Gupta</t>
  </si>
  <si>
    <t>himanshuvedgupta@gmail.com</t>
  </si>
  <si>
    <t>Jinal Shah</t>
  </si>
  <si>
    <t>jinal905@yahoo.com</t>
  </si>
  <si>
    <t>Suryaprakash Konanuru</t>
  </si>
  <si>
    <t>suri@ideaspringcap.com</t>
  </si>
  <si>
    <t>Vedanarayanan V</t>
  </si>
  <si>
    <t>contactveda@gmail.com</t>
  </si>
  <si>
    <t>Harshad Bastikar</t>
  </si>
  <si>
    <t>harshad@bastikar.in</t>
  </si>
  <si>
    <t>Amit Kaul</t>
  </si>
  <si>
    <t>amitjkaul@gmail.com</t>
  </si>
  <si>
    <t>Brijesh Bharadwaj</t>
  </si>
  <si>
    <t>brijesh.v.bharadwaj@gmail.com</t>
  </si>
  <si>
    <t>Abhijeet Puglia</t>
  </si>
  <si>
    <t>abhijeet.puglia@gmail.com</t>
  </si>
  <si>
    <t>Ajay Tiwari</t>
  </si>
  <si>
    <t>ajay.tiwari123@gmail.com</t>
  </si>
  <si>
    <t>Atul Mehta</t>
  </si>
  <si>
    <t>ATUL.IIMAHD@GMAIL.COM</t>
  </si>
  <si>
    <t>Brijesh</t>
  </si>
  <si>
    <t xml:space="preserve">Kumaarbrijesh29@gmail.com </t>
  </si>
  <si>
    <t>Manu Prasad</t>
  </si>
  <si>
    <t>manu.prasad@scripbox.com</t>
  </si>
  <si>
    <t>Saurabh Srivastava</t>
  </si>
  <si>
    <t>2ksaurabh@gmail.com</t>
  </si>
  <si>
    <t>Shashi Gupta</t>
  </si>
  <si>
    <t>shashig@iima.ac.in</t>
  </si>
  <si>
    <t>Zeenal Patel</t>
  </si>
  <si>
    <t>ziinalpatel@gmail.com</t>
  </si>
  <si>
    <t>Anil Chhikara</t>
  </si>
  <si>
    <t>anil@bolt91.com</t>
  </si>
  <si>
    <t>Ashok Chandavarkar</t>
  </si>
  <si>
    <t>Asc.dtc@gmail.com</t>
  </si>
  <si>
    <t>Debprotim Roy</t>
  </si>
  <si>
    <t>roy@canvs.in</t>
  </si>
  <si>
    <t>Prashant Maurya</t>
  </si>
  <si>
    <t>prashant@spheron.network</t>
  </si>
  <si>
    <t>Faiz Malkani</t>
  </si>
  <si>
    <t>malkanifaiz@gmail.com</t>
  </si>
  <si>
    <t>Monish Darda</t>
  </si>
  <si>
    <t>monish@icertis.com</t>
  </si>
  <si>
    <t>Neil Barman</t>
  </si>
  <si>
    <t>neil@yellowmessenger.com</t>
  </si>
  <si>
    <t>Surajit Chakrabarty</t>
  </si>
  <si>
    <t>surajit.c@medgenome.com</t>
  </si>
  <si>
    <t>Ankur Pandey</t>
  </si>
  <si>
    <t>ankur@signzy.com</t>
  </si>
  <si>
    <t>Arjun Nohwar</t>
  </si>
  <si>
    <t xml:space="preserve">Arjunnohwar@gmail.com </t>
  </si>
  <si>
    <t>Varun Vummidi</t>
  </si>
  <si>
    <t>vvarunkumar@gmail.com</t>
  </si>
  <si>
    <t>Sandesh Hegde</t>
  </si>
  <si>
    <t>sandesh.hegde@live.com</t>
  </si>
  <si>
    <t>Dipanjan Banerjee</t>
  </si>
  <si>
    <t>dipanjanb@ecomexpress.in</t>
  </si>
  <si>
    <t>Ashish Pratap Singh</t>
  </si>
  <si>
    <t>getapsingh@gmail.com</t>
  </si>
  <si>
    <t>Ankit Kathuria</t>
  </si>
  <si>
    <t>ak@solvetude.com</t>
  </si>
  <si>
    <t>Sandeep Singh</t>
  </si>
  <si>
    <t>sandeep@singleinterface.com</t>
  </si>
  <si>
    <t>Shayak Sen</t>
  </si>
  <si>
    <t>shayak@gmail.com</t>
  </si>
  <si>
    <t>Siddharth Dhamija</t>
  </si>
  <si>
    <t>sid@signzy.com</t>
  </si>
  <si>
    <t>Sourav Sarkar</t>
  </si>
  <si>
    <t>sourav.b4u@gmail.com</t>
  </si>
  <si>
    <t>Vineet Suneja</t>
  </si>
  <si>
    <t>vineetsuneja25@gmail.com</t>
  </si>
  <si>
    <t>Manit Kathuria</t>
  </si>
  <si>
    <t>manitkat@gmail.com</t>
  </si>
  <si>
    <t>Swaminathan Gopal</t>
  </si>
  <si>
    <t>swami@foodni.com</t>
  </si>
  <si>
    <t>Anil Siwach</t>
  </si>
  <si>
    <t>anilsiwach@gmail.com</t>
  </si>
  <si>
    <t>Kotla Manikanta Nikhil</t>
  </si>
  <si>
    <t>manikantanikhil@gmail.com</t>
  </si>
  <si>
    <t>Saurabh Nangia</t>
  </si>
  <si>
    <t>saurabh@mesh.ai</t>
  </si>
  <si>
    <t>Himanshu Bhattacharjee</t>
  </si>
  <si>
    <t>himanshu.bhattacharjee@gmail.com</t>
  </si>
  <si>
    <t>Ankur Sethi</t>
  </si>
  <si>
    <t>sethi.ankur@gmail.com</t>
  </si>
  <si>
    <t>M86</t>
  </si>
  <si>
    <t>amitkaul@yahoo.com</t>
  </si>
  <si>
    <t>Chetan Kalyan</t>
  </si>
  <si>
    <t>chetan.kalyan@gmail.com</t>
  </si>
  <si>
    <t>Arun Chetty</t>
  </si>
  <si>
    <t>me@chettyarun.com</t>
  </si>
  <si>
    <t>Kunal Chourasia</t>
  </si>
  <si>
    <t>kunal@curefit.com</t>
  </si>
  <si>
    <t>Ashish Gautam</t>
  </si>
  <si>
    <t>gautamashish4@gmail.com</t>
  </si>
  <si>
    <t>Pramod Agrawal</t>
  </si>
  <si>
    <t>pagrawal7@gmail.com</t>
  </si>
  <si>
    <t>Ritwik Khare</t>
  </si>
  <si>
    <t>ritwikkhare@yahoo.com</t>
  </si>
  <si>
    <t>Rohit Sen</t>
  </si>
  <si>
    <t>rohit.sen@nirafinance.com</t>
  </si>
  <si>
    <t>Nitin Shantaram Kulkarni</t>
  </si>
  <si>
    <t>nitin@finadvisorsllp.com</t>
  </si>
  <si>
    <t xml:space="preserve">Rati Shetty </t>
  </si>
  <si>
    <t>Rati.shetty@bankbazaar.com</t>
  </si>
  <si>
    <t>Arjit Johri</t>
  </si>
  <si>
    <t>arjit@marsshot.vc</t>
  </si>
  <si>
    <t>Badri Sanjeevi</t>
  </si>
  <si>
    <t>badri@turtlemint.com</t>
  </si>
  <si>
    <t>Suresh Kabra</t>
  </si>
  <si>
    <t>kabrasu@gmail.com</t>
  </si>
  <si>
    <t>Saurabh Bhardwaj</t>
  </si>
  <si>
    <t>saurabh@inthejourney.in</t>
  </si>
  <si>
    <t>Srinath Rajaram</t>
  </si>
  <si>
    <t>srinath.rajaram@gmail.com</t>
  </si>
  <si>
    <t>Haardik</t>
  </si>
  <si>
    <t>hardik.kumar1999@gmail.com</t>
  </si>
  <si>
    <t>Bimlesh Gundurao</t>
  </si>
  <si>
    <t>bimlesh@foundershiphq.com</t>
  </si>
  <si>
    <t>Mohit Madan</t>
  </si>
  <si>
    <t>m@oropocket.com</t>
  </si>
  <si>
    <t>Mradul Khandelwal</t>
  </si>
  <si>
    <t>mradul.k@loginextsolutions.com</t>
  </si>
  <si>
    <t>Monica Jasuja</t>
  </si>
  <si>
    <t>monica.jasuja@gmail.com</t>
  </si>
  <si>
    <t>Seshadri Krishnan</t>
  </si>
  <si>
    <t>Seshkrish@gmail.com</t>
  </si>
  <si>
    <t>Chetan Sharma</t>
  </si>
  <si>
    <t>sharmachetan2@gmail.com</t>
  </si>
  <si>
    <t>Priyanka Madnani</t>
  </si>
  <si>
    <t>Founder@easytopitch.com</t>
  </si>
  <si>
    <t>Deep Ganatra</t>
  </si>
  <si>
    <t>deep@myglamm.com</t>
  </si>
  <si>
    <t>Nandit Mehra</t>
  </si>
  <si>
    <t>nandit@lighthouse.storage</t>
  </si>
  <si>
    <t>Kush Ratna Gupta</t>
  </si>
  <si>
    <t>Kush@komet.me</t>
  </si>
  <si>
    <t>Anurag Gaggar</t>
  </si>
  <si>
    <t>anurag.gaggar@spinny.com</t>
  </si>
  <si>
    <t>Kushagra Agarwal</t>
  </si>
  <si>
    <t>kushagra@samudai.xyz</t>
  </si>
  <si>
    <t>M1</t>
  </si>
  <si>
    <t>M2</t>
  </si>
  <si>
    <t>M3</t>
  </si>
  <si>
    <t>M4</t>
  </si>
  <si>
    <t>M5</t>
  </si>
  <si>
    <t>M6</t>
  </si>
  <si>
    <t>M7</t>
  </si>
  <si>
    <t>M8</t>
  </si>
  <si>
    <t>M9</t>
  </si>
  <si>
    <t>M10</t>
  </si>
  <si>
    <t>M11</t>
  </si>
  <si>
    <t>M12</t>
  </si>
  <si>
    <t>M13</t>
  </si>
  <si>
    <t>M14</t>
  </si>
  <si>
    <t>M15</t>
  </si>
  <si>
    <t>M16</t>
  </si>
  <si>
    <t>M17</t>
  </si>
  <si>
    <t>M18</t>
  </si>
  <si>
    <t>M19</t>
  </si>
  <si>
    <t>M20</t>
  </si>
  <si>
    <t>M21</t>
  </si>
  <si>
    <t>M22</t>
  </si>
  <si>
    <t>M23</t>
  </si>
  <si>
    <t>M24</t>
  </si>
  <si>
    <t>M25</t>
  </si>
  <si>
    <t>M26</t>
  </si>
  <si>
    <t>M27</t>
  </si>
  <si>
    <t>M28</t>
  </si>
  <si>
    <t>M29</t>
  </si>
  <si>
    <t>M30</t>
  </si>
  <si>
    <t>M31</t>
  </si>
  <si>
    <t>M32</t>
  </si>
  <si>
    <t>M33</t>
  </si>
  <si>
    <t>M34</t>
  </si>
  <si>
    <t>M35</t>
  </si>
  <si>
    <t>M36</t>
  </si>
  <si>
    <t>M37</t>
  </si>
  <si>
    <t>M38</t>
  </si>
  <si>
    <t>M39</t>
  </si>
  <si>
    <t>M40</t>
  </si>
  <si>
    <t>M41</t>
  </si>
  <si>
    <t>M42</t>
  </si>
  <si>
    <t>M43</t>
  </si>
  <si>
    <t>M44</t>
  </si>
  <si>
    <t>M45</t>
  </si>
  <si>
    <t>M46</t>
  </si>
  <si>
    <t>M47</t>
  </si>
  <si>
    <t>M48</t>
  </si>
  <si>
    <t>M49</t>
  </si>
  <si>
    <t>M50</t>
  </si>
  <si>
    <t>M51</t>
  </si>
  <si>
    <t>M52</t>
  </si>
  <si>
    <t>M53</t>
  </si>
  <si>
    <t>M54</t>
  </si>
  <si>
    <t>M55</t>
  </si>
  <si>
    <t>M56</t>
  </si>
  <si>
    <t>M57</t>
  </si>
  <si>
    <t>M58</t>
  </si>
  <si>
    <t>M59</t>
  </si>
  <si>
    <t>M60</t>
  </si>
  <si>
    <t>M61</t>
  </si>
  <si>
    <t>M62</t>
  </si>
  <si>
    <t>M63</t>
  </si>
  <si>
    <t>M64</t>
  </si>
  <si>
    <t>M65</t>
  </si>
  <si>
    <t>M66</t>
  </si>
  <si>
    <t>M67</t>
  </si>
  <si>
    <t>M68</t>
  </si>
  <si>
    <t>M69</t>
  </si>
  <si>
    <t>M70</t>
  </si>
  <si>
    <t>M71</t>
  </si>
  <si>
    <t>M72</t>
  </si>
  <si>
    <t>M73</t>
  </si>
  <si>
    <t>M74</t>
  </si>
  <si>
    <t>M75</t>
  </si>
  <si>
    <t>M76</t>
  </si>
  <si>
    <t>M77</t>
  </si>
  <si>
    <t>M78</t>
  </si>
  <si>
    <t>M79</t>
  </si>
  <si>
    <t>M80</t>
  </si>
  <si>
    <t>M81</t>
  </si>
  <si>
    <t>M82</t>
  </si>
  <si>
    <t>M83</t>
  </si>
  <si>
    <t>M84</t>
  </si>
  <si>
    <t>M85</t>
  </si>
  <si>
    <t>M87</t>
  </si>
  <si>
    <t>M88</t>
  </si>
  <si>
    <t>M89</t>
  </si>
  <si>
    <t>M90</t>
  </si>
  <si>
    <t>M91</t>
  </si>
  <si>
    <t>M92</t>
  </si>
  <si>
    <t>M93</t>
  </si>
  <si>
    <t>M94</t>
  </si>
  <si>
    <t>M95</t>
  </si>
  <si>
    <t>M96</t>
  </si>
  <si>
    <t>M97</t>
  </si>
  <si>
    <t>M98</t>
  </si>
  <si>
    <t>M99</t>
  </si>
  <si>
    <t>M100</t>
  </si>
  <si>
    <t>M101</t>
  </si>
  <si>
    <t>M102</t>
  </si>
  <si>
    <t>X1</t>
  </si>
  <si>
    <t>X2</t>
  </si>
  <si>
    <t>X3</t>
  </si>
  <si>
    <t>X4</t>
  </si>
  <si>
    <t>X5</t>
  </si>
  <si>
    <t>X6</t>
  </si>
  <si>
    <t>Row</t>
  </si>
  <si>
    <t>Column</t>
  </si>
  <si>
    <t>Value</t>
  </si>
  <si>
    <t>1</t>
  </si>
  <si>
    <t>2</t>
  </si>
  <si>
    <t>3</t>
  </si>
  <si>
    <t>4</t>
  </si>
  <si>
    <t>5</t>
  </si>
  <si>
    <t>6</t>
  </si>
  <si>
    <t>First Name</t>
  </si>
  <si>
    <t>Email Address</t>
  </si>
  <si>
    <t>Name</t>
  </si>
  <si>
    <t>BITS ID</t>
  </si>
  <si>
    <t>WA No.</t>
  </si>
  <si>
    <t>f20210447@pilani.bits-pilani.ac.in</t>
  </si>
  <si>
    <t>Madhav Singal</t>
  </si>
  <si>
    <t>2021A7PS0447P</t>
  </si>
  <si>
    <t>f20210979@pilani.bits-pilani.ac.in</t>
  </si>
  <si>
    <t>Advitiya Jain</t>
  </si>
  <si>
    <t>2021AAPS0979P</t>
  </si>
  <si>
    <t>f20212801@pilani.bits-pilani.ac.in</t>
  </si>
  <si>
    <t>Raghav Kashyap</t>
  </si>
  <si>
    <t>2021B5PS2801P</t>
  </si>
  <si>
    <t>f20210362@pilani.bits-pilani.ac.in</t>
  </si>
  <si>
    <t>Mala Jain</t>
  </si>
  <si>
    <t>2021A5PS0362P</t>
  </si>
  <si>
    <t>f20211014@pilani.bits-pilani.ac.in</t>
  </si>
  <si>
    <t>Kahaan Vyas</t>
  </si>
  <si>
    <t>2021B3PS1014P</t>
  </si>
  <si>
    <t>f20212389@pilani.bits-pilani.ac.in</t>
  </si>
  <si>
    <t>Aryan Gupta</t>
  </si>
  <si>
    <t>2021A3PS2389P</t>
  </si>
  <si>
    <t>f20211092@pilani.bits-pilani.ac.in</t>
  </si>
  <si>
    <t>Shrey Agarwal</t>
  </si>
  <si>
    <t>2021A3PS1092P</t>
  </si>
  <si>
    <t>f20211738@pilani.bits-pilani.ac.in</t>
  </si>
  <si>
    <t>Akshit Phophaliya</t>
  </si>
  <si>
    <t>2021B3PS1738P</t>
  </si>
  <si>
    <t>f20212512@pilani.bits-pilani.ac.in</t>
  </si>
  <si>
    <t>Pranit Bhansali</t>
  </si>
  <si>
    <t>2021B5PS2512P</t>
  </si>
  <si>
    <t>f20210706@pilani.bits-pilani.ac.in</t>
  </si>
  <si>
    <t>Abhinav Mishra</t>
  </si>
  <si>
    <t>2021A7PS0706P</t>
  </si>
  <si>
    <t>f20210523@pilani.bits-pilani.ac.in</t>
  </si>
  <si>
    <t>Abir Aniket Abhyankar</t>
  </si>
  <si>
    <t>2021A7PS0523P</t>
  </si>
  <si>
    <t>f20211691@pilani.bits-pilani.ac.in</t>
  </si>
  <si>
    <t>Prabhat Upadhyay</t>
  </si>
  <si>
    <t>2021B5PS1691P</t>
  </si>
  <si>
    <t>f20211070@pilani.bits-pilani.ac.in</t>
  </si>
  <si>
    <t>Deepankar Bansal</t>
  </si>
  <si>
    <t>2021B4PS1070P</t>
  </si>
  <si>
    <t>f20210687@pilani.bits-pilani.ac.in</t>
  </si>
  <si>
    <t xml:space="preserve">Akshat Nagpal </t>
  </si>
  <si>
    <t>2021AAPS0687P</t>
  </si>
  <si>
    <t>f20211143@pilani.bits-pilani.ac.in</t>
  </si>
  <si>
    <t>Sarthak Aggarwal</t>
  </si>
  <si>
    <t>2021A3PS1143P</t>
  </si>
  <si>
    <t>Mentor Tag</t>
  </si>
  <si>
    <t>Slot Number</t>
  </si>
  <si>
    <t>PoC Name</t>
  </si>
  <si>
    <t>Email (PoC)</t>
  </si>
  <si>
    <t>Date of Entry (MM/DD/YYYY)</t>
  </si>
  <si>
    <t>Comments</t>
  </si>
  <si>
    <t>Mentor Label</t>
  </si>
  <si>
    <t>Full Name</t>
  </si>
  <si>
    <t>Linkedin URL</t>
  </si>
  <si>
    <t>Designation</t>
  </si>
  <si>
    <t>Organization</t>
  </si>
  <si>
    <t>Tag1</t>
  </si>
  <si>
    <t>Tag2</t>
  </si>
  <si>
    <t>Tag3</t>
  </si>
  <si>
    <t>Area of Expertise</t>
  </si>
  <si>
    <t>Number of slots</t>
  </si>
  <si>
    <t>Email</t>
  </si>
  <si>
    <t>Phone Number</t>
  </si>
  <si>
    <t>Web3?</t>
  </si>
  <si>
    <t>Can coach in top 15?</t>
  </si>
  <si>
    <t>https://www.linkedin.com/in/amitkaul/?original_referer=https%3A%2F%2Fwww%2Egoogle%2Ecom%2F&amp;originalSubdomain=in</t>
  </si>
  <si>
    <t>VP Growth</t>
  </si>
  <si>
    <t>Masai</t>
  </si>
  <si>
    <t>2,8,13,14,16,24</t>
  </si>
  <si>
    <t>1,4,13,15,17</t>
  </si>
  <si>
    <t>5,6,17,18,20,25,24</t>
  </si>
  <si>
    <t>electronics, consumer durables, retail, e-commerce, grocery, Fmcg, D2C, agri and education</t>
  </si>
  <si>
    <t>Traveling  25July to 6th Aug</t>
  </si>
  <si>
    <t>https://www.linkedin.com/in/deepg/</t>
  </si>
  <si>
    <t>Group Chief Technology Officer</t>
  </si>
  <si>
    <t>The Good Glamm Group</t>
  </si>
  <si>
    <t>2,27</t>
  </si>
  <si>
    <t>2,11</t>
  </si>
  <si>
    <t>2,10,14,25,20</t>
  </si>
  <si>
    <t>D2C/eCommerce
No Fintech</t>
  </si>
  <si>
    <t>No</t>
  </si>
  <si>
    <t>Can coach startups in the Top 15 phase of Conquest (2nd Week of July - 2nd Week of August)</t>
  </si>
  <si>
    <t>https://www.linkedin.com/in/vedanarayananvedantham/</t>
  </si>
  <si>
    <t>Marketing Leader</t>
  </si>
  <si>
    <t>Microsoft</t>
  </si>
  <si>
    <t>1,2,3,4,6,23</t>
  </si>
  <si>
    <t>1,2,4,11,15,13,16</t>
  </si>
  <si>
    <t>4,5,7,23,15,10</t>
  </si>
  <si>
    <t>E-commerce</t>
  </si>
  <si>
    <t>Not sure yet. Will confirm at a later stage</t>
  </si>
  <si>
    <t>https://in.linkedin.com/in/ajay-tiwari-10383221#:~:text=Ajay%20Tiwari%20%2D%20CTO%20%2D%20HealthKart%20%7C%20LinkedIn</t>
  </si>
  <si>
    <t>CTO</t>
  </si>
  <si>
    <t>HealthKart</t>
  </si>
  <si>
    <t>2,3,4,5,10,23</t>
  </si>
  <si>
    <t>2,11,13,14,17</t>
  </si>
  <si>
    <t>2,3,21</t>
  </si>
  <si>
    <t>https://in.linkedin.com/in/sandeeps09</t>
  </si>
  <si>
    <t>COO</t>
  </si>
  <si>
    <t>SingleInterface</t>
  </si>
  <si>
    <t>2,3,16,17,19,24,29</t>
  </si>
  <si>
    <t>1,13,17</t>
  </si>
  <si>
    <t>2,5,6,16,17,20</t>
  </si>
  <si>
    <t>Marketing - specially digital marketing, brand marketing, brand identity 
Business planning - building business models 
SaaS - building SaaS Product, pricing, org and operations 
E-commerce - building D2C model and setting up digital distribution 
Industries - marketing tech, apparel / fashion, beverages</t>
  </si>
  <si>
    <t>Yes</t>
  </si>
  <si>
    <t>https://www.linkedin.com/in/himanshuperiwal/</t>
  </si>
  <si>
    <t>Co-founder</t>
  </si>
  <si>
    <t>unlu</t>
  </si>
  <si>
    <t>1,2,4,5,8,10,29</t>
  </si>
  <si>
    <t>1,2,11,15,16,13</t>
  </si>
  <si>
    <t>5,6,7,8,10,14</t>
  </si>
  <si>
    <t>Any tech / product based b2c or b2b startups</t>
  </si>
  <si>
    <t>https://in.linkedin.com/in/vsekhri</t>
  </si>
  <si>
    <t>Founder</t>
  </si>
  <si>
    <t>Aware</t>
  </si>
  <si>
    <t>1,3,11,29</t>
  </si>
  <si>
    <t>1,2,4,8,13,15</t>
  </si>
  <si>
    <t>4,7,11,12,6</t>
  </si>
  <si>
    <t>Vikassekhri@gmail.com</t>
  </si>
  <si>
    <t>https://www.linkedin.com/in/shirish-golwalkar/?originalSubdomain=in</t>
  </si>
  <si>
    <t>Executive Vice President -  Advanced Engineering</t>
  </si>
  <si>
    <t>Icertis</t>
  </si>
  <si>
    <t>3,23,26</t>
  </si>
  <si>
    <t>11,16</t>
  </si>
  <si>
    <t>2,10</t>
  </si>
  <si>
    <t>https://ca.linkedin.com/in/haardikkk</t>
  </si>
  <si>
    <t>Co-Founder</t>
  </si>
  <si>
    <t>LearnWeb3 DAO</t>
  </si>
  <si>
    <t>https://www.linkedin.com/in/dineshvaradharajan/?originalSubdomain=in</t>
  </si>
  <si>
    <t>CPO</t>
  </si>
  <si>
    <t>Kissflow</t>
  </si>
  <si>
    <t>3,11</t>
  </si>
  <si>
    <t>16,7,10</t>
  </si>
  <si>
    <t>SaaS and platform</t>
  </si>
  <si>
    <t>https://www.linkedin.com/in/varchasrs/</t>
  </si>
  <si>
    <t>Director of Products</t>
  </si>
  <si>
    <t>Algonomy</t>
  </si>
  <si>
    <t>5,10,13,22,23,4</t>
  </si>
  <si>
    <t>1,2,3,13,8</t>
  </si>
  <si>
    <t>3,7,21,29,2,15</t>
  </si>
  <si>
    <t>Function / Domain: Product Management [MVP, GoToMarket, Product Strategy, Competitive analysis, Business model and Pricing]
Industry: DeepTech [AI/ML based product across any domain], Telecom, MarTech, Social / Healthcare platforms, EdTech
Let me know if you need any further information</t>
  </si>
  <si>
    <t>https://www.linkedin.com/in/harshad-bastikar/</t>
  </si>
  <si>
    <t>Director</t>
  </si>
  <si>
    <t>Aryahi</t>
  </si>
  <si>
    <t>4,8,12,14,7,25,27</t>
  </si>
  <si>
    <t>1,4,7,8,9,11,13,16</t>
  </si>
  <si>
    <t>2,3,13,6</t>
  </si>
  <si>
    <t>Engineering / Automation &amp; AI / Tech</t>
  </si>
  <si>
    <t>https://www.linkedin.com/in/vummidi/</t>
  </si>
  <si>
    <t>Director of Payments, Lazypay</t>
  </si>
  <si>
    <t>Lazypay, PayU</t>
  </si>
  <si>
    <t>1,2,11,23,29,17</t>
  </si>
  <si>
    <t>8,11,12,15,16,13,2</t>
  </si>
  <si>
    <t>10,12,28,5,7</t>
  </si>
  <si>
    <t>Will not be able to commit more time to Conquest after the first week of July</t>
  </si>
  <si>
    <t>https://in.linkedin.com/in/techprashantmaurya</t>
  </si>
  <si>
    <t>Co-Founder &amp; CEO</t>
  </si>
  <si>
    <t>Spheron</t>
  </si>
  <si>
    <t>4,5,10,23,29</t>
  </si>
  <si>
    <t>5,11,13,14</t>
  </si>
  <si>
    <t>1,2,3</t>
  </si>
  <si>
    <t>https://www.linkedin.com/in/chetan-kalyan/</t>
  </si>
  <si>
    <t>VP Engineering</t>
  </si>
  <si>
    <t>Meesho</t>
  </si>
  <si>
    <t>2,3,10,27,14,23,24</t>
  </si>
  <si>
    <t>11,15</t>
  </si>
  <si>
    <t>2,20,23,14</t>
  </si>
  <si>
    <t>https://www.linkedin.com/in/mukul-bagga-5908108/?originalSubdomain=in</t>
  </si>
  <si>
    <t>Managing Director</t>
  </si>
  <si>
    <t>Medicom Healthcare</t>
  </si>
  <si>
    <t>4,23,29</t>
  </si>
  <si>
    <t>2,4,7,13,16</t>
  </si>
  <si>
    <t>21,13,10</t>
  </si>
  <si>
    <t>https://www.linkedin.com/in/brijeshbharadwaj/?originalSubdomain=in</t>
  </si>
  <si>
    <t>Product &amp; Growth</t>
  </si>
  <si>
    <t>FamPay</t>
  </si>
  <si>
    <t>1,2,3,6,7,11,23</t>
  </si>
  <si>
    <t>2,13,15,17,4</t>
  </si>
  <si>
    <t>6,7,4,20</t>
  </si>
  <si>
    <t>Consumer internet + product/growth</t>
  </si>
  <si>
    <t>https://www.linkedin.com/in/manuprasad/?originalSubdomain=in</t>
  </si>
  <si>
    <t>Chief Marketing Officer</t>
  </si>
  <si>
    <t>Scripbox</t>
  </si>
  <si>
    <t>1,2,29</t>
  </si>
  <si>
    <t>5,4,20</t>
  </si>
  <si>
    <t>Fintech,eCommerce,Brand,Marketing</t>
  </si>
  <si>
    <t>https://www.linkedin.com/in/zinalpatel/?originalSubdomain=in</t>
  </si>
  <si>
    <t>AVP Product Design</t>
  </si>
  <si>
    <t>AJIO (Jio Platforms Ltd.)</t>
  </si>
  <si>
    <t>2,18,20,23,17</t>
  </si>
  <si>
    <t>2,3,17,15</t>
  </si>
  <si>
    <t>8,27,26,20</t>
  </si>
  <si>
    <t>https://www.linkedin.com/in/chetansharma1985/?originalSubdomain=in</t>
  </si>
  <si>
    <t>VP Digital Marketing</t>
  </si>
  <si>
    <t>Simpl</t>
  </si>
  <si>
    <t>1,2,3,6,15,28,29</t>
  </si>
  <si>
    <t>1,4,13,11,15</t>
  </si>
  <si>
    <t>4,5,14</t>
  </si>
  <si>
    <t>Digital marketing across industries - Specially scaling up using google, Facebook and Instagram</t>
  </si>
  <si>
    <t>https://www.linkedin.com/in/rahulyadava/</t>
  </si>
  <si>
    <t>Advisor &amp; Interim Manager - Growth Transformation</t>
  </si>
  <si>
    <t>Self-Employed</t>
  </si>
  <si>
    <t>1,10,13,16,19,22,23,29</t>
  </si>
  <si>
    <t>4,6,8,13,14</t>
  </si>
  <si>
    <t>2,6,12,13</t>
  </si>
  <si>
    <t>https://in.linkedin.com/in/nanditmehra</t>
  </si>
  <si>
    <t>Lighthouse</t>
  </si>
  <si>
    <t>https://www.linkedin.com/in/pgroy/</t>
  </si>
  <si>
    <t>CMO</t>
  </si>
  <si>
    <t>NTT Ltd India</t>
  </si>
  <si>
    <t>3,5,11,29</t>
  </si>
  <si>
    <t>1,4,14</t>
  </si>
  <si>
    <t>5,13,2</t>
  </si>
  <si>
    <t>Marketing, Digital Marketing,Business Development, Sales, Customer Experience, Innovation in ICT/IT domain.</t>
  </si>
  <si>
    <t>https://www.linkedin.com/in/venkatramanrm/</t>
  </si>
  <si>
    <t>Startup Advisor</t>
  </si>
  <si>
    <t>Self employed</t>
  </si>
  <si>
    <t>1,2,3,12,13,20</t>
  </si>
  <si>
    <t>2,8,13,17,3,16,15,11</t>
  </si>
  <si>
    <t>4,7,16,18,19</t>
  </si>
  <si>
    <t>Saas/Fintech/mobility/edtech sectors, specializes in product management</t>
  </si>
  <si>
    <t>Conduct a session on PMF for the top 15 startups</t>
  </si>
  <si>
    <t>https://www.linkedin.com/in/nigamamit/</t>
  </si>
  <si>
    <t>Vice President of Products</t>
  </si>
  <si>
    <t>redBus - MakeMyTrip</t>
  </si>
  <si>
    <t>2,3,5,10,12,14</t>
  </si>
  <si>
    <t>2,11,13</t>
  </si>
  <si>
    <t>5,7</t>
  </si>
  <si>
    <t>E-Commerce, Automotive, AI based usecases</t>
  </si>
  <si>
    <t>https://www.linkedin.com/in/getapsingh/?originalSubdomain=in</t>
  </si>
  <si>
    <t>Rehlat</t>
  </si>
  <si>
    <t>1,6,18,28,29</t>
  </si>
  <si>
    <t>1,13</t>
  </si>
  <si>
    <t>5,6,17,7,25,31,27</t>
  </si>
  <si>
    <t>Consumer tech, D2C, community, travel, hospitality, Growth, Marketing, Product</t>
  </si>
  <si>
    <t>https://www.linkedin.com/in/manikantanikhil/?originalSubdomain=in</t>
  </si>
  <si>
    <t>Cofounder, CEO</t>
  </si>
  <si>
    <t>iTribe</t>
  </si>
  <si>
    <t>1,4,6,23,29,11</t>
  </si>
  <si>
    <t>2,8,11,13,16,15,3</t>
  </si>
  <si>
    <t>7,27,21,14,11</t>
  </si>
  <si>
    <t>https://www.linkedin.com/in/bhardwajsaurabh/details/experience/</t>
  </si>
  <si>
    <t>In The journey</t>
  </si>
  <si>
    <t>1,11,29</t>
  </si>
  <si>
    <t>1,4,13</t>
  </si>
  <si>
    <t>4,6,11,13</t>
  </si>
  <si>
    <t>https://www.linkedin.com/in/ananddawson/</t>
  </si>
  <si>
    <t>Director - User Experience (UX)</t>
  </si>
  <si>
    <t>Gupshup</t>
  </si>
  <si>
    <t>3,6,10</t>
  </si>
  <si>
    <t>2,3</t>
  </si>
  <si>
    <t>3,8,15,16,14,18</t>
  </si>
  <si>
    <t>B2B and B2C verticals/domains - SaaS, Education, Jobs etc.</t>
  </si>
  <si>
    <t>https://www.linkedin.com/in/tejas-vyas-6b63265/</t>
  </si>
  <si>
    <t>Head/VP of Product, Design and Program</t>
  </si>
  <si>
    <t>BigBasket</t>
  </si>
  <si>
    <t>2,19,24,10,18</t>
  </si>
  <si>
    <t>2,3,4,13,15</t>
  </si>
  <si>
    <t>2,20,26,8,14</t>
  </si>
  <si>
    <t>Retail, eCommerce. Product Mgmt, Growth hacking, Product Operations</t>
  </si>
  <si>
    <t>https://in.linkedin.com/in/neil-barman-a9360832</t>
  </si>
  <si>
    <t>Chief Growth Officer</t>
  </si>
  <si>
    <t>Yellow.ai</t>
  </si>
  <si>
    <t>1,2,3,5,14</t>
  </si>
  <si>
    <t>4,13,16</t>
  </si>
  <si>
    <t>6,10,13</t>
  </si>
  <si>
    <t>GTM, Sales, Growth, B2B</t>
  </si>
  <si>
    <t>neil@yellow.ai</t>
  </si>
  <si>
    <t>https://www.linkedin.com/in/maddyanand/</t>
  </si>
  <si>
    <t>Cofounder &amp; CTO</t>
  </si>
  <si>
    <t>Datair Technology Private Limited</t>
  </si>
  <si>
    <t>3,4,5,10,12,29,8</t>
  </si>
  <si>
    <t>2,11,16, 9</t>
  </si>
  <si>
    <t>1,10,3,26,2</t>
  </si>
  <si>
    <t>ML AI, Web3, Supply chain, agritech, B2B</t>
  </si>
  <si>
    <t>https://www.linkedin.com/in/madanmohit/?original_referer=https%3A%2F%2Fin%2Elinkedin%2Ecom%2Fin%2Fmadanmohit%3Foriginal_referer%3Dhttps%253A%252F%252Fin%2Elinkedin%2Ecom%252Fin%252Fmadanmohit&amp;originalSubdomain=in</t>
  </si>
  <si>
    <t>CEO</t>
  </si>
  <si>
    <t>Soul Machine Innovations Pvt Ltd (UniFarm)</t>
  </si>
  <si>
    <t>1,11,23,26,29</t>
  </si>
  <si>
    <t>2,7,11,12,13</t>
  </si>
  <si>
    <t>1,2,4</t>
  </si>
  <si>
    <t>https://www.linkedin.com/in/kumaar-brijesh-756326b8/?originalSubdomain=in</t>
  </si>
  <si>
    <t>Growth Marketing Lenskart</t>
  </si>
  <si>
    <t>Lenskart</t>
  </si>
  <si>
    <t>2,3,13,29</t>
  </si>
  <si>
    <t>1,2,4,13,17</t>
  </si>
  <si>
    <t>5,6,20,16,18</t>
  </si>
  <si>
    <t>E-Commerce , SaaS and EdTech</t>
  </si>
  <si>
    <t>Kumaarbrijesh29@gmail.com</t>
  </si>
  <si>
    <t>https://www.linkedin.com/in/debprotim/</t>
  </si>
  <si>
    <t>Canvs</t>
  </si>
  <si>
    <t>2,3,27</t>
  </si>
  <si>
    <t>1,3,4,13</t>
  </si>
  <si>
    <t>7,8,6,13,10</t>
  </si>
  <si>
    <t>https://www.linkedin.com/in/kunal-arora297/?originalSubdomain=in</t>
  </si>
  <si>
    <t>Vice President</t>
  </si>
  <si>
    <t>GoMechanic</t>
  </si>
  <si>
    <t>12,18,19,20,29,3,21,22,24,27,28</t>
  </si>
  <si>
    <t>4,13</t>
  </si>
  <si>
    <t>6,27,31</t>
  </si>
  <si>
    <t>growth and strategy. any sector otherwise.</t>
  </si>
  <si>
    <t>https://www.linkedin.com/in/himanshu-gupta/</t>
  </si>
  <si>
    <t>Ex-AVP Design at PharmEasy/API Holdings</t>
  </si>
  <si>
    <t>PharmEasy</t>
  </si>
  <si>
    <t>1,2,3,4,6</t>
  </si>
  <si>
    <t>2,3,11</t>
  </si>
  <si>
    <t>7,8,21</t>
  </si>
  <si>
    <t>https://www.linkedin.com/in/thearijitbanerjee/</t>
  </si>
  <si>
    <t>Product Manager</t>
  </si>
  <si>
    <t>Ex-Wynk, Housing, Goibibo</t>
  </si>
  <si>
    <t>2,3,4,6,13,22,25,26,28</t>
  </si>
  <si>
    <t>7,8,1,24,18,21</t>
  </si>
  <si>
    <t>E-commerce
Healthcare
Media
Agri-tech
Education
Gaming</t>
  </si>
  <si>
    <t>https://in.linkedin.com/in/himanshu-bhatta</t>
  </si>
  <si>
    <t>Growth Consultant</t>
  </si>
  <si>
    <t>1,2,4,8,9,12,14,29,18,5,22,28</t>
  </si>
  <si>
    <t>1,4,15,16</t>
  </si>
  <si>
    <t>5,6,12,13,4,1,16</t>
  </si>
  <si>
    <t>While I'm agnostic to industry as far as helping them on GTM, Sales scaleup, Marketing and Growth is concerned if you ask for my preference it would be consumer tech, logistics, SAAS, EV, and fintech (especially with a bias towards SMEs) and web3</t>
  </si>
  <si>
    <t>https://www.linkedin.com/in/ankit-kathuria-06986618/</t>
  </si>
  <si>
    <t>Founder &amp; Managing Director</t>
  </si>
  <si>
    <t>Solvetude Marketing Consultancy</t>
  </si>
  <si>
    <t>2,3,12,29</t>
  </si>
  <si>
    <t>5,19,20</t>
  </si>
  <si>
    <t>ecommerce, mobility, digital advertising</t>
  </si>
  <si>
    <t>https://www.linkedin.com/in/siddharthdhamija/?originalSubdomain=in</t>
  </si>
  <si>
    <t>CGO</t>
  </si>
  <si>
    <t>Signzy</t>
  </si>
  <si>
    <t>1,2,22,23</t>
  </si>
  <si>
    <t>2,4,13,16,6</t>
  </si>
  <si>
    <t>6,13,4,20,10,30,16,11</t>
  </si>
  <si>
    <t>P&amp;L Management, Sales &amp; Marketing, Strategy planning, Customer Management, Operations, Project Management and Team Management across B2B segment- especially Payments, Telecom, Ecommerce, Fintech, Financial Services and IT in both domestic as well as international markets like APAC, Middle East and Africa. purely b2b, no b2c or anything else. And banking and e-commerce is big so make banking eCommerce fintech and B2B his tag 3</t>
  </si>
  <si>
    <t>https://in.linkedin.com/in/yuyudhan?original_referer=https%3A%2F%2Fin.linkedin.com%2Fin%2Fyuyudhan%3Foriginal_referer%3Dhttps%253A%252F%252Fwww.google.com%252F</t>
  </si>
  <si>
    <t>Signzy Technologies Pvt Limited</t>
  </si>
  <si>
    <t>1,2,10,23,29</t>
  </si>
  <si>
    <t>4,10,13,14,16</t>
  </si>
  <si>
    <t>1,4,6,10,16</t>
  </si>
  <si>
    <t>https://www.linkedin.com/in/shashi-gupta-0847615a/?originalSubdomain=in</t>
  </si>
  <si>
    <t>AVP-Regional Incubation</t>
  </si>
  <si>
    <t>CIIE.CO</t>
  </si>
  <si>
    <t>11,19,1,2,6,7,12,13,16,18,21,27,28</t>
  </si>
  <si>
    <t>8,13,4</t>
  </si>
  <si>
    <t>13,12,6,11</t>
  </si>
  <si>
    <t>https://www.linkedin.com/in/nitin-kulkarni-93b55512/</t>
  </si>
  <si>
    <t>CFO Partner</t>
  </si>
  <si>
    <t>Fin Advisors LLP</t>
  </si>
  <si>
    <t>3,11,20,23,1</t>
  </si>
  <si>
    <t>11,12,16</t>
  </si>
  <si>
    <t>2,11,15,10</t>
  </si>
  <si>
    <t>IT &amp; ES</t>
  </si>
  <si>
    <t>https://www.linkedin.com/in/dipanjanbanerjee85/?originalSubdomain=in</t>
  </si>
  <si>
    <t>Chief Business Officer</t>
  </si>
  <si>
    <t>Ecom Express Limited</t>
  </si>
  <si>
    <t>2,22,24,28,27,17</t>
  </si>
  <si>
    <t>13,20,26</t>
  </si>
  <si>
    <t>e-commerce, email, logistics, email logistics, Hyperlocal, etc</t>
  </si>
  <si>
    <t>https://www.linkedin.com/in/vishaljain2/</t>
  </si>
  <si>
    <t>Founding member &amp; Chief Business officer</t>
  </si>
  <si>
    <t>Metal Square, Inc</t>
  </si>
  <si>
    <t>2,4,12,29,18,20</t>
  </si>
  <si>
    <t>1,4,13,16,15</t>
  </si>
  <si>
    <t>1,6,27,13,5,31</t>
  </si>
  <si>
    <t>Sector - Web 3.0, Crypto, startup investments, Mobility, Hospitality, Commerce
Domain - Growth, Marketing, Business, Strategy</t>
  </si>
  <si>
    <t>https://www.linkedin.com/in/anirvan-chowdhury-871a9513/</t>
  </si>
  <si>
    <t>Blume Ventures</t>
  </si>
  <si>
    <t>3,5,29</t>
  </si>
  <si>
    <t>8,11,13</t>
  </si>
  <si>
    <t>3,6</t>
  </si>
  <si>
    <t>SaaS and Deep Tech</t>
  </si>
  <si>
    <t>https://www.linkedin.com/in/singhalsanjeev/?originalSubdomain=in</t>
  </si>
  <si>
    <t>Chief Technology Officer</t>
  </si>
  <si>
    <t>Kama Ayurveda - Luxury D2C Brand</t>
  </si>
  <si>
    <t>2,3,6,13,19,21,24,29</t>
  </si>
  <si>
    <t>1,11,15,16,17</t>
  </si>
  <si>
    <t>2,5,10,14,16,20</t>
  </si>
  <si>
    <t>- eCommerce 
- Social Commerce 
- D2C
- Retail /. Omni-Channel 
- SAAS 
- EdTech 
- Media &amp; Entertainment 
- Content Management
- Digital marketing 
- B2b/c consumer tech</t>
  </si>
  <si>
    <t>MANIT KATHURIA</t>
  </si>
  <si>
    <t>https://www.linkedin.com/in/manit-kathuria-8243987/</t>
  </si>
  <si>
    <t>VP of Design at ZEE5</t>
  </si>
  <si>
    <t>ZEE</t>
  </si>
  <si>
    <t>2,3,21,18,29</t>
  </si>
  <si>
    <t>2,3,13,15,17, 16</t>
  </si>
  <si>
    <t>5,8,23</t>
  </si>
  <si>
    <t>any' digital product. Industry doesn't matter, have worked across most industries. You can keep it open ended.</t>
  </si>
  <si>
    <t>https://in.linkedin.com/in/abhijeetpuglia?original_referer=https%3A%2F%2Fwww.google.com%2F</t>
  </si>
  <si>
    <t>Angel Investor and Start -up Mentor</t>
  </si>
  <si>
    <t>Self Employed</t>
  </si>
  <si>
    <t>1,3,11,13,25,29</t>
  </si>
  <si>
    <t>4,8,12,13,14</t>
  </si>
  <si>
    <t>4,11,12</t>
  </si>
  <si>
    <t>https://www.linkedin.com/in/agaggar/?originalSubdomain=in</t>
  </si>
  <si>
    <t>Head of Product, Spinny</t>
  </si>
  <si>
    <t>Spinny</t>
  </si>
  <si>
    <t>2,12,18,27,28</t>
  </si>
  <si>
    <t>2,3,15</t>
  </si>
  <si>
    <t>7,8,14,26,27</t>
  </si>
  <si>
    <t>I have worked extensively in the travel industry on travel e-commerce and on B2C consumer products. So, anything in B2C consumer, e-commerce, travel space would be up my alley</t>
  </si>
  <si>
    <t>https://www.linkedin.com/in/seshkrishnan/?originalSubdomain=in</t>
  </si>
  <si>
    <t>Cofounder</t>
  </si>
  <si>
    <t>Trip38</t>
  </si>
  <si>
    <t>1,2,3,13,24,29</t>
  </si>
  <si>
    <t>1,2,13</t>
  </si>
  <si>
    <t>5,6,7,20,16,18,4</t>
  </si>
  <si>
    <t>SaaS, Enterprise software, retail, Fintech, edtech</t>
  </si>
  <si>
    <t>https://www.linkedin.com/in/vineetsuneja/?originalSubdomain=in</t>
  </si>
  <si>
    <t>Chief Revenue Officer</t>
  </si>
  <si>
    <t>Ezetap Mobile Solutions Pvt Ltd</t>
  </si>
  <si>
    <t>1,3,11,24</t>
  </si>
  <si>
    <t>4,12,8,13,16</t>
  </si>
  <si>
    <t>4,11,13,6</t>
  </si>
  <si>
    <t>Kindly go through my profile on LinkedIn and let me know where u want me to contribute.
Fintech/Banking/Payments/Startups/Sales are the broad areas that I have worked in the last 24 years</t>
  </si>
  <si>
    <t>Vineetsuneja25@gmail.com</t>
  </si>
  <si>
    <t>https://www.linkedin.com/in/padvani/</t>
  </si>
  <si>
    <t>picoNETS</t>
  </si>
  <si>
    <t>3,5,10,23,29</t>
  </si>
  <si>
    <t>4,11,13,14</t>
  </si>
  <si>
    <t>2,6,13</t>
  </si>
  <si>
    <t>https://www.linkedin.com/in/ratirajkumar/?originalSubdomain=in</t>
  </si>
  <si>
    <t>Bankbazaar</t>
  </si>
  <si>
    <t>2,3,5,10,11</t>
  </si>
  <si>
    <t>2,11,12</t>
  </si>
  <si>
    <t>7,2,4</t>
  </si>
  <si>
    <t>Product Management (works as CPO in a FinTech company)</t>
  </si>
  <si>
    <t>Willl be out of the country traveling until 20th of Jul</t>
  </si>
  <si>
    <t>https://www.linkedin.com/in/kunalchourasia/?originalSubdomain=in</t>
  </si>
  <si>
    <t>Head of Engineering</t>
  </si>
  <si>
    <t>cure.fit</t>
  </si>
  <si>
    <t>2,4,23,13,3</t>
  </si>
  <si>
    <t>2,20</t>
  </si>
  <si>
    <t>https://www.linkedin.com/in/priyankamadnani/?originalSubdomain=in</t>
  </si>
  <si>
    <t>Easy To Pitch</t>
  </si>
  <si>
    <t>2,3,29</t>
  </si>
  <si>
    <t>8,13,14</t>
  </si>
  <si>
    <t>6,12</t>
  </si>
  <si>
    <t>https://www.linkedin.com/in/aditya-arora-13ab87105/?originalSubdomain=in</t>
  </si>
  <si>
    <t>Faad</t>
  </si>
  <si>
    <t>1,3,10,11,13,29</t>
  </si>
  <si>
    <t>8,13</t>
  </si>
  <si>
    <t>Fintech</t>
  </si>
  <si>
    <t>aroraaditya71@gmail.com</t>
  </si>
  <si>
    <t>Can fund interesting startups and take them under our acceleration</t>
  </si>
  <si>
    <t>https://www.linkedin.com/in/sureshkabra/</t>
  </si>
  <si>
    <t>Consultant</t>
  </si>
  <si>
    <t>UNICEF</t>
  </si>
  <si>
    <t>28,19,18,7</t>
  </si>
  <si>
    <t>13,12,4</t>
  </si>
  <si>
    <t>6,11,12</t>
  </si>
  <si>
    <t>https://www.linkedin.com/in/saurabhcmo/?originalSubdomain=in</t>
  </si>
  <si>
    <t>CMO - APAC &amp; ME</t>
  </si>
  <si>
    <t>Monster.com</t>
  </si>
  <si>
    <t>3,4,15,16,17,19,22,25</t>
  </si>
  <si>
    <t>5,6</t>
  </si>
  <si>
    <t>https://www.linkedin.com/in/jinal-shah-ca-actuary/?original_referer=https%3A%2F%2Fin%2Elinkedin%2Ecom%2Fin%2Fjinal-shah-ca-actuary&amp;originalSubdomain=in</t>
  </si>
  <si>
    <t>Incubation Manager</t>
  </si>
  <si>
    <t>JITO Incubation and Innovation Foundation</t>
  </si>
  <si>
    <t>13,2,3,5,6,9,14</t>
  </si>
  <si>
    <t>12,13</t>
  </si>
  <si>
    <t>11,12,6,5</t>
  </si>
  <si>
    <t>Can help startups scaling from POC to MVP stage, she is sector agnostic and can help startups get early traction</t>
  </si>
  <si>
    <t>https://www.linkedin.com/in/anilsiwach/?originalSubdomain=in</t>
  </si>
  <si>
    <t>Head of Design</t>
  </si>
  <si>
    <t>Gaana</t>
  </si>
  <si>
    <t>2,3,13</t>
  </si>
  <si>
    <t>Anilsiwach@gmail.com</t>
  </si>
  <si>
    <t>https://www.linkedin.com/in/sheshadriv/</t>
  </si>
  <si>
    <t>Executive Coach and Management Consultant</t>
  </si>
  <si>
    <t>Management Consulting</t>
  </si>
  <si>
    <t>2,13,29,27</t>
  </si>
  <si>
    <t>3,13,15</t>
  </si>
  <si>
    <t>7,20,18,6,14</t>
  </si>
  <si>
    <t>E-commerce and EdTech and Product management</t>
  </si>
  <si>
    <t>https://www.linkedin.com/in/badrisanjeevi/?originalSubdomain=in</t>
  </si>
  <si>
    <t>Chief Financial Officer</t>
  </si>
  <si>
    <t>Turtlemint</t>
  </si>
  <si>
    <t>27,2,15,16,19,1,13,23</t>
  </si>
  <si>
    <t>7,10,11,12,13,15,6</t>
  </si>
  <si>
    <t>11,12,23,4,9,17</t>
  </si>
  <si>
    <t xml:space="preserve">I have worked with 
A.  Digital marketplaces like shaadi.com, makaan.com (like 99acres or housing.com),  dating / personals.  
B. I was co founder ceo of a mobile gaming company  
C. Consumer b2c business like raw Pressery - Fmcg /. Food and bev 
D. Fintech / InsureTech - my present role.  </t>
  </si>
  <si>
    <t>https://www.linkedin.com/in/monishdarda/?original_referer=https%3A%2F%2Fwww%2Egoogle%2Ecom%2F&amp;originalSubdomain=in</t>
  </si>
  <si>
    <t>Co-Founder &amp; CTO</t>
  </si>
  <si>
    <t>Icertis Solutions Pvt. Ltd.</t>
  </si>
  <si>
    <t>1,3,5,10,23</t>
  </si>
  <si>
    <t>4,7,11,16,2</t>
  </si>
  <si>
    <t>2,10,4,7,16,1</t>
  </si>
  <si>
    <t>For Area of Expertise (Sector/ Industry + Domain) – we can continue to use the same information as shared for Conquest 2021.</t>
  </si>
  <si>
    <t>https://www.linkedin.com/in/vikas-wadhawan-2684479/?originalSubdomain=in</t>
  </si>
  <si>
    <t>CFO</t>
  </si>
  <si>
    <t>REA India</t>
  </si>
  <si>
    <t>1,2,11,25,29</t>
  </si>
  <si>
    <t>4,7,8,10,12</t>
  </si>
  <si>
    <t>11,12,22,23,28</t>
  </si>
  <si>
    <t>Real Estate / Digital Businesses / Fund Raise / ESOP / Finance / Unit Economics / Sales / Business</t>
  </si>
  <si>
    <t>https://www.linkedin.com/in/ankursethi/?original_referer=https%3A%2F%2Fwww%2Egoogle%2Ecom%2F&amp;originalSubdomain=in</t>
  </si>
  <si>
    <t>Founder, CEO</t>
  </si>
  <si>
    <t>Corporate Shiksha</t>
  </si>
  <si>
    <t>1,2,3,4,5,6,10,11,14,18</t>
  </si>
  <si>
    <t>1,4,6,13</t>
  </si>
  <si>
    <t>30,13</t>
  </si>
  <si>
    <t>-</t>
  </si>
  <si>
    <t>https://www.linkedin.com/in/suryapra/</t>
  </si>
  <si>
    <t>Ideaspring Capital</t>
  </si>
  <si>
    <t>10,5,13,23</t>
  </si>
  <si>
    <t>2,8,16,11</t>
  </si>
  <si>
    <t>2,3,12,15,18</t>
  </si>
  <si>
    <t>https://www.linkedin.com/in/sambit-dash-12772a5b/?originalSubdomain=in</t>
  </si>
  <si>
    <t>SVP Brand Factory</t>
  </si>
  <si>
    <t>Honasa Consumer (Mamaearth)</t>
  </si>
  <si>
    <t>16,18,19</t>
  </si>
  <si>
    <t>5,6,17,25</t>
  </si>
  <si>
    <t>D2C, FMCG, foods and beverage, personal care, restaurants
 Marketing &amp; Sales</t>
  </si>
  <si>
    <t>https://www.linkedin.com/in/bimleshgundurao/</t>
  </si>
  <si>
    <t>CoFounder</t>
  </si>
  <si>
    <t>Foundership</t>
  </si>
  <si>
    <t>Prefers only Web3 Startups</t>
  </si>
  <si>
    <t>https://www.linkedin.com/in/sharanaggarwal/?original_referer=https%3A%2F%2Fin%2Elinkedin%2Ecom%2Fin%2Fsharanaggarwal&amp;originalSubdomain=in</t>
  </si>
  <si>
    <t>Angel Investor and Founder of Leviosa</t>
  </si>
  <si>
    <t>Leviosa</t>
  </si>
  <si>
    <t>4,13,18,19,24,25</t>
  </si>
  <si>
    <t>8,12,13,4</t>
  </si>
  <si>
    <t>6,12,18,21,31</t>
  </si>
  <si>
    <t>advice on due diligence and what investors look for while funding a startup in sectors such as EdTech, HealthTech and Hospitality. I can suggest potential pivots and assist with looking at ways to improve the business model and also how to structure a proper and concise pitch deck, which covers all aspects that an investor needs while reviewing a deal.</t>
  </si>
  <si>
    <t>https://www.linkedin.com/in/nitin-chaudhary-31535b16/?originalSubdomain=in</t>
  </si>
  <si>
    <t>VP Sales</t>
  </si>
  <si>
    <t>Indifi Technologies</t>
  </si>
  <si>
    <t>2,3,23,1,27</t>
  </si>
  <si>
    <t>1,2,4,9,13,17</t>
  </si>
  <si>
    <t>5,6,7,13,23</t>
  </si>
  <si>
    <t>nitchau@gmail.com</t>
  </si>
  <si>
    <t>I need to understand time commitments before I decide</t>
  </si>
  <si>
    <t>https://www.linkedin.com/in/atulmehta07/</t>
  </si>
  <si>
    <t>SVP</t>
  </si>
  <si>
    <t>Razorpay</t>
  </si>
  <si>
    <t>1,2,3,11,13,15,19,20,23,29</t>
  </si>
  <si>
    <t>2,4,13</t>
  </si>
  <si>
    <t>4,6,13</t>
  </si>
  <si>
    <t>FinTech, Sales</t>
  </si>
  <si>
    <t>https://www.linkedin.com/in/kedar-dave-0b897855/?originalSubdomain=in</t>
  </si>
  <si>
    <t>Shu₹u-Up</t>
  </si>
  <si>
    <t>11,23,29,1</t>
  </si>
  <si>
    <t>7,10,12,13,14</t>
  </si>
  <si>
    <t>4,11,12,15</t>
  </si>
  <si>
    <t>https://www.linkedin.com/in/jasuja/?originalSubdomain=in</t>
  </si>
  <si>
    <t>head of Money Management, GoTo Financial</t>
  </si>
  <si>
    <t>GoToFinancial , Part of GoTo(Gojek Tokopedia) Group</t>
  </si>
  <si>
    <t>1,10,11,3,23</t>
  </si>
  <si>
    <t>2,3,7,10,13,15,16</t>
  </si>
  <si>
    <t>4,7,2</t>
  </si>
  <si>
    <t>https://www.linkedin.com/in/souravsarkarxd/?originalSubdomain=in</t>
  </si>
  <si>
    <t>Airtel</t>
  </si>
  <si>
    <t>21,22</t>
  </si>
  <si>
    <t>8,21,22</t>
  </si>
  <si>
    <t>https://www.linkedin.com/in/saurabhnangia/</t>
  </si>
  <si>
    <t>Founder &amp; CEO</t>
  </si>
  <si>
    <t>Mesh.ai</t>
  </si>
  <si>
    <t>2,3,10,26,29</t>
  </si>
  <si>
    <t>1,2,8,11,13,14</t>
  </si>
  <si>
    <t>2,6,7,12,3,16</t>
  </si>
  <si>
    <t>Engineering, SaaS - PMF journey, Product, GTM strategy, hiring, fundraising, etc.</t>
  </si>
  <si>
    <t>https://www.linkedin.com/in/surajit-chakrabartty-71232216/?originalSubdomain=in</t>
  </si>
  <si>
    <t>Group CFO</t>
  </si>
  <si>
    <t>MedGenome Inc. MedGenome Labs Ltd.</t>
  </si>
  <si>
    <t>2,6,4,29,20</t>
  </si>
  <si>
    <t>13,12,8,6</t>
  </si>
  <si>
    <t>11,13,12,30</t>
  </si>
  <si>
    <t>Finance, investor relations, fundraising, hr, corporate structure and processes</t>
  </si>
  <si>
    <t>Mana Jardin Apartments, Flat T1, HN Halli Lake Road, Off Sarjapur Road,Doddakanelli, Bangalore 560035</t>
  </si>
  <si>
    <t>https://www.linkedin.com/in/ritwikk/</t>
  </si>
  <si>
    <t>Chief Operating Officer</t>
  </si>
  <si>
    <t>LEAD School</t>
  </si>
  <si>
    <t>11,13</t>
  </si>
  <si>
    <t>https://www.linkedin.com/in/rohit-sen/?original_referer=https%3A%2F%2Fwww%2Egoogle%2Ecom%2F&amp;originalSubdomain=in</t>
  </si>
  <si>
    <t>CEO, Cofounder</t>
  </si>
  <si>
    <t>NIRA</t>
  </si>
  <si>
    <t>1,11</t>
  </si>
  <si>
    <t>11,12,13,14</t>
  </si>
  <si>
    <t>4,6,11</t>
  </si>
  <si>
    <t>I’m a finance guy. Fintech is good. Can also help with things like business modelling</t>
  </si>
  <si>
    <t>https://www.linkedin.com/in/dhruvilsanghvi/</t>
  </si>
  <si>
    <t>LogiNext</t>
  </si>
  <si>
    <t>1,2,3,11,15,12,6,7,</t>
  </si>
  <si>
    <t>1,2,4,8,10,13,16</t>
  </si>
  <si>
    <t>6,5,13,12,30,28</t>
  </si>
  <si>
    <t>Early Hiring, Pricing Strategies, Go To Market Planning and Selling To Businesses, Legal, Contracts and IP, Investor Relations Equity, Fundraising and Corporate Venture Capital, Business Model Validation, Branding &amp; Market Positioning, Public Relations &amp; Media Engagement</t>
  </si>
  <si>
    <t>dhruvil.sanghvi@gmail.com</t>
  </si>
  <si>
    <t>https://www.linkedin.com/in/chettyarun/</t>
  </si>
  <si>
    <t>Director of Design, Razorpay</t>
  </si>
  <si>
    <t>1,3</t>
  </si>
  <si>
    <t>2,3,16</t>
  </si>
  <si>
    <t>4,7,8,10,16,2</t>
  </si>
  <si>
    <t>SAAS and FinTech or any tech startup (non web3).</t>
  </si>
  <si>
    <t>https://www.linkedin.com/in/dhingrahitesh/?originalSubdomain=in</t>
  </si>
  <si>
    <t>Founder &amp; MD</t>
  </si>
  <si>
    <t>Helios Lifestyle Pvt Ltd (The Man Company)</t>
  </si>
  <si>
    <t>2,4,6,18,17,28</t>
  </si>
  <si>
    <t>2,4,13,17</t>
  </si>
  <si>
    <t>6,20,25,14</t>
  </si>
  <si>
    <t>Ecommerce, D2C brands, ad tech</t>
  </si>
  <si>
    <t>https://www.linkedin.com/in/swaminathangopal</t>
  </si>
  <si>
    <t>Food &amp; i</t>
  </si>
  <si>
    <t>2,19,23,29,5,10</t>
  </si>
  <si>
    <t>2,11,12,13,8</t>
  </si>
  <si>
    <t>15,20,30,2,16</t>
  </si>
  <si>
    <t>Enterprise, SaaS, FoodTech</t>
  </si>
  <si>
    <t>VP Eng and country Manager</t>
  </si>
  <si>
    <t>Dialpad</t>
  </si>
  <si>
    <t>3,5,10,22</t>
  </si>
  <si>
    <t>4,8,11,13</t>
  </si>
  <si>
    <t>2,3,16,21,16,29</t>
  </si>
  <si>
    <t>Sector :  Telecom, communication, productivity apps, customer experience, IoT, Digital Media Streaming , Health Tech etc
Domain : SaaS , D2C, Cloud</t>
  </si>
  <si>
    <t>https://www.linkedin.com/in/siva1982/?originalSubdomain=in</t>
  </si>
  <si>
    <t>Head - Finance &amp; Legal</t>
  </si>
  <si>
    <t>MediBuddy</t>
  </si>
  <si>
    <t>11,2</t>
  </si>
  <si>
    <t>7,8,12,10</t>
  </si>
  <si>
    <t>11,12,6</t>
  </si>
  <si>
    <t>fundraising (equity and debt) for startups, financial mode long and pitch deck prep, financial planning, M&amp;A for startups, accounting and taxation for startups</t>
  </si>
  <si>
    <t>https://in.linkedin.com/in/pareshpmadani?original_referer=https%3A%2F%2Fwww.google.com%2F</t>
  </si>
  <si>
    <t>Mentor / Advisor / Consultant / Investor</t>
  </si>
  <si>
    <t>1,4,7,8,11,13,23</t>
  </si>
  <si>
    <t>2,11,12,13,14</t>
  </si>
  <si>
    <t>2,4,11,18,21,24</t>
  </si>
  <si>
    <t>FinTech, Healthcare, Tech, Sustainability, AgriTech, Finance, Education</t>
  </si>
  <si>
    <t>https://www.linkedin.com/in/sairamkrishnan/?originalSubdomain=in</t>
  </si>
  <si>
    <t>Marketer-in-Residence</t>
  </si>
  <si>
    <t>Accel</t>
  </si>
  <si>
    <t>3,26</t>
  </si>
  <si>
    <t>1,13,16</t>
  </si>
  <si>
    <t>5,6,10,16</t>
  </si>
  <si>
    <t>https://www.linkedin.com/in/arjunnohwar/?originalSubdomain=in</t>
  </si>
  <si>
    <t>Country GM, India</t>
  </si>
  <si>
    <t>Warner Bros. Discovery</t>
  </si>
  <si>
    <t>3,6,12,22,21,29</t>
  </si>
  <si>
    <t>4,11,15</t>
  </si>
  <si>
    <t>1,14,16,27,19</t>
  </si>
  <si>
    <t>startups in automotive, mobility, media</t>
  </si>
  <si>
    <t>Arjunnohwar@gmail.com</t>
  </si>
  <si>
    <t>https://www.linkedin.com/in/faizmalkani/</t>
  </si>
  <si>
    <t>Head of Product and Design</t>
  </si>
  <si>
    <t>Rippl</t>
  </si>
  <si>
    <t>2,11,23,6,3</t>
  </si>
  <si>
    <t>1,2,13,15,16,3</t>
  </si>
  <si>
    <t>5,7,14,10</t>
  </si>
  <si>
    <t>Product Strategy and Design</t>
  </si>
  <si>
    <t>https://www.linkedin.com/in/anilchhikara/?originalSubdomain=in</t>
  </si>
  <si>
    <t>Founder CEO</t>
  </si>
  <si>
    <t>Bluebolt Electric Pvt Ltd</t>
  </si>
  <si>
    <t>3,5,7,10,12,15,20,21,29</t>
  </si>
  <si>
    <t>2,3,6,19</t>
  </si>
  <si>
    <t>Enterprise, deep tech (ai, iot, cloud), electric vehicles ecosystem, SaaS. Tech for entertainment. Blockchain and carbon credits. EV induction motors and other alternates to rare earth magnets based motors. Fast charging tech.</t>
  </si>
  <si>
    <t>https://www.linkedin.com/in/ashish-gautam-7bbb1053/</t>
  </si>
  <si>
    <t>Senior Director</t>
  </si>
  <si>
    <t>Bounce Infinity</t>
  </si>
  <si>
    <t>7,12,3,12,20,28</t>
  </si>
  <si>
    <t>2,3,7,10,13</t>
  </si>
  <si>
    <t>2,6,19,26,27</t>
  </si>
  <si>
    <t>https://www.linkedin.com/in/sandeshhegde/</t>
  </si>
  <si>
    <t>SHCA</t>
  </si>
  <si>
    <t>1,2,4,8,11,13,29</t>
  </si>
  <si>
    <t>8,12</t>
  </si>
  <si>
    <t>1,4,5,11,12,24</t>
  </si>
  <si>
    <t>1 blockchain, fintech , agriculture , pharma</t>
  </si>
  <si>
    <t>https://www.linkedin.com/in/pramodagrawal7/</t>
  </si>
  <si>
    <t>Automation Anywhere</t>
  </si>
  <si>
    <t>2,3,7,16</t>
  </si>
  <si>
    <t>AI, Automation, Enterprise SaaS</t>
  </si>
  <si>
    <t>https://www.linkedin.com/in/ashokchandavarkar/?originalSubdomain=in</t>
  </si>
  <si>
    <t>Director - Strategic Initiatives</t>
  </si>
  <si>
    <t>Intel India</t>
  </si>
  <si>
    <t>4,5,3,23,14</t>
  </si>
  <si>
    <t>1,4,13,14</t>
  </si>
  <si>
    <t>3,5,6,21</t>
  </si>
  <si>
    <t>Would be able to coach selected startups in First two weeks of July and then in August. I would not be available from Mid July to end July</t>
  </si>
  <si>
    <t>https://www.linkedin.com/in/shayaksen/details/experience/</t>
  </si>
  <si>
    <t>Vedantu</t>
  </si>
  <si>
    <t>2,4,13,29</t>
  </si>
  <si>
    <t>3,15</t>
  </si>
  <si>
    <t>8,14</t>
  </si>
  <si>
    <t>design so no preference for domain, just B2C preferable</t>
  </si>
  <si>
    <t>https://www.linkedin.com/in/mradulkhandelwal/</t>
  </si>
  <si>
    <t>Global Vice President</t>
  </si>
  <si>
    <t>LogiNext Solutions Inc</t>
  </si>
  <si>
    <t>1,3,7,8,12,29,28</t>
  </si>
  <si>
    <t>6,13,16</t>
  </si>
  <si>
    <t>https://www.linkedin.com/in/arjitjohri/</t>
  </si>
  <si>
    <t>VP</t>
  </si>
  <si>
    <t>Marsshot Ventures</t>
  </si>
  <si>
    <t>3,4,5,10</t>
  </si>
  <si>
    <t>6,12,21</t>
  </si>
  <si>
    <t>https://in.linkedin.com/in/ratnakush</t>
  </si>
  <si>
    <t>CEO cofounder</t>
  </si>
  <si>
    <t>Komet</t>
  </si>
  <si>
    <t>https://www.linkedin.com/in/srinathrajaram/</t>
  </si>
  <si>
    <t>Netmine Mobile Innovations Private Limited</t>
  </si>
  <si>
    <t>1,3,13,16</t>
  </si>
  <si>
    <t>2,7,8,10,16</t>
  </si>
  <si>
    <t>https://www.linkedin.com/in/kushagraagarwal27?originalSubdomain=in</t>
  </si>
  <si>
    <t>Samudai</t>
  </si>
  <si>
    <t>sPOC Name</t>
  </si>
  <si>
    <t>sPOC email</t>
  </si>
  <si>
    <t>sPOC Phone Number</t>
  </si>
  <si>
    <t>Website</t>
  </si>
  <si>
    <t>Stage</t>
  </si>
  <si>
    <t>Elevator Pitch</t>
  </si>
  <si>
    <t>Pitch Deck (Jotform)</t>
  </si>
  <si>
    <t>Status of product/ solution</t>
  </si>
  <si>
    <t>Size of customer base</t>
  </si>
  <si>
    <t>Founder Linkedin</t>
  </si>
  <si>
    <t>Operating City</t>
  </si>
  <si>
    <t>Track</t>
  </si>
  <si>
    <t>Mentor Preference Sheet</t>
  </si>
  <si>
    <t>Name 1 (Founder or Cofounder)</t>
  </si>
  <si>
    <t>Email 1</t>
  </si>
  <si>
    <t>Phone Number 1</t>
  </si>
  <si>
    <t>Name 2 (Cofounder)</t>
  </si>
  <si>
    <t>Email 2</t>
  </si>
  <si>
    <t>Phone Number 2</t>
  </si>
  <si>
    <t>Name 3 (Cofounder)</t>
  </si>
  <si>
    <t>Email 3</t>
  </si>
  <si>
    <t>Phone Number 3</t>
  </si>
  <si>
    <t>All Emails</t>
  </si>
  <si>
    <t>Which of the following sectors/industries apply to your startup?</t>
  </si>
  <si>
    <t>What domains/ functional areas do you need help in? (Select up to 7 options)</t>
  </si>
  <si>
    <t>Business model</t>
  </si>
  <si>
    <t>Challenge 1</t>
  </si>
  <si>
    <t>Challenge 2</t>
  </si>
  <si>
    <t>Challenge 3</t>
  </si>
  <si>
    <t>Is there anything else you want to convey to Team Conquest? (Optional)</t>
  </si>
  <si>
    <t>Founded in? (Year)</t>
  </si>
  <si>
    <t>Please upload an image file of your Startup's Logo</t>
  </si>
  <si>
    <t>Algoz.xyz</t>
  </si>
  <si>
    <t>Saksham</t>
  </si>
  <si>
    <t>f20201508@pilani.bits-pilani.ac.in</t>
  </si>
  <si>
    <t>Beta Launched</t>
  </si>
  <si>
    <t>Algoz is the first on-chain protocol, that prevents bots and scripts from accessing your smart contracts.</t>
  </si>
  <si>
    <t>https://drive.google.com/file/d/1fIN-t9P2SiBGadMcIzULHCla8nMdwiq7/view?usp=sharing</t>
  </si>
  <si>
    <t>The beta version is live on most of the EVM testnets and we are working towards launching a mainnet version soon.</t>
  </si>
  <si>
    <t>We are still on Testnet and haven't launched for Public Access.</t>
  </si>
  <si>
    <t>https://www.linkedin.com/in/virajchhajed/</t>
  </si>
  <si>
    <t>Banglore</t>
  </si>
  <si>
    <t>Web3 Track</t>
  </si>
  <si>
    <t>https://drive.google.com/drive/folders/1LWNIO2EIRPjX9BeaYigFOVgkhpfh3fiM?usp=sharing</t>
  </si>
  <si>
    <t>https://docs.google.com/spreadsheets/d/1Sl6mNIAQqRdqSAOi8Ce8Dh65OVHM-DsK4bwF9jS2U7U/edit?usp=sharing</t>
  </si>
  <si>
    <t>Viraj Cz</t>
  </si>
  <si>
    <t>hey@virajchhajed.com</t>
  </si>
  <si>
    <t>Nishant Aklecha</t>
  </si>
  <si>
    <t>nishant.aklecha@gmail.com</t>
  </si>
  <si>
    <t>hey@virajchhajed.com,nishant.aklecha@gmail.com</t>
  </si>
  <si>
    <t>PaaS, Web3</t>
  </si>
  <si>
    <t>Marketing and Branding, Sales and Operations, Governance and Compliance, Fundraising, Legal and Repository, Tech, Growth and Strategy</t>
  </si>
  <si>
    <t>B2B</t>
  </si>
  <si>
    <t>Building Sales System for B2B Infra Products</t>
  </si>
  <si>
    <t>Building growth systems and GTM for Web3 Dev tools and Infra Products</t>
  </si>
  <si>
    <t>Fundraising, Registration and Legal Compliance for Web3 startups</t>
  </si>
  <si>
    <t>Nope Thanks!</t>
  </si>
  <si>
    <t>https://drive.google.com/open?id=1rlteuJenZlTYOCeex0uFaUZjV9Hptj5m</t>
  </si>
  <si>
    <t>Aiverse</t>
  </si>
  <si>
    <t>www.aiverse.co.in</t>
  </si>
  <si>
    <t>Proof of Concept/MVP</t>
  </si>
  <si>
    <t>Aiverse is a deep tech ecosystem enabler on the blockchain. It is dedicated to the collaboration, Creation, and Commerce of DeepTech. Aiverse had two suites of products, The first is a marketplace for deep tech that is AI/ML, DATA, AR, VR applications, or assets. The second is a suite of no-code editor tools: one for AI and the other for the Metaverse. Apart from this Aiverse will have its metaverse which will be governed by ai digital beings.</t>
  </si>
  <si>
    <t>https://drive.google.com/file/d/1kKdfSRI4_AhS6f6SuodeIyQZ7jQzUlvD/view?usp=sharing</t>
  </si>
  <si>
    <t>Prototype Development</t>
  </si>
  <si>
    <t>N/A</t>
  </si>
  <si>
    <t>https://www.linkedin.com/in/abhishek-alecado/</t>
  </si>
  <si>
    <t>Allahabad</t>
  </si>
  <si>
    <t>https://drive.google.com/drive/folders/1DBLkV1sf6Kp6Q5Ywi44gcnxhyIpm47Kc?usp=sharing</t>
  </si>
  <si>
    <t>https://docs.google.com/spreadsheets/d/1pJGyA5BKyWgczlhvtSryKiGqLKDQxYAnC0qdHeSjnj8/edit?usp=sharing</t>
  </si>
  <si>
    <t>Abhishek Roushan</t>
  </si>
  <si>
    <t>abhishekroushan2194@gmail.com</t>
  </si>
  <si>
    <t>Gaurav Mishra</t>
  </si>
  <si>
    <t>synergy.gaurav05@gmail.com</t>
  </si>
  <si>
    <t>aryanguptagandhi@gmail.com</t>
  </si>
  <si>
    <t>abhishekroushan2194@gmail.com,synergy.gaurav05@gmail.com,aryanguptagandhi@gmail.com</t>
  </si>
  <si>
    <t>AI, Marketplace, Web3</t>
  </si>
  <si>
    <t>Marketing and Branding, Hiring/ Team Management, Fundraising, Growth and Strategy</t>
  </si>
  <si>
    <t>B2B, B2C, Other</t>
  </si>
  <si>
    <t>Lack of Talent</t>
  </si>
  <si>
    <t>Proper Education of Users</t>
  </si>
  <si>
    <t>Maintaining the Quality of Services Listed on Marketplace</t>
  </si>
  <si>
    <t>https://drive.google.com/file/d/1mgFygQU7vCQO2vuq_dKA9wU_RqGHerPe/view?usp=sharing</t>
  </si>
  <si>
    <t>PredictRAM DeFi</t>
  </si>
  <si>
    <t>Adarsh</t>
  </si>
  <si>
    <t>f20200635@pilani.bits-pilani.ac.in</t>
  </si>
  <si>
    <t>https://predictram.com</t>
  </si>
  <si>
    <t>Risk Management Protocol uses AI. M, CI &amp; Web 3 technologies that created event Specific Multi asset-backed traded tokens ETT to mitigate individual portfolio risk at low cost.</t>
  </si>
  <si>
    <t>https://drive.google.com/file/d/17MhL-ctZBjw9vf647Ydsv2DPhGo7oVNS/view?usp=sharing</t>
  </si>
  <si>
    <t>Beta testing started</t>
  </si>
  <si>
    <t>1500+ Financial professionals already joined.</t>
  </si>
  <si>
    <t>https://www.linkedin.com/in/subirsubillion/</t>
  </si>
  <si>
    <t>New Delhi</t>
  </si>
  <si>
    <t>https://drive.google.com/open?id=1JS1ODbx9H_BuLWnEKXgFlopKKnGwBkA_&amp;authuser=karman%40conquest.org.in&amp;usp=drive_fs</t>
  </si>
  <si>
    <t>https://docs.google.com/spreadsheets/d/1q5xG88lwPbay9qBqW9WumJIpH0ZF_SdFcan4iQ00x_o?authuser=karman%40conquest.org.in&amp;usp=drive_fs</t>
  </si>
  <si>
    <t>Subir Singh</t>
  </si>
  <si>
    <t>subir@predictram.com</t>
  </si>
  <si>
    <t>Sheetal Maurya</t>
  </si>
  <si>
    <t>sheetal.maurya17@gmail.com</t>
  </si>
  <si>
    <t>subir@predictram.com,sheetal.maurya17@gmail.com</t>
  </si>
  <si>
    <t>Fintech, Web3</t>
  </si>
  <si>
    <t>Finance</t>
  </si>
  <si>
    <t>B2B, B2C</t>
  </si>
  <si>
    <t>Regulatory Challenges</t>
  </si>
  <si>
    <t>Web3 awareness</t>
  </si>
  <si>
    <t>Marketing</t>
  </si>
  <si>
    <t>https://drive.google.com/open?id=1YTJv-6tRaB1mjZ8wx2Jpu6bhZUgDjkwa</t>
  </si>
  <si>
    <t>Wega Labs</t>
  </si>
  <si>
    <t>https://wegalabs.com/</t>
  </si>
  <si>
    <t>We are a 'gameplay + utility' first Web3 gaming studio building awesome strategy games! 
Our first game - Cricinshots, is the world's first, and most unique free to play + play and earn cricket card collectible STRATEGY game, that brings the best of sports gaming, NFT collectibles and Fantasy sports into one experience, also solving for the each of their limitations.</t>
  </si>
  <si>
    <t>https://drive.google.com/file/d/1c-4kjafAI3-GBlPB2r1Tpt6HU-HK1Bg0/view?usp=sharing</t>
  </si>
  <si>
    <t xml:space="preserve">We launched beta in May 2021, got a couple thousand users, but took the app down as we could not find early signs of PMF.
We pivoted to the Web3 angle last November, and will be launching beta by end of July 2022.
</t>
  </si>
  <si>
    <t>We are still building, and will be launching our first game by end of July 2022.</t>
  </si>
  <si>
    <t>https://linkedin.com/company/cricinshots</t>
  </si>
  <si>
    <t>Pune</t>
  </si>
  <si>
    <t>https://drive.google.com/open?id=1LcV8gWGH6AaACSYQeK_nvgoH9iFaAG6e&amp;authuser=karman%40conquest.org.in&amp;usp=drive_fs</t>
  </si>
  <si>
    <t>https://docs.google.com/spreadsheets/d/1hN6AJlqE_8hIHnvwM9MMvmbqV8Aa0GNS0VeXPZ0c2LA?authuser=karman%40conquest.org.in&amp;usp=drive_fs</t>
  </si>
  <si>
    <t>Harsh Savergaonkar</t>
  </si>
  <si>
    <t>harsh@wegalabs.com</t>
  </si>
  <si>
    <t>Aditya Kasibhatla</t>
  </si>
  <si>
    <t>aditya@wegalabs.com</t>
  </si>
  <si>
    <t>harsh@wegalabs.com,aditya@wegalabs.com</t>
  </si>
  <si>
    <t>Gaming, Web3</t>
  </si>
  <si>
    <t>Growth and Strategy, Grants</t>
  </si>
  <si>
    <t>B2C</t>
  </si>
  <si>
    <t>Setting the perfect art style that suits our target audience. Possible solution: working with a large audience who can playtest our game, and submit feedback on the art style</t>
  </si>
  <si>
    <t>Problems with validation of in-game concepts and game design. Possible Solution: working with a large audience who can playtest our game, and submit feedback on the gameplay</t>
  </si>
  <si>
    <t>Finalizing the Tokenomics of the game</t>
  </si>
  <si>
    <t>https://drive.google.com/open?id=1cWI-U3UG08XSsFYMBsMvjQGZ9822HD4F</t>
  </si>
  <si>
    <t>StreamMoney</t>
  </si>
  <si>
    <t>https://www.streammoney.finance/</t>
  </si>
  <si>
    <t xml:space="preserve">StreamMoney is building a utility transfer protocol that transfers conditional ownership of NFTs without collateral. It facilitates P2P rentals of NFTs, NFT Ticketing, Memberships, and Subscriptions (Live on Solana Devnet).
</t>
  </si>
  <si>
    <t>https://docs.google.com/document/d/1GTnyxnKU8xE02ANol3utXkQThGE6bL9H/edit?usp=sharing&amp;ouid=107638055930388534604&amp;rtpof=true&amp;sd=true</t>
  </si>
  <si>
    <t>- Our product is live on Solana Devnet
- Working on scaling to EVM compatible chain</t>
  </si>
  <si>
    <t xml:space="preserve">Web3 gaming is $8 billion and the estimated rental market is $500 Million. 
We're pre-revenue at this moment </t>
  </si>
  <si>
    <t>https://www.linkedin.com/in/yugalchittara</t>
  </si>
  <si>
    <t>Bangalore</t>
  </si>
  <si>
    <t>https://drive.google.com/open?id=1JRlx0Z4Yc3jaD0eJLvBER8VswmJACJlk&amp;authuser=karman%40conquest.org.in&amp;usp=drive_fs</t>
  </si>
  <si>
    <t>https://docs.google.com/spreadsheets/d/1yqkvrTOF_tBbdAmDg77tQ8GNTuT_PpF63uHLd4OtAa0?authuser=karman%40conquest.org.in&amp;usp=drive_fs</t>
  </si>
  <si>
    <t>Yugal Chittara</t>
  </si>
  <si>
    <t>yugal@streammoney.finance</t>
  </si>
  <si>
    <t>Piyush Chittara</t>
  </si>
  <si>
    <t>piyush.chittara@gmail.com</t>
  </si>
  <si>
    <t>yugal@streammoney.finance,piyush.chittara@gmail.com</t>
  </si>
  <si>
    <t>Web3</t>
  </si>
  <si>
    <t>Product, Fundraising, Growth and Strategy</t>
  </si>
  <si>
    <t>Other</t>
  </si>
  <si>
    <t>Market Positioning since our rentals requires integration with developers and caters to various usecases</t>
  </si>
  <si>
    <t>Pitch deck review to validate our thesis. Need to understand if our idea is easily understandable</t>
  </si>
  <si>
    <t>Validating thesis around gamers reputation score</t>
  </si>
  <si>
    <t>https://drive.google.com/open?id=1ZSb_H_YhExc2l8aidv-KpVyGPIrt1brj</t>
  </si>
  <si>
    <t>BEAT Music NFTs</t>
  </si>
  <si>
    <t>beat-music.xyz</t>
  </si>
  <si>
    <t>BEAT is Patreon for independent music artists in web3. A music NFT marketplace that enables a real steady income for artists by allowing their fans to invest in them and earn rewards to do so while forming an engaging, collaborating community between the artists and their truest fans.</t>
  </si>
  <si>
    <t>https://drive.google.com/file/d/13RRKJcLJw53to3TqxIMn016CEujbVeBf/view?usp=sharing</t>
  </si>
  <si>
    <t xml:space="preserve">Our MVP is ready to use. We are currently testing the platform with a few notable artists to understand and validate our hypothesis. 
A few notable artists include, Naezy (Ranveer Singh starrer Gully Boy Biopic is filmed on him), Dino James, Nucleya, The Kabir Cafe, Madboy and Mink, Divine and more. </t>
  </si>
  <si>
    <t xml:space="preserve">We are in process of onboarding our first 25 artists as mentioned in the above blank.
Monthly Revenue: NIL
Expected Monthly Revenue: $10,000 from the first month of going live. </t>
  </si>
  <si>
    <t>https://www.linkedin.com/in/bhargav-kantaria/</t>
  </si>
  <si>
    <t>Bengaluru</t>
  </si>
  <si>
    <t>https://drive.google.com/drive/folders/1JnthQqfPsMK1kllemeIUDUeZ5AXteXt8?usp=sharing</t>
  </si>
  <si>
    <t>https://docs.google.com/spreadsheets/d/1_xMH1pXoynilEeznOo3gtD5CTW5hHyl3CTSpzR1LlbE/edit?usp=sharing</t>
  </si>
  <si>
    <t>Bhargav Kantaria</t>
  </si>
  <si>
    <t>bhargavk191@gmail.com</t>
  </si>
  <si>
    <t>Marketing and Branding, Governance and Compliance, Fundraising, Legal and Repository, Tech, Finance, Growth and Strategy</t>
  </si>
  <si>
    <t>Fundraise</t>
  </si>
  <si>
    <t>Team Building</t>
  </si>
  <si>
    <t>Tech</t>
  </si>
  <si>
    <t>https://drive.google.com/open?id=15M6voyMyzRptUx1VUWQZQnG65xqSXCky</t>
  </si>
  <si>
    <t>NeoFanTasy</t>
  </si>
  <si>
    <t>https://neofantasy.io</t>
  </si>
  <si>
    <t>NeoFanTasy is a blockchain-based fan engagement platform for the sports and entertainment industry. We build products that help the fans enhance their experience by engaging with their favourite sports/events by building gamified platforms along with the organisers. We reward the users with NFTs and Crypto Tokens and hence the rewards here are an asset for the users</t>
  </si>
  <si>
    <t>https://drive.google.com/file/d/1FMWNwu9zEIpSS1lmeviYE1nLdPBBpZnC/view?usp=sharing</t>
  </si>
  <si>
    <t>We have launched fantasy games as fan engagement for sports, and are on the way to getting our initial users. We have also built an engagement platform recently for an International Summit - 21by72 in Surat.</t>
  </si>
  <si>
    <t>We currently have 200 users for NeoFanTasy and have generated revenue from contract-based engagement platforms for organisations. The revenue till now is of INR 300000, with a varying monthly revenue since we have started operations in April.</t>
  </si>
  <si>
    <t>https://www.linkedin.com/in/maharsh-shah-b41971170/</t>
  </si>
  <si>
    <t>Vadodara</t>
  </si>
  <si>
    <t>https://drive.google.com/drive/folders/1LhQa9x9AkAoPq-p7CL7IZB-OswRTr9lM?usp=sharing</t>
  </si>
  <si>
    <t>https://docs.google.com/spreadsheets/d/1EsK6BZ5BNCKTpXQAGWO8vLC6LlyXaCrZ2YfYuwloImE/edit?usp=sharing</t>
  </si>
  <si>
    <t>Maharsh Shah</t>
  </si>
  <si>
    <t>maharsh@nextblock.in</t>
  </si>
  <si>
    <t>Deep Kharadi</t>
  </si>
  <si>
    <t>deep@nextblock.in</t>
  </si>
  <si>
    <t>maharsh@nextblock.in,deep@nextblock.in</t>
  </si>
  <si>
    <t>Gaming, Marketplace, Web3</t>
  </si>
  <si>
    <t>Our platform's success mainly depends on the partnerships we are able to make for the rewards to be given away to the users. Hence, we need a strategy for successful partnership model.</t>
  </si>
  <si>
    <t>There are legal challenges for a fantasy platform in India. So, first of all we need to make sure that our current gaming model supports the same and then we match the regulations as provided.</t>
  </si>
  <si>
    <t>We are looking forward to an organised structure for our teams.</t>
  </si>
  <si>
    <t>https://drive.google.com/open?id=1QQZLAwB0ILiITvBg6bTBd-17usdAvX10</t>
  </si>
  <si>
    <t>Fragments (prev. Gullak Party)</t>
  </si>
  <si>
    <t>https://gullak.party</t>
  </si>
  <si>
    <t>Gullak.party enables diligent investors to set up investment DAOs for purchase-based investing with retailers.</t>
  </si>
  <si>
    <t>https://drive.google.com/file/d/11FzjW0qo7Lui1uCcsCNbCNpepFzTYr4f/view?usp=sharing</t>
  </si>
  <si>
    <t>We had built out the solution on Rinkeby testnet after design research with various user personas. We are currently doing a phased rollout of our alpha product on mainnet with a waitlist and people in our network.</t>
  </si>
  <si>
    <t>NA</t>
  </si>
  <si>
    <t>https://www.linkedin.com/in/ds1998/</t>
  </si>
  <si>
    <t>https://drive.google.com/open?id=1JpRC8GO5Kbd6N1RwVqNKcwOcV7aUUxhr&amp;authuser=karman%40conquest.org.in&amp;usp=drive_fs</t>
  </si>
  <si>
    <t>https://docs.google.com/spreadsheets/d/12Pe1Mpm2QFCEUnqJnT__IA5vjgjKS56eLFjnv5Y3TUA?authuser=karman%40conquest.org.in&amp;usp=drive_fs</t>
  </si>
  <si>
    <t>Deep Sheth</t>
  </si>
  <si>
    <t>deep@thesocio.club</t>
  </si>
  <si>
    <t>Fintech, Finance, Web3</t>
  </si>
  <si>
    <t>Hiring/ Team Management, Governance and Compliance, Fundraising, Legal and Repository</t>
  </si>
  <si>
    <t>Fundraising</t>
  </si>
  <si>
    <t>Legal and compliance for a startup RUV on-chain</t>
  </si>
  <si>
    <t>Scalable routes for hiring devs</t>
  </si>
  <si>
    <t>https://drive.google.com/open?id=1MMKa_U1NL-kExbMv2h7t1XuIhNLWj5C_</t>
  </si>
  <si>
    <t>push.</t>
  </si>
  <si>
    <t>Aryaman</t>
  </si>
  <si>
    <t>f20200537@pilani.bits-pilani.ac.in</t>
  </si>
  <si>
    <t>pushindia.in</t>
  </si>
  <si>
    <t>Ideation</t>
  </si>
  <si>
    <t>We intend to serve sustainable fashion by integrating the thrift community and providing a marketplace for buying and selling pre-loved apparel and accessories.</t>
  </si>
  <si>
    <t>https://www.jotform.com/uploads/Contact_Conquest/220922009667052/5310335611222678099/pitch_deck_push.pdf</t>
  </si>
  <si>
    <t>We have built the prototype based on our user research, complete with the interactions and UI. We are currently building the app and the website for the same.</t>
  </si>
  <si>
    <t>We haven’t launched yet.</t>
  </si>
  <si>
    <t>https://www.linkedin.com/in/shefali-saraf/</t>
  </si>
  <si>
    <t>Gurgaon, Haryana</t>
  </si>
  <si>
    <t>BITSian Track</t>
  </si>
  <si>
    <t>https://drive.google.com/drive/folders/1JR5IyWS9-UfSIiz5gV9X9bfsK-P7Sj2P?usp=sharing</t>
  </si>
  <si>
    <t>https://docs.google.com/spreadsheets/d/1xkIJWhHrc6bUjZdH15VanANTdFdCu9cuPWEwIztSMso/edit#gid=1184888697</t>
  </si>
  <si>
    <t>Shefali Saraf</t>
  </si>
  <si>
    <t>f20180612@pilani.bits-pilani.ac.in</t>
  </si>
  <si>
    <t>Pulkit Jain</t>
  </si>
  <si>
    <t>f20180603@pilani.bits-pilani.ac.in</t>
  </si>
  <si>
    <t>f20180612@pilani.bits-pilani.ac.in,f20180603@pilani.bits-pilani.ac.in</t>
  </si>
  <si>
    <t>E-Commerce, SaaS, Sustainability, Fashion, Marketplace</t>
  </si>
  <si>
    <t>Marketing and Branding, Hiring/ Team Management, Fundraising, Tech, Finance, Growth and Strategy</t>
  </si>
  <si>
    <t>Marketing - Promoting your products is very important in our industry, and we want to do it with a structured marketing campaign. We are new to marketing, and we look forward to learning the best strategies.</t>
  </si>
  <si>
    <t>Hiring - At the core of a startup is the team, and to find the right people at the right time, we need a successful recruitment strategy. We want to make sure new hires are genuinely excited about the idea.</t>
  </si>
  <si>
    <t>Delivery and Service Fulfillment - We're interested in partnering with logistics companies to deliver our services. We want to understand and realistically evaluate to which geographical regions should we provide this service and how should we scale our service fulfilment.</t>
  </si>
  <si>
    <t>https://drive.google.com/open?id=1CXFjds26CxMNsejce6t03q6rqDPyDCis</t>
  </si>
  <si>
    <t>Folks</t>
  </si>
  <si>
    <t>Darshil</t>
  </si>
  <si>
    <t>f20200985@pilani.bits-pilani.ac.in</t>
  </si>
  <si>
    <t>https://wefolks.co</t>
  </si>
  <si>
    <t>Folks is an event-based social media platform. The platform allows users to find events(or create events) of their interest in their nearby locality. Moreover, a social media layer around this interaction helps connect like-minded people.</t>
  </si>
  <si>
    <t>https://www.jotform.com/uploads/Contact_Conquest/220922009667052/5309573311923168709/Folks%20Pitch%20Conquest%202022.pdf</t>
  </si>
  <si>
    <t>Our MVP is ready and already being tested by beta users. We are implementing additional features such as payments, chatrooms etc which will also be done soon.
 Additionally, we will be testing out the application by hosting a series of events ourselves which will help us find out hot event categories and will also be the first source of revenue for the company.</t>
  </si>
  <si>
    <t>As of now, we are a pre-revenue startup. Although, the application has 100+ beta users. Through our marketing campaign which will be launched in the coming week, we aim to invite users to our platform through our social channels as well.</t>
  </si>
  <si>
    <t>https://www.linkedin.com/in/vishwas-puri/</t>
  </si>
  <si>
    <t>Delhi</t>
  </si>
  <si>
    <t>https://drive.google.com/drive/folders/1JwJrm-OWJuK-1xx6O8dj7OWP8zKkiXoG?usp=sharing</t>
  </si>
  <si>
    <t>https://docs.google.com/spreadsheets/d/1gD0ZiEJ6UX824P87THdB7MhBNmKMRWUDBILKayI8ALY/edit?usp=sharing</t>
  </si>
  <si>
    <t>Vishwas Puri</t>
  </si>
  <si>
    <t>contact@vishwaspuri.tech</t>
  </si>
  <si>
    <t>Mudit Shivendra</t>
  </si>
  <si>
    <t>mudit.shivendra350@yahoo.in</t>
  </si>
  <si>
    <t>contact@vishwaspuri.tech,mudit.shivendra350@yahoo.in</t>
  </si>
  <si>
    <t>Media, Event Management, Social Networking</t>
  </si>
  <si>
    <t>Marketing and Branding, Product, Fundraising, Growth and Strategy</t>
  </si>
  <si>
    <t>Folks is a very unique product. Hence, it is difficult task to create a GTM strategy for it. We would like to talk to someone who has the experience of marketing and business strategy who can help us perfect our GTM strategy.</t>
  </si>
  <si>
    <t>We will be hosting an event series in order to test our application. We would love to talk to someone in the offline event management to understand the nitty gritty of how the event hosting industry works.</t>
  </si>
  <si>
    <t>We want to eventually raise funds for our company. This funds will be used to host events, incentivise event creators, marketing and scaling. We want to understand what makes a company fundable in the eyes of an investor.</t>
  </si>
  <si>
    <t>https://drive.google.com/open?id=1exUoRcnuHXLFwptck6DmC9Jaq60gEuOu</t>
  </si>
  <si>
    <t>Leegum</t>
  </si>
  <si>
    <t>Karman</t>
  </si>
  <si>
    <t>f20201896@pilani.bits-pilani.ac.in</t>
  </si>
  <si>
    <t>https://play.google.com/store/apps/details?id=com.orderandpickup.onp</t>
  </si>
  <si>
    <t>ONDC(Open-Network-for-Digital-Commerce) is headed to revolutionize india's e-commerce industry. 
 ONDC requires 3 kind of partners:(1) To connect buyers to network, (2) To connect sellers to network, (3) logistics providers(like Dunzo)
 We've partnered with ONDC to connect sellers &amp; buyers to the network.
 For Buyers we've a special plan, We'll enable buyers to interact with ONDC right through whatsapp. Imagine a whatsapp chatbot where you can search for shops in your locality, compare products and prices and place order just with a simple text message. People will get order updates as well.
 Similarly new sellers can also use our whatsapp bot to regsiter their shop to the network &amp; then manage their shop from dedicated sellers App.
 Leegum seller Apps enable small store retailers to connect to ONDC, manage their inventories &amp; manage their online orders via a dedicated mobile App &amp; web portal.
 Consumers will also have an option to use the Leegum App to find nearby shops, compare pricing, place order directly to the shops. Especially for taking complex actions and better order tracking.</t>
  </si>
  <si>
    <t>https://www.jotform.com/uploads/Contact_Conquest/220922009667052/5310403322324191325/Conquest%20pitch%20.pdf</t>
  </si>
  <si>
    <t>Whatsapp chatbot is currently in progress.
 Our Apps for sellers and Customers are already available in playstore.
 Major Additions will be ONDC integration into our Apps and a global catalogue of products to ease out inventory building process for the sellers.
 The Apps and chatbot will be fully rolled out as soon as ONDC will be launched in 30 cities in August.
 We've already started building community of sellers which we'll regsiter on ONDC network as soon as it goes live.</t>
  </si>
  <si>
    <t>Currently we've over 200 sellers and 1000 customers with whom we're beta testing our product. we're currently on freemium model.
 We'll charge shops a fixed yearly fee to manage their inventories.
 The basic app usage will be free. For order we'll charge commision from sellers who want to let their users order via our whatsapp bot. Sellers will also have option to pay to boost their visibility when a consumer is searching for shops in our whatsapp bot.</t>
  </si>
  <si>
    <t>https://www.linkedin.com/in/akash-pratap-singh-11399317a/</t>
  </si>
  <si>
    <t>Jabalpur, Satna, Rewa</t>
  </si>
  <si>
    <t>https://drive.google.com/open?id=1NtWH88d2Hcog9nyucDmMZdik48V1tNng&amp;authuser=karman%40conquest.org.in&amp;usp=drive_fs</t>
  </si>
  <si>
    <t>https://docs.google.com/spreadsheets/d/1ayU_X41Hsgw3PIqMXVlXY3PLK0-8DfEG9zlTFnPFP0U?authuser=karman%40conquest.org.in&amp;usp=drive_fs</t>
  </si>
  <si>
    <t>Akash Pratap Singh</t>
  </si>
  <si>
    <t>akashpratapsingh2912@gmail.com</t>
  </si>
  <si>
    <t>96607 67800</t>
  </si>
  <si>
    <t>Petulla Mishra</t>
  </si>
  <si>
    <t>petullamishra08@gmail.com</t>
  </si>
  <si>
    <t>akashpratapsingh2912@gmail.com,petullamishra08@gmail.com</t>
  </si>
  <si>
    <t>E-Commerce, FMCG, Retail, Marketplace</t>
  </si>
  <si>
    <t>Marketing and Branding, Sales and Operations, Hiring/ Team Management, Fundraising, Tech, Finance, Growth and Strategy</t>
  </si>
  <si>
    <t>Leegum will act as a seller aggregator for the ONDC. So We want the most efficient possible seller onboarding &amp; verification process. This will include the seller acquisition via marketing and verifying location</t>
  </si>
  <si>
    <t>Building and managing shop's inventories on regular basis</t>
  </si>
  <si>
    <t>Users onboarding via marketing, WhatsApp forwards and customer acquisition</t>
  </si>
  <si>
    <t>https://drive.google.com/open?id=1DSrqrzn6J32xE7YUsNwFuEtFYrBLPq7i</t>
  </si>
  <si>
    <t>Scrollify</t>
  </si>
  <si>
    <t>Parth</t>
  </si>
  <si>
    <t>f20201229@pilani.bits-pilani.ac.in</t>
  </si>
  <si>
    <t>https://scrollify.in/</t>
  </si>
  <si>
    <t>Scrollify is a bite-sized content platform that aims to disrupt the way people consume useful information. We are focusing on creating a platform for upskilling and insightful content for industry professionals and students by using trendy bite-sized content like short videos and texts empowering them to upskill and make relevant conversations with anyone on the go. 
 Users can consume this content through their personalised feeds or structured learning path from a variety of creators empowering every stakeholder.</t>
  </si>
  <si>
    <t>https://www.jotform.com/uploads/Contact_Conquest/220922009667052/5310396733715672337/Scrollify%20Pitch%20Deck%20%281%29.pdf</t>
  </si>
  <si>
    <t>We built an MVP website to test out bite-sized content internally prepared by the team and how to design the learning experience for the user. 
 After receiving a good response about our content we now are moving to build out a full-fledged mobile application to provide a better experience that is personalised and offers analytics and insights to the user.</t>
  </si>
  <si>
    <t>We have a total of 450 registered users across our platform and communities. 
 We have had a total of 2.4K+ website visits.
 We are making 0 revenue.</t>
  </si>
  <si>
    <t>https://www.linkedin.com/in/manas-agarwal-3691011a5/</t>
  </si>
  <si>
    <t>Gurugram</t>
  </si>
  <si>
    <t>https://drive.google.com/open?id=1OZnEwgQS5amoHOFDQQ_ksM3zT3PcOUaM&amp;authuser=karman%40conquest.org.in&amp;usp=drive_fs</t>
  </si>
  <si>
    <t>https://docs.google.com/spreadsheets/d/1A_484wAc0kkSxDe0YMaY5nJrI5Tlr_6oYHIbwkA_GJc?authuser=karman%40conquest.org.in&amp;usp=drive_fs</t>
  </si>
  <si>
    <t>Manas Agarwal</t>
  </si>
  <si>
    <t>manas@scrollify.in</t>
  </si>
  <si>
    <t>Anshul Chandra</t>
  </si>
  <si>
    <t>anshul@scrollify.in</t>
  </si>
  <si>
    <t>manas@scrollify.in,anshul@scrollify.in</t>
  </si>
  <si>
    <t>Ed-tech, Marketplace, Content</t>
  </si>
  <si>
    <t>Marketing and Branding, Product, Fundraising, Tech, Growth and Strategy</t>
  </si>
  <si>
    <t>How to increase our customer acquisition channel?</t>
  </si>
  <si>
    <t>How to build stickability for the users</t>
  </si>
  <si>
    <t>How to position our brand/company</t>
  </si>
  <si>
    <t>https://drive.google.com/open?id=1GKiZsdnQqxrxdZqRV7c2ry6K1qpDtrWQ</t>
  </si>
  <si>
    <t>TOTOKO</t>
  </si>
  <si>
    <t>https://www.totoko.in/</t>
  </si>
  <si>
    <t>TOTOKO is a centralized platform to assist over 80million households with managing warrantied products and post-sale services. With TOTOKO, users can store bills, contact customer care, track &amp; buy warranties &amp; sell used products.</t>
  </si>
  <si>
    <t>https://www.jotform.com/uploads/Contact_Conquest/220922009667052/5310365129319175418/TOTOKO%20Pitch%20Deck.pdf</t>
  </si>
  <si>
    <t>We launched our app catering to the post-sale product maintenace part of the lifecycle. 
 Last month, we added the sell products functionality. Users can now sell their used mobile phones, TVs, ACs and washing machines hassle-free. 
 No need to click pictures, bargain with customers or deal with scammers. 
 We redirect them to companies that will pick up the item right from their doorstep at pre-decided rates. 
 Also, we'll be rolling out our OCR to scan bills in the coming weeks. This will fetch the required information directly from the bills, reducing the time to add a product from 50sec to 5-7 sec.</t>
  </si>
  <si>
    <t>We have ~ 1200 app installs &amp; are pre-revenue for now.
 Monetization(near term): we are in talks with service providers - like Onsitego, Cashify, Oneassist and Urban Company for API integration and should start seeing revenue in a month or so. 
 Meanwhile, we're redirecting users to their platform in-app web view to get out of warranty repairs, purchasing warranties and selling old items.
 As per our discussions with OEMs, they'll be willing to partner once we reach a higher user count.</t>
  </si>
  <si>
    <t>https://www.linkedin.com/in/shashwat24/</t>
  </si>
  <si>
    <t>https://drive.google.com/open?id=1Ktl6BPBkAYFv0LsVBHczS-voItv-nK39&amp;authuser=karman%40conquest.org.in&amp;usp=drive_fs</t>
  </si>
  <si>
    <t>https://docs.google.com/spreadsheets/d/1fGSN7I-ji3ivyEK75yMAp5yxcwwjUBpkpKb1dEEMAq0?authuser=karman%40conquest.org.in&amp;usp=drive_fs</t>
  </si>
  <si>
    <t>Shashwat Agarwal</t>
  </si>
  <si>
    <t>shashwatag@totoko.in</t>
  </si>
  <si>
    <t>Marketplace, Consumer Tech</t>
  </si>
  <si>
    <t>Marketing and Branding, Product, Sales and Operations, Fundraising</t>
  </si>
  <si>
    <t>User acquisition via social media: We’re targeting young couples – late 20s to mid-30s in Tier 1 cities, and are not getting great results. These households have the perfect balance of high purchase frequency and willingness to try out a platform to manage these items. Would like to get help on how we should tweak our messaging to get their attention.</t>
  </si>
  <si>
    <t>Scale vs Product: Should we stick to adding users and get more data points before improving our UI/UX, or vice versa? We’ve got mixed responses from investors and it would really help if we can get in touch with people who have taken consumer products from 0 to 1.</t>
  </si>
  <si>
    <t>Brand Partnerships: We want to partner with Tier 2/3 OEM brands to accelerate our growth. With our current userbase, we need help in structuring our value-proposition &amp; get the brands interested.</t>
  </si>
  <si>
    <t>All potential users acknowledge the problem that TOTOKO aims to resolve. However, managing consumer electronics &amp; home appliances on an app is a new concept. We’re looking for mentorship to get on road to Product-Market Fit and raise funds before the big players step in.</t>
  </si>
  <si>
    <t>https://drive.google.com/open?id=1j_2pfZn5Wu0Iyf1QikWI693R0XO8NCKE</t>
  </si>
  <si>
    <t>Avidia Labs</t>
  </si>
  <si>
    <t>Mehul</t>
  </si>
  <si>
    <t>f20200806@pilani.bits-pilani.ac.in</t>
  </si>
  <si>
    <t>https://qwikxr.com</t>
  </si>
  <si>
    <t>Avidia Labs bridges the gap between future requirements of the new world and our children's skills by using cutting edge technologies like Extended Reality, Metaverse and Artificial Intelligence.</t>
  </si>
  <si>
    <t>https://www.jotform.com/uploads/Contact_Conquest/220922009667052/5310017606646476772/Bits%20Conquest%20Avidia%20Labs%20Deck.pdf</t>
  </si>
  <si>
    <t>We have already launched the beta version of QwikXR platform and going to launch the final version by end of this year</t>
  </si>
  <si>
    <t>The total number of users are more than 10 Lakhs and average monthly revenue is 2 Lakhs.</t>
  </si>
  <si>
    <t>https://www.linkedin.com/in/ajitkohir/</t>
  </si>
  <si>
    <t>https://drive.google.com/open?id=1Kx8QRKODlNgjRyyxcMYdNXa2RA48lcIO&amp;authuser=karman%40conquest.org.in&amp;usp=drive_fs</t>
  </si>
  <si>
    <t>https://docs.google.com/spreadsheets/d/1n9ihDudv_EXFG9tFvmZqFkaHejkkzlKIutHzA7Iyxy4/edit?usp=sharing</t>
  </si>
  <si>
    <t>Vidya Choudhary</t>
  </si>
  <si>
    <t>vidya.choudhary@avidialabs.com</t>
  </si>
  <si>
    <t>Ajit Kohir</t>
  </si>
  <si>
    <t>ajitkohir@avidialabs.com</t>
  </si>
  <si>
    <t>vidya.choudhary@avidialabs.com,ajitkohir@avidialabs.com</t>
  </si>
  <si>
    <t>SaaS, Ed-tech, Gaming</t>
  </si>
  <si>
    <t>Marketing and Branding, Sales and Operations, Fundraising, Legal and Repository, Growth and Strategy</t>
  </si>
  <si>
    <t>Sales and Marketing</t>
  </si>
  <si>
    <t>Art of Pitching</t>
  </si>
  <si>
    <t>https://drive.google.com/open?id=1rYUe4_pOS8GuKK0T1beD37HZ2StY1hGC</t>
  </si>
  <si>
    <t>Debound (Registered under SecretStencil Technologies Pvt. Ltd.)</t>
  </si>
  <si>
    <t>debound.in</t>
  </si>
  <si>
    <t>Modern Parents are always searching for ways to give their child an All-rounded personality, while never compromising on Academics. But the current K-12 online learning market is strictly divided into either purely Academic (Byjus's, Vedantu, etc.) or purely Extracurriculars (WhitehatJr, Planet Spark, etc.) services, which necessitates parents buying one solution from each pool in order to give their child a holistic foundation. This poses a huge challenge in terms of both time for the students and money for the parents.
 At Debound, we are making a third category in the Edtech space, cleverly integrating the hottest Extracurricular Skills from our palette right into school-level Academics. These skills include Designing, MS Office Tools, English Speaking, Coding, Using Productivity Softwares, Fitness, and much more, intertwined with academics. For eg:
 - A session on Integers leads to the students practising it in Excel- learning Excel as a new skill while practising academic-oriented Integers chapter.
 - A lesson in Gravity, ends up in students coding a game like Mario being played on different planets with different gravitational forces resulting in understanding the concept better with learning coding as a new skill.</t>
  </si>
  <si>
    <t>https://www.jotform.com/uploads/Contact_Conquest/220922009667052/5310400053792850952/Debound-%20Conquest%20%281%29.pdf</t>
  </si>
  <si>
    <t>We have conducted 3 non-paid pilots in schools of varying demographics and had one to one calls with all the parents to effectively validate our concept. From there, we onboarded 2 schools as clients on to our platform. 
 - Our primary strategy in these past months has been approaching schools for bulk deals. We identified an easy entry point - by providing schools hassle free operation of Atal Tinkering Labs (as it is inline with what we are building) and getting their students registered to the Starter Version of Debound. Once we partner with a school, we spread across the school’s respective network through inter-school competitions, events, etc. 
 - We are currently operating on a Freemium Based model where we have around 700 non paid students through our partnerships with 7 schools (Army Public School, Delhi Cantt., Delhi Public School, Vasant Kunj, New Delhi, Kulachi Hansraj Model School, Ashok Vihar, Birla Education Trust, Pilani, Tulsi Public School, Ambala, Prabhakar School, Amritsar, Pilani Public School, Pilani) across 4 states in our country (Delhi NCR, Rajasthan, Punjab, Haryana). 
 - We have just launched our paid pilot programme (majorly focused on 1 school) earlier this month and are close to a revenue of 30k/per month till now. (Looking to expand this across all our partner schools in the coming months)
 - We are currently operational for ONLY GRADE 7 and schools are requesting us to start our services for other grades as well. The number of our users will increase in a multiple of the grades we start catering to.</t>
  </si>
  <si>
    <t>Synopsis: We have identified our product market fit and have onboarded 700+ users. Furthermore, we kicked off our paid pilot early this month, clocking revenues of 30k/per month in just a week of sales activity. 70% of our active users have chosen to pay for the premium version. 
 Timeline:
- We were incubated and had raised our seed round investment from PIEDS (investment handle of BITS Pilani) which valued our company at 2cr, earlier this year.
- We onboarded Ms. Shreyasi Singh (CEO &amp; Cofunder- Harappa Education, Mr. Kunal Arora (VP Growth- GoMechanic), Mr. Mayank Gupta (Group CFO- CarDekho) as advisors to build the product and expand our outreach. 
- We got our curriculum verified by experts like:
 Mr. Robin Keshaw- Program lead, Education Policy &amp; Administration, Deputy CM's Office, Delhi
 Mrs. Gagandeep Kaur- Child Psychologist Director, UniPsy
 Mr. Puneet Gupta- Psychologist and Behaviour Analyst
 Mrs. Neha Sinha- Senior Teacher, Amity International School, Noida
 And many more…
 - We have around 700 students on our platform and have partnered with 7 schools (Army Public School, Delhi Cantt., Delhi Public School, Vasant Kunj, New Delhi, Kulachi Hansraj Model School, Ashok Vihar, Birla Education Trust, Pilani, Tulsi Public School, Ambala, Prabhakar School, Amritsar, Pilani Public School, Pilani) across 4 states in our country (Delhi NCR, Rajasthan, Punjab, Haryana). 
 - Before this we conducted 3 non-paid pilots in schools of varying demographics and had one to one calls with all the parents to validate our concept.
 - We have been pitching to investors for a subsequent round of funding and are in talks with Titan Capital, Elevation Capital, and Equicap Asia and have received an intent of follow-up funding from PIEDS, BITS Pilani.
 - Currently, we are effectively formulating our own metaverse, where students would be able to learn in a simulated environment with the help of our teachers. Built in Metaverse, students will be able to experience concepts and solve simulated problems (Eg. Actually experiencing gravity on different planets while studying about it.). 
 - Some years down the line we are looking at creating a metaverse economy for educational creators, where they can design their own experiences (games, tours and shows) using our suite of No-code tools and monetise by placing them in our metaverse.</t>
  </si>
  <si>
    <t>https://www.linkedin.com/in/arshdeep-taneja/</t>
  </si>
  <si>
    <t>https://drive.google.com/open?id=1--zYAcmR-rs26wsfrAxH4KqTIAYA8uCv&amp;authuser=karman%40conquest.org.in&amp;usp=drive_fs</t>
  </si>
  <si>
    <t>https://docs.google.com/spreadsheets/d/1U15rdtd4mBgsReNganZwO-igAeagOpFRmz1_fewze4c?authuser=karman%40conquest.org.in&amp;usp=drive_fs</t>
  </si>
  <si>
    <t>Arshdeep Taneja</t>
  </si>
  <si>
    <t>f20190469@pilani.bits-pilani.ac.in</t>
  </si>
  <si>
    <t>Avyay Gupta</t>
  </si>
  <si>
    <t>avyaygupta007@gmail.com</t>
  </si>
  <si>
    <t>Komal Patel</t>
  </si>
  <si>
    <t>kmlptl.16@gmail.com</t>
  </si>
  <si>
    <t>f20190469@pilani.bits-pilani.ac.in,avyaygupta007@gmail.com,kmlptl.16@gmail.com</t>
  </si>
  <si>
    <t>Ed-tech</t>
  </si>
  <si>
    <t>Marketing and Branding, Sales and Operations, Fundraising, Growth and Strategy, Education network (Schools)</t>
  </si>
  <si>
    <t>Growth and scaling-up (Tangible leads partners with schools, RWAs, student/parent communities)</t>
  </si>
  <si>
    <t>Combating the Loss of Trust in Edtech Industry while raising funds.</t>
  </si>
  <si>
    <t>Brand Position and Pricing</t>
  </si>
  <si>
    <t>Really sorry we could not submit the form on time due to some unforeseen circumstances.</t>
  </si>
  <si>
    <t>https://drive.google.com/open?id=1DBIz00bOY3hk_c-uIUWPLfBrVMAEOiIU</t>
  </si>
  <si>
    <t>DocTunes</t>
  </si>
  <si>
    <t>https://doctunes.io/</t>
  </si>
  <si>
    <t>Early Revenue/Scaling</t>
  </si>
  <si>
    <t>DocTunes is an App-based platform where users can convert any documents like pdf, images, or text to audiobooks in their native language with their selected speed, pitch, and voice. DocTunes offer 30+ language and 150+ different male/female voices to choose from.</t>
  </si>
  <si>
    <t>https://www.jotform.com/uploads/Contact_Conquest/220922009667052/5294479831218611254/DocTunes%20Pitch%20-%20Copy-converted%20%281%29.pdf</t>
  </si>
  <si>
    <t>The solution we provide is:-
 1. People who face language barrier in reading their documents, Can you use our platform to convert their documents to Audiobook in their native languages and listen to their documents in their native languages which help them to understand their document better.
 2. People who suffer from dyslexia and blindness can't read their documents. So they can use our platform to convert their documents to Audiobook and listen to their documents which they can't read.</t>
  </si>
  <si>
    <t>Our Traction is.
 1. We got 35k+ downloads in the last 200 days with 22% MGR.
 2. Users from more than 155+ countries.
 3. Converted more than 250 Million+ character to audiobooks.
 4. Converted more than 42k+ PDFs and 45k+ Images to audiobooks.</t>
  </si>
  <si>
    <t>https://www.linkedin.com/in/dewang-bhardwaj-7718091b4</t>
  </si>
  <si>
    <t>Jaipur</t>
  </si>
  <si>
    <t>Pan-India track</t>
  </si>
  <si>
    <t>https://drive.google.com/drive/folders/1UQwK4xc_aVT33SZgUMFiyp7YMmtanfgb?usp=sharing</t>
  </si>
  <si>
    <t>https://docs.google.com/spreadsheets/d/1x4-YNVXvlekR5Q72IlPIkukKL5nsoSWuIK3m1k7_cfo/edit?usp=sharing</t>
  </si>
  <si>
    <t>Dewang Bhardwaj</t>
  </si>
  <si>
    <t>dewang206@gmail.com</t>
  </si>
  <si>
    <t>Kunal Singh Shekhawat</t>
  </si>
  <si>
    <t>kss100105@gmail.com</t>
  </si>
  <si>
    <t>dewang206@gmail.com,kss100105@gmail.com</t>
  </si>
  <si>
    <t>SaaS, AI</t>
  </si>
  <si>
    <t>Marketing and Branding, Hiring/ Team Management, Fundraising, Tech</t>
  </si>
  <si>
    <t>How to tell story in Pitch Deck.</t>
  </si>
  <si>
    <t>How to do Marketing.</t>
  </si>
  <si>
    <t>How to hire people.</t>
  </si>
  <si>
    <t>https://i.imgur.com/U2NyrTh.jpg</t>
  </si>
  <si>
    <t>Humors Tech</t>
  </si>
  <si>
    <t>www.humorstech.com</t>
  </si>
  <si>
    <t>Humors in world's first IoT enabled deeptech biomarkers based non-invasive medical device, which is able to screen diabetics, kidney, liver, lung and heart related issues in very early stage.</t>
  </si>
  <si>
    <t>https://www.jotform.com/uploads/Contact_Conquest/220922009667052/5293132376289708241/Humors%20Tech%20Pitch%20Deck.pdf</t>
  </si>
  <si>
    <t>Currently we are under clinical research and validation study with AIIMS patna and other 4 hospitals.</t>
  </si>
  <si>
    <t>In India our intial target customers are 48 millions peoples</t>
  </si>
  <si>
    <t>https://www.linkedin.com/in/ankur-jaiswal-537ba551</t>
  </si>
  <si>
    <t>https://drive.google.com/drive/folders/1NvhWvcuqo7V0sUWNd_I9vU_Yq9oXok6Y?usp=sharing</t>
  </si>
  <si>
    <t>https://docs.google.com/spreadsheets/d/1lCQYD98T4d1h-cPKQJKqAD_dKgc5i1GzZFKmAXmZcdw/edit#gid=1184888697</t>
  </si>
  <si>
    <t>Ankur Jaiswal</t>
  </si>
  <si>
    <t>ankur@humorstech.com</t>
  </si>
  <si>
    <t>Suchita Mulye Kanaldekar</t>
  </si>
  <si>
    <t>suchita@humorstech.com</t>
  </si>
  <si>
    <t>Pushkar Bhagwat</t>
  </si>
  <si>
    <t>pushkar.bhagwat@humorstech.com</t>
  </si>
  <si>
    <t>ankur@humorstech.com,suchita@humorstech.com,pushkar.bhagwat@humorstech.com</t>
  </si>
  <si>
    <t>Healthcare, Deep-Tech</t>
  </si>
  <si>
    <t>Marketing and Branding, Governance and Compliance, Fundraising, Production/ Manufacture, Tech</t>
  </si>
  <si>
    <t>Fund Raising</t>
  </si>
  <si>
    <t>Patients Data Collection from hospital</t>
  </si>
  <si>
    <t>Branding</t>
  </si>
  <si>
    <t>https://drive.google.com/open?id=1gQMpr2uIWuyzQX_iRuS-ukrX3LRkTO87</t>
  </si>
  <si>
    <t>Euphotic Labs Private Limited</t>
  </si>
  <si>
    <t>Shreya</t>
  </si>
  <si>
    <t>f20201807@pilani.bits-pilani.ac.in</t>
  </si>
  <si>
    <t>www.letsnosh.io</t>
  </si>
  <si>
    <t>Nosh is an AI-based home robot that makes cooking hassle-free and enables consumers to eat healthy and freshly cooked home food conveniently. It cooks an extensive range of pot dishes such as Curries, Sautéed Vegetables, Rice Dishes, Pastas, Sweets, etc. automatically.
https://www.youtube.com/watch?v=241E7JKXWM0</t>
  </si>
  <si>
    <t>https://www.jotform.com/uploads/Contact_Conquest/220922009667052/5271185097296142928/Nosh_Conquest.pdf</t>
  </si>
  <si>
    <t>We completed alpha trials a few months back and next month we are initiating paid beta trials in Bangalore. Around July’2022, we’ll are planning to start manufacturing and delivery.</t>
  </si>
  <si>
    <t>We are a Pre- Revenue company. Received ~650 pre-orders with an order value of &gt;$300,000. We have a waitlist of 2700 who showed interest in ordering Nosh. We did demos in Bengaluru and Mumbai and received a 4.6/5 average taste rating. We have done 1-2 week-long trials in the homes of 8 consumers.</t>
  </si>
  <si>
    <t>https://www.linkedin.com/in/sudeep-gupta-0673712a/</t>
  </si>
  <si>
    <t>https://drive.google.com/drive/folders/1PIEn0HU71iqvaXE8xmGclj6j1YvpVsEp?usp=sharing</t>
  </si>
  <si>
    <t>https://docs.google.com/spreadsheets/d/13mWzRJBIHBm0xgE-qSmePvPWPQ_JQ0Xi2hSCafZYdPE/edit?usp=sharing</t>
  </si>
  <si>
    <t>Sudeep Gupta</t>
  </si>
  <si>
    <t>sudeep@euphotic.io</t>
  </si>
  <si>
    <t>Yatin Varachhia</t>
  </si>
  <si>
    <t>yatin@euphotic.io</t>
  </si>
  <si>
    <t>Amit Kumar Gupta</t>
  </si>
  <si>
    <t>amitgupta@euphotic.io</t>
  </si>
  <si>
    <t>sudeep@euphotic.io,yatin@euphotic.io,amitgupta@euphotic.io</t>
  </si>
  <si>
    <t>Deep-Tech, AI, Hardware, Food &amp; Beverages</t>
  </si>
  <si>
    <t>Marketing and Branding, Product, Design, Sales and Operations, Production/ Manufacture, Tech, Growth and Strategy</t>
  </si>
  <si>
    <t>B2C, D2C</t>
  </si>
  <si>
    <t>USA-Go To Market</t>
  </si>
  <si>
    <t>Business Model - Sales v/s Subscription and timing of each.</t>
  </si>
  <si>
    <t>Manufacturing approach for Nosh</t>
  </si>
  <si>
    <t>https://drive.google.com/file/d/1Jn8QFYbfeL18iS3o9mWjnnc3t3k3XoY1/view?usp=sharing</t>
  </si>
  <si>
    <t>Xebra Biztech LLP</t>
  </si>
  <si>
    <t>https://xebra.in</t>
  </si>
  <si>
    <t>Xebra is SaaS ERP for B2B MSMEs that provides real-time actionables to entrepreneurs from their business performance.</t>
  </si>
  <si>
    <t>https://www.jotform.com/uploads/Contact_Conquest/220922009667052/5271243139218690790/Xebra%20Pitch%20Invt.pdf</t>
  </si>
  <si>
    <t>We are on early stage of revenue and have signed in our first 100 customers already</t>
  </si>
  <si>
    <t>There are 63 mn active MSMEs in India registered on our government portal. Very soon, B2B MSMEs will be mandated by govt to carry out e-invoicing which will force everyone to adopt a financial software for their business
 We are currently at pre-revenue stage</t>
  </si>
  <si>
    <t>https://linkedin.com/in/nimesh9</t>
  </si>
  <si>
    <t>Mumbai</t>
  </si>
  <si>
    <t>https://drive.google.com/drive/folders/1Sye02-7bYKt_meBOMhXwFZu6ICf1UGs2?usp=sharing</t>
  </si>
  <si>
    <t>https://docs.google.com/spreadsheets/d/1gI1WpMveLmdZWqdvZPHOtUNigmMCHOBBFuvD5j6mPGo/edit?usp=sharing</t>
  </si>
  <si>
    <t>Nimesh Shah</t>
  </si>
  <si>
    <t>nimesh@xebra.in</t>
  </si>
  <si>
    <t>Fintech, SaaS, Finance, Marketplace</t>
  </si>
  <si>
    <t>Product, Hiring/ Team Management, Fundraising, Tech</t>
  </si>
  <si>
    <t>Getting access to banks and CAs</t>
  </si>
  <si>
    <t>Machine learning &amp; SaaS pricing structure</t>
  </si>
  <si>
    <t>Cloud server &amp; security testing of product</t>
  </si>
  <si>
    <t>https://drive.google.com/open?id=1Izpxp8vPWyFQykxwcOIulgjSAx5vW6ew</t>
  </si>
  <si>
    <t>Kwikpic</t>
  </si>
  <si>
    <t>www.kwikpic.in</t>
  </si>
  <si>
    <t>A Community Driven Ai Photo Sharing Platform.
 Our B2B Saas is an All-in-1 suite for professionals, helping them maximize their customer reach and delight.
 Our B2C app is a combination of WhatsApp, Google Photos and Instagram, but better!</t>
  </si>
  <si>
    <t>https://www.jotform.com/uploads/Contact_Conquest/220922009667052/5281782886422968216/Kwikpic%20May%202022.pdf</t>
  </si>
  <si>
    <t>Beta Launched 5 months ago.
 Final web and mobile app launch in June.
 20+ Million photo impressions, 10+ Million faces scanned, 3+ Million photos delivered using Ai on Beta</t>
  </si>
  <si>
    <t>22,000+ Personal Users
 500+ Professional Users
 50,000 INR per month</t>
  </si>
  <si>
    <t>https://www.linkedin.com/in/harsh-khaitan/</t>
  </si>
  <si>
    <t>https://drive.google.com/drive/folders/1Se-AWsb-C5MxkFslCpOLWQGsT_aq9h1d?usp=sharing</t>
  </si>
  <si>
    <t>https://docs.google.com/spreadsheets/d/1ia7ZbcupfrFflNdhU58mCGUIgTPFNTKlH4xhQJw2siE/edit?usp=sharing</t>
  </si>
  <si>
    <t>Harsh Khaitan</t>
  </si>
  <si>
    <t>harsh@kwikpic.in</t>
  </si>
  <si>
    <t>Marketing and Branding, Fundraising, Tech, Growth and Strategy</t>
  </si>
  <si>
    <t>Shortage of funds.  Need to expand team to build product pipeline and handle increasing traffic</t>
  </si>
  <si>
    <t>Undersstand the right GTM and growth strategy. Find PM fit. Hire a cofounder</t>
  </si>
  <si>
    <t>Optimize devops for scalability and reduce costs.</t>
  </si>
  <si>
    <t>https://drive.google.com/file/d/1xbTS-gw8M4dsQsNJ4OzgTgauseQbYx_6/view?usp=sharing</t>
  </si>
  <si>
    <t>Learn and Empower Private Limited</t>
  </si>
  <si>
    <t>https://www.learnemp.in</t>
  </si>
  <si>
    <t>34 million deaf kids, their parents &amp; educators struggles with some sort of educational problem due to inaccessible education. We are helping them by enabling accessibility in learning so that they can learn anywhere, anytime.</t>
  </si>
  <si>
    <t>https://www.jotform.com/uploads/Contact_Conquest/220922009667052/5297165333213075109/Learn%20and%20Empower_18_May%202022_v4.0.2_pitch.pdf</t>
  </si>
  <si>
    <t>- We've partnered with 13 special schools catering to around 500 deaf kids, 3 NGOs with 200 deaf kids from class 1 - 4 across India in the last 4 months (Dec 2021 - April 2022) &amp; paid trials with 3 special schools &amp; 2 organizations for deaf
 - Prior to the paid trials we conducted &amp; validated the product with 109 deaf kids from 2 special schools. 
 - In terms of the learning platform we have developed the game-based curriculum for math for class 1-4 as well as integrated the dashboard that helps the educators &amp; parents to know the performance of the deaf kids.
 - We've created our first IP i.e. Adaptive Cloud Sync tech which lets the users learn, practice, teach even if it's offline while started validation phase for Augmented Reality for Language.</t>
  </si>
  <si>
    <t>- Current users: 320 deaf kids, 12 special educators from 3 schools &amp; 2 NGOs.
 - Revenue from February - April 2022: RS 1.36 Lakh
 - Partnered schools &amp; organizations: 
  i] Mai Lele Shravan Madhyamik vidyalaya, Nashik, Maharashtra
  ii] The Central Society for the Education of Deaf, Mumbai
  iii] Pragati Vidyalaya, Mumbai
  iv] Sadhana Vidyalaya, Mumbai
  v] Hadapsar Karnabadhir Vidyalaya, Pune
  vi] Vaani Deaf Children's foundation, Bangalore, Karnataka</t>
  </si>
  <si>
    <t>https://www.linkedin.com/in/amanpreetchopra</t>
  </si>
  <si>
    <t>Godhra, Gujarat</t>
  </si>
  <si>
    <t>https://drive.google.com/drive/folders/1T4TUmfqa5C6P8McvtFYN3XntJR6n62Gy?usp=sharing</t>
  </si>
  <si>
    <t>https://docs.google.com/spreadsheets/d/1FArvXvPoY4nNxgm2FNLCFkTFAXXBJ6X2IN8P9JGCw3k/edit?usp=sharing</t>
  </si>
  <si>
    <t>Amanpreet Chopra</t>
  </si>
  <si>
    <t>hello@learnemp.in</t>
  </si>
  <si>
    <t>Prabodh Mahajan</t>
  </si>
  <si>
    <t>prabodh.mahajan@learnemp.in</t>
  </si>
  <si>
    <t>hello@learnemp.in,prabodh.mahajan@learnemp.in</t>
  </si>
  <si>
    <t>SaaS, Deep-Tech, AI, Ed-tech</t>
  </si>
  <si>
    <t>Marketing and Branding, Design, Sales and Operations, Growth and Strategy</t>
  </si>
  <si>
    <t>Ensuring and enabling consistent user acquisition? How to position well in a specific niche?</t>
  </si>
  <si>
    <t>Structuring &amp; implementing an optimized GTM strategy</t>
  </si>
  <si>
    <t>Setting the price of a product during early pilot phase</t>
  </si>
  <si>
    <t>https://drive.google.com/open?id=1yEF9Dl66D78fSyvh78Kj_w3ewjkBSE4p</t>
  </si>
  <si>
    <t>Statlogic</t>
  </si>
  <si>
    <t>www.statlogic.io</t>
  </si>
  <si>
    <t>We are a deep-tech company developing artificial intelligence driven solutions in the field of animal husbandry and dairying. Our goal is to empower Indian dairy farmers and the stakeholders of dairy co-operatives with data-driven decision making by creating a farmer-centric, technology-enabled ecosystem. Statlogic’s bovine identification platform Nandi is a digital facial recognition platform for bovine identity management that utilizes animal biometrics and AI to provide Aadhar like identity for every bovine.</t>
  </si>
  <si>
    <t>https://www.jotform.com/uploads/Contact_Conquest/220922009667052/5309160221711589345/SIPL_PITCH%20DECK_BITS.pdf</t>
  </si>
  <si>
    <t>Beta tested with government agencies. Working on acquiring paid B2G and B2B customers.</t>
  </si>
  <si>
    <t>Pre-revenue stage</t>
  </si>
  <si>
    <t>https://www.linkedin.com/in/vigneshms2408/</t>
  </si>
  <si>
    <t>Chennai/Hyderabad</t>
  </si>
  <si>
    <t>https://drive.google.com/drive/folders/1TDJQ-fqwC9-KiOm5feuilIV4R7vS0sgC?usp=sharing</t>
  </si>
  <si>
    <t>https://docs.google.com/spreadsheets/d/1LaxCFAcmD4QKzssny9osxCGywtISSf1w1qbqoejst0g/edit?usp=sharing</t>
  </si>
  <si>
    <t>Vignesh M S</t>
  </si>
  <si>
    <t>vignesh@statlogic.io</t>
  </si>
  <si>
    <t>SaaS, Deep-Tech, Agri-tech, AI, Marketplace</t>
  </si>
  <si>
    <t>Marketing and Branding, Product, Design, Sales and Operations, Fundraising, Finance, Growth and Strategy</t>
  </si>
  <si>
    <t>Customer acquisition in B2G space for AI enabled SaaS products</t>
  </si>
  <si>
    <t>Defining a unique value proposition when our tech is the only differentiator compared to competitors</t>
  </si>
  <si>
    <t>How to decide the pricing strategy for a B2B2C SaaS product?</t>
  </si>
  <si>
    <t>https://drive.google.com/open?id=1TsrQZftTMpOs84NfRR2vsqn2Uop0v0Yy</t>
  </si>
  <si>
    <t>Beavoice Infotech</t>
  </si>
  <si>
    <t>https://beavoiceinfotech.com/</t>
  </si>
  <si>
    <t>Beavoice infotech is providing software solutions in Autonomous Navigation for Avionics, Robotics, Drone/UAV, Urban Air Mobility (UAM) and different aircraft of today and advanced aerial mobility of tomorrow. 
 Having expertise from the fields of Machine Learning, Robotics, Computer Vision, Path Planning as well as aviation-grade software-engineering and certification.</t>
  </si>
  <si>
    <t>https://www.jotform.com/uploads/Contact_Conquest/220922009667052/5309199388263829738/DeepSense-A_SensorFusion_Library.pdf</t>
  </si>
  <si>
    <t>It is currently in the Ideation Stage.</t>
  </si>
  <si>
    <t>We have currently 3 customers working with and we are making revenue Approximately $8000 USD per month.</t>
  </si>
  <si>
    <t>https://www.linkedin.com/in/vinoth-kumar-chandrabose-beavoice-infotech/</t>
  </si>
  <si>
    <t>Madurai</t>
  </si>
  <si>
    <t>https://drive.google.com/open?id=1S4bVR4z9H9RD3tWkKnahFQMWrvuDder2&amp;authuser=karman%40conquest.org.in&amp;usp=drive_fss</t>
  </si>
  <si>
    <t>https://docs.google.com/spreadsheets/d/1d5CWig-e2fFy7hvywq4pschj__Jf-U0NYzpHEpcNrD0/edit?usp=sharing</t>
  </si>
  <si>
    <t>Vinoth Kumar</t>
  </si>
  <si>
    <t>vinothkumar@beavoiceinfotech.com</t>
  </si>
  <si>
    <t>Deep-Tech, AI, IT</t>
  </si>
  <si>
    <t>Marketing and Branding, Product, Fundraising, Tech</t>
  </si>
  <si>
    <t>Addressing the funding issues</t>
  </si>
  <si>
    <t>Resource Optimization</t>
  </si>
  <si>
    <t>Financial Management</t>
  </si>
  <si>
    <t>https://drive.google.com/open?id=1Kg-ssDdDXUIA6rNhzJaflsuhoPXarX_3</t>
  </si>
  <si>
    <t>Naxatra Labs</t>
  </si>
  <si>
    <t>Shamika</t>
  </si>
  <si>
    <t>f20201206@pilani.bits-pilani.ac.in</t>
  </si>
  <si>
    <t>https://naxatralabs.com/</t>
  </si>
  <si>
    <t>Building Axial flux motors for electric 2 and 3 Wheelers.</t>
  </si>
  <si>
    <t>https://www.jotform.com/uploads/Contact_Conquest/220922009667052/5286726013715191425/Naxatra%20Labs%20pitchdeck%20Description.pdf</t>
  </si>
  <si>
    <t>Prototype complete. 
 Currently, proceeding to final design for manufacturing and launching within 6 months.</t>
  </si>
  <si>
    <t>Currently, we are not making any revenue. It is development stage still. We have MOQ of 1,20,000 motors annual from a major company.</t>
  </si>
  <si>
    <t>https://www.linkedin.com/in/abhilashmaurya/</t>
  </si>
  <si>
    <t>Ahmedabad</t>
  </si>
  <si>
    <t>https://drive.google.com/open?id=1PQIBXu7D0DzKLlsgGbS0nw3L26RVnNI5&amp;authuser=karman%40conquest.org.in&amp;usp=drive_fs</t>
  </si>
  <si>
    <t>https://docs.google.com/spreadsheets/d/1nhqUHmyR_2I0qB6Z-DF1yPpXRCOYakDPoDfBhIkm2KE?authuser=karman%40conquest.org.in&amp;usp=drive_fs</t>
  </si>
  <si>
    <t>Abhilash Maurya</t>
  </si>
  <si>
    <t>abhilash@naxatralabs.com</t>
  </si>
  <si>
    <t>Piyush Verma</t>
  </si>
  <si>
    <t>piyush@naxatralabs.com</t>
  </si>
  <si>
    <t>abhilash@naxatralabs.com,piyush@naxatralabs.com</t>
  </si>
  <si>
    <t>Deep-Tech, Sustainability, Electric Vehicles, Hardware, Mobility</t>
  </si>
  <si>
    <t>Marketing and Branding, Sales and Operations, Fundraising, Production/ Manufacture, Legal and Repository, Finance, Growth and Strategy</t>
  </si>
  <si>
    <t>Building long term strategy</t>
  </si>
  <si>
    <t>How manufacturing startups can tackle the price challenges from china?</t>
  </si>
  <si>
    <t>How to scale up in a manufacturing startup considering fast changing market behaviors?</t>
  </si>
  <si>
    <t>https://drive.google.com/open?id=1bPLN6RClPlzD3MUA-D4erA0AKtIQFGd0</t>
  </si>
  <si>
    <t>Froots Technologies Pvt Ltd</t>
  </si>
  <si>
    <t>Naman</t>
  </si>
  <si>
    <t>f20201749@pilani.bits-pilani.ac.in</t>
  </si>
  <si>
    <t>www.froots.co</t>
  </si>
  <si>
    <t>We are creating a network of digitally integrated smart farms, with evidence based D2C brand, to improve access to genuinely safe, pesticide free food.</t>
  </si>
  <si>
    <t>https://www.jotform.com/uploads/Contact_Conquest/220922009667052/5311246239709361002/FrootsTech.pdf</t>
  </si>
  <si>
    <t>We currently have 310+ farms. Reach of 10,000+ customers in Mumbai; 4000+ orders serviced. Focus product segments are Fruits, Salads, Exotic veggies, Honey, Cold Pressed Oil.
 Website/Mobile site: Commercial launch by July 22
 Whats App Catalogue / FB Insta Shop: Set up in progress 
 Active social media engagements
 On farm tools: 2 Smart farm POC - in progress; Sensors - 3 done
 IOT enablement - In progress
 Location tagging in progress</t>
  </si>
  <si>
    <t>Customer reach : 10,000+
 Paying customers: 1000+
 repeat buying: 50%
 Monthly revenue rate : ~ Rs 5 lakhs</t>
  </si>
  <si>
    <t>linkedin.com/in/shefalika-sharma-b0032b20</t>
  </si>
  <si>
    <t>Mumbai &amp; Bangalore</t>
  </si>
  <si>
    <t>https://drive.google.com/open?id=1SIoPVqze3BoLDpQN9KvP4FVg0hUkXfO1&amp;authuser=karman%40conquest.org.in&amp;usp=drive_fs</t>
  </si>
  <si>
    <t>https://docs.google.com/spreadsheets/d/1UwDCnrXFtJM4_lG_cKpljFMKohakSoYwwA21-4WstH0?authuser=karman%40conquest.org.in&amp;usp=drive_fs</t>
  </si>
  <si>
    <t>Shefalika Sharma</t>
  </si>
  <si>
    <t>shefalika@froots.co</t>
  </si>
  <si>
    <t>Shefali Beri</t>
  </si>
  <si>
    <t>shefali@froots.co</t>
  </si>
  <si>
    <t>97640 33633</t>
  </si>
  <si>
    <t>shefalika@froots.co,shefali@froots.co</t>
  </si>
  <si>
    <t>Agri-tech</t>
  </si>
  <si>
    <t>Marketing and Branding, Product, Design, Hiring/ Team Management, Tech</t>
  </si>
  <si>
    <t>While working on product proof of technology, how much to outsource? freelancer is better or an agency for product development help from technology perspective</t>
  </si>
  <si>
    <t>We are technical (domain) experts, we need technology support...what works better: 1) to hire someone and ensure he/she grows with us or 2) should we hire some expert who from day 1 exactly knows what needs to be done? However, in our known references we are yet to find anyone of the 2nd category. How do we trust someone with our proprietary tech which we are building and to what extent?</t>
  </si>
  <si>
    <t>B2B gives us volume and scale while D2C gives us quality business. Should we take the scale/growth which we get from B2B or focus on D2C brand building and slowly build a focussed business</t>
  </si>
  <si>
    <t>Kindly help us build a strong product and tech team</t>
  </si>
  <si>
    <t>https://drive.google.com/open?id=14pAB6oTehCNnQdwIxSx8L0jVrb-q-w5d</t>
  </si>
  <si>
    <t>Thrifty Ai</t>
  </si>
  <si>
    <t>Varad</t>
  </si>
  <si>
    <t>f20200160@pilani.bits-pilani.ac.in</t>
  </si>
  <si>
    <t>https://www.thriftyai.com/</t>
  </si>
  <si>
    <t>Chatbot industry is growing 30% yearly, yet 75% of consumers demand more human interaction because interactions with AI aren’t just conversations but experiences. So, we build Artificial humans-"experiential Ai" for businesses. They work 24/7 from digital to real-world, disrupting the way brands and customers interact while reducing costs.</t>
  </si>
  <si>
    <t>https://www.jotform.com/uploads/Contact_Conquest/220922009667052/5310530316229623851/Conquest_pitch_deck.pdf</t>
  </si>
  <si>
    <t>Currently, we provide Artificial humans as Hospitality concierge and Digital CXO, where it takes us 4 to 8 weeks to deploy an Artificial human, this limits us to onboard 2-3 clients each month while we have received 60+ pilot testing requests. To tackle this we are building a no-code platform. Using this platform, businesses can create and deploy interactive Artificial humans for their use case with just a few clicks. This platform will not only ease our client's onboarding but also allow us to scale faster.</t>
  </si>
  <si>
    <t>We have a B2B subscription-based business model. Currently, we have 15 paying clients including companies like JK Cement and Bada business. We have monthly revenue of Thirty thousand rupees. Apart from this, We have received 60+ pilot testing requests from businesses for our product.</t>
  </si>
  <si>
    <t>https://www.linkedin.com/in/harsh-jha-636561152/</t>
  </si>
  <si>
    <t>https://drive.google.com/drive/folders/1UGUlOhqjCkI-SwetLhhrUYvF9kMsvQYr?usp=sharing</t>
  </si>
  <si>
    <t>https://docs.google.com/spreadsheets/d/1xp_d1Rj5SUKUHEo3DrAsc3Rko959U8a5NDJx9CK4fpM/edit?usp=sharing</t>
  </si>
  <si>
    <t>Harsh Jha</t>
  </si>
  <si>
    <t>harshmusketers@gmail.com</t>
  </si>
  <si>
    <t>Tanishi Mookherjee</t>
  </si>
  <si>
    <t>tanishi.mookerjee1510@gmail.com</t>
  </si>
  <si>
    <t>Yashash Gupta</t>
  </si>
  <si>
    <t>yashashgupta96@gmail.com</t>
  </si>
  <si>
    <t>harshmusketers@gmail.com,tanishi.mookerjee1510@gmail.com,yashashgupta96@gmail.com</t>
  </si>
  <si>
    <t>E-Commerce, SaaS, Deep-Tech, AI, IT, Retail</t>
  </si>
  <si>
    <t>Marketing and Branding, Product, Design, Sales and Operations, Hiring/ Team Management, Tech, Growth and Strategy</t>
  </si>
  <si>
    <t>Product building and User experience</t>
  </si>
  <si>
    <t>Hiring, Team building and company culture</t>
  </si>
  <si>
    <t>Identifying product market fit</t>
  </si>
  <si>
    <t>https://drive.google.com/open?id=1hXHYdJl_cSzHkhf4OhNathNEqHxi9nKZ</t>
  </si>
  <si>
    <t>Nyus</t>
  </si>
  <si>
    <t>www.nyusapp.com</t>
  </si>
  <si>
    <t>We're a news app that makes news fun and interesting for teenagers. All media companies currently target adults and teenagers remain an uncatered audience.
We give news through memes, gifs, trends, and more and make it engaging for our 15-20-year-old audience.</t>
  </si>
  <si>
    <t>https://www.jotform.com/uploads/Contact_Conquest/220922009667052/5281712320316103168/Presentable%20Nyus%20Pitch%203.0%20%281%29.pdf</t>
  </si>
  <si>
    <t>The app is currently live and we're working on making the content more shareable and engaging.
 In the last few months, we have made our own custom notification layouts to increase notification CTRs, customized notifications to send news that the user is interested in, etc.
 We are currently working on improving the feed by making the news more informal so that it matches the "vibes" of gen-z.</t>
  </si>
  <si>
    <t>We have 6,000+ weekly active users and 1,200+ daily active users.
 We are pre-revenue at the moment and we'll monetise once we hit a certain user base.</t>
  </si>
  <si>
    <t>https://www.linkedin.com/in/thakkar-puru/</t>
  </si>
  <si>
    <t>Remote</t>
  </si>
  <si>
    <t>https://drive.google.com/open?id=1PGBHUVDTNc5ea-tOvuEYsFIMbenCN3qu&amp;authuser=karman%40conquest.org.in&amp;usp=drive_fs</t>
  </si>
  <si>
    <t>https://docs.google.com/spreadsheets/d/1913rh6PP9sv3AbwqPfip9jx4KCThzCDhQLQrx7pqJCs?authuser=karman%40conquest.org.in&amp;usp=drive_fs</t>
  </si>
  <si>
    <t>Puru Thakkar</t>
  </si>
  <si>
    <t>puru@nyusapp.com</t>
  </si>
  <si>
    <t>Media</t>
  </si>
  <si>
    <t>Identifying user needs and collecting feedback effectively to convert feature requests to roadmap</t>
  </si>
  <si>
    <t>Growing organically - fast</t>
  </si>
  <si>
    <t>Connecting with investors to raise our seed round</t>
  </si>
  <si>
    <t>https://drive.google.com/open?id=1LwrVcHljfIvYkeqWXf3sKJV8Mc20JpuJ</t>
  </si>
  <si>
    <t>Siddhan Intelligence Pvt Limited</t>
  </si>
  <si>
    <t>https://siddhanintelligence.com</t>
  </si>
  <si>
    <t>Building SaaS-based solutions for airlines, airports, and Ground Handling Agencies. Yearly 3 Billion USD paid a penalty for not being on time due to chaotic airport operations which eventually leads to customer dissatisfaction, as well. Siddhan is building a solution to help the airlines, airports, and Ground Handling agencies to overcome the issues by integrating various teams into a single platform to achieve operational excellence and reduces revenue leakages due to penalities.</t>
  </si>
  <si>
    <t>https://www.jotform.com/uploads/Contact_Conquest/220922009667052/5303877898315446902/Investor%20Deck%20-%20V3.0.pdf</t>
  </si>
  <si>
    <t>MVP Ready. One of the airlines shortlisted us. Demo is in progress with TWO More airlines in India (India is our beachhead market)</t>
  </si>
  <si>
    <t>The product is just launched. Hunting for the customer.</t>
  </si>
  <si>
    <t>https://www.linkedin.com/in/baskar-rengaiyan-b3900a24/</t>
  </si>
  <si>
    <t>Microsoft Teams But Registered office is at Chennai</t>
  </si>
  <si>
    <t>https://drive.google.com/drive/folders/1JwNyJjPecSUQSfnGNMkQfZnldC9xCKN1?usp=sharing</t>
  </si>
  <si>
    <t>https://docs.google.com/spreadsheets/d/1DrOOltk2iA3u_yj-N6-1d8DnAqNlzdBQv43V8ghJXxg/edit?usp=sharing</t>
  </si>
  <si>
    <t>Baskar Rengaiyan</t>
  </si>
  <si>
    <t>baskar.rengaiyan@siddhanintelligence.com</t>
  </si>
  <si>
    <t>Alok Upadhyay</t>
  </si>
  <si>
    <t>Alok.upadhyay@siddhanintelligence.com</t>
  </si>
  <si>
    <t>baskar.rengaiyan@siddhanintelligence.com,Alok.upadhyay@siddhanintelligence.com</t>
  </si>
  <si>
    <t>SaaS, Deep-Tech, Airlines and Airports</t>
  </si>
  <si>
    <t>Sales and Operations, Fundraising, Growth and Strategy</t>
  </si>
  <si>
    <t>Guidance on Fund Raising</t>
  </si>
  <si>
    <t>Guidance on expanding global foot print</t>
  </si>
  <si>
    <t>Sales</t>
  </si>
  <si>
    <t>https://drive.google.com/open?id=1XqCsYQSj1xXQbV2tHlnlNintKdDojxww</t>
  </si>
  <si>
    <t>enpointe</t>
  </si>
  <si>
    <t>www.enpointe.in</t>
  </si>
  <si>
    <t>enpointe allows influencers to endorse products in an authentic way by giving them a virtual storefront on a collective platform. This creates a seamless, single check-out experience for consumers who seek to buy products curated by influencers.</t>
  </si>
  <si>
    <t>https://www.jotform.com/uploads/Contact_Conquest/220922009667052/5309174794332996614/enpointedeck-compressed.pdf</t>
  </si>
  <si>
    <t>The product is live on enpointe.in and we've completed our first month of operations to customers.</t>
  </si>
  <si>
    <t>- at launch 30 influencers and 60 brands, expanding rapidly post launch
 - in less than a month of being live, we have received 50K unique visitors without any ad spend 
 - our average checkout value is INR 3450 - which is unusually high for Indian e-commerce 
 - we've done ₹2L in sales in less than a month with 0 marketing spend - which mainly comes from our 5 top creators</t>
  </si>
  <si>
    <t>https://www.linkedin.com/in/anna-kolk-9ab62b157/?originalSubdomain=in</t>
  </si>
  <si>
    <t>https://drive.google.com/open?id=1T9veuEhSLewReTyBGlg1MtC5cPeNDZNT&amp;authuser=karman%40conquest.org.in&amp;usp=drive_fs</t>
  </si>
  <si>
    <t>https://docs.google.com/spreadsheets/d/1hStmA5G47-i1HfzacnrhMlmEZaSPoKvbtaPEIj_faps?authuser=karman%40conquest.org.in&amp;usp=drive_fs</t>
  </si>
  <si>
    <t>Anna Kolk</t>
  </si>
  <si>
    <t>anna@enpointe.in</t>
  </si>
  <si>
    <t>E-Commerce, Marketplace</t>
  </si>
  <si>
    <t>Fundraising, Tech, Growth and Strategy</t>
  </si>
  <si>
    <t>What is the best path to scale, now that the product is live</t>
  </si>
  <si>
    <t>Having spoken to 30+ vc, we mostly hear our products is too revolutional or that it's too early to invest - how do we overcome that? r</t>
  </si>
  <si>
    <t>since we operate in a drop-ship model, it's a challenge for us to find the write reliable partner for logistics - would love to discuss solutions?</t>
  </si>
  <si>
    <t>https://drive.google.com/open?id=1SJpcmFEgnSjiVYr1hf6kbiK1wRgNEvQQ</t>
  </si>
  <si>
    <t>FreightFox</t>
  </si>
  <si>
    <t>https://www.freightfox.ai/</t>
  </si>
  <si>
    <t>With FreightFox, our customers (manufacturing enterprises) realises better control, visibility and data driven decision making for logistics procurement and operations plugging the revenue leakages and market share losses along with cost optimisation.</t>
  </si>
  <si>
    <t>https://www.jotform.com/uploads/Contact_Conquest/220922009667052/5294026245115820434/FreightFox_Latest%20Investor%20Deck_3rd%20May%202022.pdf</t>
  </si>
  <si>
    <t>Our product is rolled out and is currently in early adoption stage with major fortune500 brands including MSMEs as well. We are generating revenues from licensing of our platform.</t>
  </si>
  <si>
    <t>10 enterprise customers and INR 14L in MRR.</t>
  </si>
  <si>
    <t>https://www.linkedin.com/in/aspiringnitish/</t>
  </si>
  <si>
    <t>https://drive.google.com/open?id=1PMxE4_uP6DHhXeDdGGFg4qjbx-inMOW7&amp;authuser=karman%40conquest.org.in&amp;usp=drive_fs</t>
  </si>
  <si>
    <t>https://docs.google.com/spreadsheets/d/1mlGFfEPA0ujCOCjHpZ7xbCEcLWDzyvA5oGq_HeRPcHw?authuser=karman%40conquest.org.in&amp;usp=drive_fs</t>
  </si>
  <si>
    <t>Nitish Rai</t>
  </si>
  <si>
    <t>nitish@freightfox.ai</t>
  </si>
  <si>
    <t>Sandeep Mukhopadhyay, Vikas Singh</t>
  </si>
  <si>
    <t>sandy@freightfox.ai, vikas@freightfox.ai</t>
  </si>
  <si>
    <t>9764111492, 9833027070</t>
  </si>
  <si>
    <t>Manjari Sharma</t>
  </si>
  <si>
    <t>manjari@freightfox.ai</t>
  </si>
  <si>
    <t>nitish@freightfox.ai,sandy@freightfox.ai, vikas@freightfox.ai,manjari@freightfox.ai</t>
  </si>
  <si>
    <t>SaaS, Logistics</t>
  </si>
  <si>
    <t>Marketing and Branding, Fundraising, Finance, Growth and Strategy</t>
  </si>
  <si>
    <t>Expanding the SaaS revenues within the accounts involving large enterprises.</t>
  </si>
  <si>
    <t>Marketing, Branding and Positioning while building a global SaaS brand in enterprise space</t>
  </si>
  <si>
    <t>Right strategy, relationships and visibility to work upon for ease of fundraise with growing needs.</t>
  </si>
  <si>
    <t>Excellent work of putting this all up together - kudos to the entire team for this! Keep up the spirit.</t>
  </si>
  <si>
    <t>https://drive.google.com/open?id=1maf4GOfDtENXy9qzx3sv8IM-jQSqoiAs</t>
  </si>
  <si>
    <t>Green Tiger Mobility Private Limited</t>
  </si>
  <si>
    <t>www.greentiger.in</t>
  </si>
  <si>
    <t>We are the India’s first company to offer dual powertrain on two-wheeler. We have designed all components in-house (including Display, wire-harness, dual powered throttle, Vehicle Control Unit, Driver and BMS) for smooth hybridization with 4 filled patents &amp; another 2 to be filed over next 2 months.
 Our solution is around affordability, convenience and reliability.
 Affordability: 
 Capex Cost – At less than 40% of High-speed EV, the rider gets benefit of high-speed EV while retaining its original ICE engine ensuring no range, gradient or load anxiety. 
 Opex Cost - OpEx of our 2Ws is 85% less than that of petrol 2Ws and hence the riders get its entire investment back within 10 months. 
 Convenience: Portable Battery which is chargeable at home ensures no requirement of separate charging infrastructure. 
 Reliability: The confidence of completing the journey without external intervention of charging stations / battery swapping along with reliability of vehicles which rider have been comfortable with in their geographies.</t>
  </si>
  <si>
    <t>https://www.jotform.com/uploads/Contact_Conquest/220922009667052/5310039447462788192/Green%20Tiger%20-%20Startup%20India.pdf</t>
  </si>
  <si>
    <t>The beta version of the vehicle is ready and in the process the company has filled for 4 IPs (2 more being in process of filling). The company has already received technical and financial grant (first OEM to get the same) from ARAI (vehicle certifying agency of India) and Ministry of Heavy Industries. We are now in the process of vehicle certification with ARAI which shall be completed before July end, leading to launch of commercial launch of the product from 1st August, 2022. 
 The entire powertrain has been designed in house along with the entire telematics, cloud setup and user app for the easy control of the vehicle. This is also ready to go live before launch of the vehicle (beta ready)</t>
  </si>
  <si>
    <t>Our product is pre-revenue and hence we do not have active consumer base, however the market size is huge. India has more than 200 M existing 2Ws on the road and our target segment is more than 160 M vehicles (&gt;80% of total 2Ws) which are less than 150 CC in power 
 Our primary target is delivery crew (under businesses like Amazon, Flipkart, Swiggy, etc) in the tier 1 cities and most riders in tier 2/3 and rural India where power connectivity is intermittent and dual powertrain reduces their anxiety to shift to EVs. We have lot of active discussion on this segment and we will be looking for active conversion starting August itself. 
 Apart from India, we will be targeting markets of Bangladesh, Indonesia, Nepal and Kenya on immediate basis, post which we will take it to other markets of South Asia, South East Asia and Africa</t>
  </si>
  <si>
    <t>https://www.linkedin.com/in/ashish-dokania/</t>
  </si>
  <si>
    <t>https://drive.google.com/drive/folders/1SFqiNx45LSxxNO68-Yc09lVbI-HNp6e_?usp=sharing</t>
  </si>
  <si>
    <t>https://docs.google.com/spreadsheets/d/1REoASYUWbDgtQvIHgRCnPnKcoI5H4KjewgA_3sCm3IM/edit#gid=1184888697</t>
  </si>
  <si>
    <t>Ashish Dokania</t>
  </si>
  <si>
    <t>ashish@greentiger.in</t>
  </si>
  <si>
    <t>Aditya Ganjapure</t>
  </si>
  <si>
    <t>aditya@greentiger.in</t>
  </si>
  <si>
    <t>ashish@greentiger.in,aditya@greentiger.in</t>
  </si>
  <si>
    <t>Electric Vehicles, Mobility</t>
  </si>
  <si>
    <t>Sales and Operations, Hiring/ Team Management, Fundraising, Supply Chain</t>
  </si>
  <si>
    <t>Connect &amp; Tieup with B2B consumers, NBFCs and Insurance Companies</t>
  </si>
  <si>
    <t>Hiring and Supply Chain</t>
  </si>
  <si>
    <t>Funding</t>
  </si>
  <si>
    <t>https://drive.google.com/open?id=1ACKErHGb7_S5iKzxDGS03eJkDk5PxEvN</t>
  </si>
  <si>
    <t>Strawcture Eco Pvt. Ltd.</t>
  </si>
  <si>
    <t>https://strawcture.com/</t>
  </si>
  <si>
    <t>Steady Revenue</t>
  </si>
  <si>
    <t>Strawcture Eco has come up with a disruptive innovation that can decarbonize buildings. AgriBioPanels™ are made of 96% straw, which is a renewable fiber, and offers a 100% Carbon Negative, E1 Certified, Fire resistant, Moisture resistant &amp; Termite proof building material to build climate responsive buildings.</t>
  </si>
  <si>
    <t>https://www.jotform.com/uploads/Contact_Conquest/220922009667052/5312023503614619897/Strawcture%20Eco_Pitch%20deck_compressed.pdf</t>
  </si>
  <si>
    <t>Strawcture Eco Product Roadmap: 
 A) We have been in the market, generating revenues since last 3 years. Our main offering, the AgriBiopanel (made out of Bagasse and E1 certified) was launched 2 years back. It comes in 2 grades- Basic and Premium. We operate out of Delhi NCR, Bengaluru and Mumbai, and have premium clients all over the country, such as Iron Mountain, Urmul, SELCO Foundation, Heritage International, ICICI Bank, Batra Hospital and Bamboo House India. 
 We currently have 2 factories- one in Uttar Pradesh and the second Maharashtra. 
 B) Our Acoustic product line, with perforated AgriBiopanels was launched last year. Our acoustic baffles, hexagonal panels, and acoustic clouds have been very well reciprocated by the market. 
 C) We have conducted successful trials for our Paddy straw + Rice husk product line, which is E0 certified as per IS and EU standards. 
 D) In 2022, we plan to expand our AgriBiopanels market to Europe and the Middle East, along with the introduction of our organic fiber product line- Magra. Magra is a versatile 3 product line: Felt- Insulation- Acoustic, which is made out of 100% discarded sheep wool.</t>
  </si>
  <si>
    <t>We have around 7- 8 customers each month pan India. 
 Currently, we have 6 projects going on in Gurgaon, Delhi, Bengaluru, Orissa and Ladakh. 
 Our current monthly run rate is 50 lakhs. We are targeting to grow it to Rs. 75 lakhs per month and are looking to expand our channel partner network to do so. 
 We have sold over 1 million square feet of AgriBiopanels in the last 2 years, crossing sales of 350000 Euros in the fiscal year of 2021- 22. We are estimated to cross a revenue of 1 million Euros by the 3rd quarter of the fiscal year 2022- 23.</t>
  </si>
  <si>
    <t>https://www.linkedin.com/in/shriti-pandey-80a9a9a1/</t>
  </si>
  <si>
    <t>Offices in Delhi, Bangalore and Mumbai; Operating pan India &amp; Internationally</t>
  </si>
  <si>
    <t>https://drive.google.com/open?id=1TsB-cXvTN_9ozqeoZzqSeNj971PHH-mn&amp;authuser=karman%40conquest.org.in&amp;usp=drive_fs</t>
  </si>
  <si>
    <t>https://docs.google.com/spreadsheets/d/1tmIMzm3DdloWLMtlXn0iMjhelQysu0WQYUZIoeKjgt4?authuser=karman%40conquest.org.in&amp;usp=drive_fs</t>
  </si>
  <si>
    <t>Shriti Pandey</t>
  </si>
  <si>
    <t>shriti_pandey@strawcture.com</t>
  </si>
  <si>
    <t>Sustainability, Agri-tech</t>
  </si>
  <si>
    <t>Marketing and Branding, Sales and Operations, Legal and Repository, Growth and Strategy</t>
  </si>
  <si>
    <t>B2B, B2C, D2C</t>
  </si>
  <si>
    <t>We want to expand to different geographies in india with one Factory, so need to plan Sales accordingly</t>
  </si>
  <si>
    <t>Building a Sales Channel Partner network and train them all standardized manner to have consistent marketing strategy</t>
  </si>
  <si>
    <t>We want to improving environmental awareness about our product.</t>
  </si>
  <si>
    <t>https://drive.google.com/open?id=1c-5KpTUw0ACIo0sHrNaql63wPIS3tlzu</t>
  </si>
  <si>
    <t>EdCalibre Private Limited</t>
  </si>
  <si>
    <t>www.edcalibre.com</t>
  </si>
  <si>
    <t>A real-world focused Mathematics learning application for high school students. Here students can understand concepts by applying them to real world applications like Robotics, Space Science, Fashion &amp; many more in an interactive gamified environment.</t>
  </si>
  <si>
    <t>https://www.jotform.com/uploads/Contact_Conquest/220922009667052/5312054822156061664/EdCalibre%20Pitch%20Deck%20-%20Conquest%202022.pdf</t>
  </si>
  <si>
    <t>We have created written content for over 500 adventure tasks.
 We created a prototype and conducted 40 user studies in India and Canada. We got a positive response with students validating our real world Math learning approach and parents willing to invest money in the application.
 Currently, we are creating more wireframes of our content and have collaborated with a coaching class in India to conduct beta testing with the students on a weekly basis.
 We now need funding to create the application and launch in the market.</t>
  </si>
  <si>
    <t>https://www.linkedin.com/in/khushboo-vaidya-pmp-80230949/</t>
  </si>
  <si>
    <t>https://drive.google.com/open?id=1Lfj9r37JA8tdOhNuKNQMAefDYjDFjs5p&amp;authuser=karman%40conquest.org.in&amp;usp=drive_fs</t>
  </si>
  <si>
    <t>https://docs.google.com/spreadsheets/d/1ZqnHXFcAolQfRk8u20eqEL19-8CzN_F03olC0qDDVX4?authuser=karman%40conquest.org.in&amp;usp=drive_fs</t>
  </si>
  <si>
    <t>Khushboo Vaidya</t>
  </si>
  <si>
    <t>founder@edcalibre.com</t>
  </si>
  <si>
    <t>Abhigna Joshi</t>
  </si>
  <si>
    <t>abhignajoshi1206@gmail.com</t>
  </si>
  <si>
    <t>Parth Dodiya</t>
  </si>
  <si>
    <t>dodiya.parth20@gmail.com</t>
  </si>
  <si>
    <t>founder@edcalibre.com,abhignajoshi1206@gmail.com,dodiya.parth20@gmail.com</t>
  </si>
  <si>
    <t>Marketing and Branding, Design, Sales and Operations, Hiring/ Team Management, Fundraising, Finance, Growth and Strategy</t>
  </si>
  <si>
    <t>UI/UX expert advice on design and hiring the design team</t>
  </si>
  <si>
    <t>Guidelines to be investment ready</t>
  </si>
  <si>
    <t>Identifying potential distribution channels and partners for launch and growth phase</t>
  </si>
  <si>
    <t>https://drive.google.com/open?id=1Sarj_Z4wjt--FDG8pohhkozsE_UqgkMh</t>
  </si>
  <si>
    <t>Daffodil Health</t>
  </si>
  <si>
    <t>https://www.daffodilhealth.com/</t>
  </si>
  <si>
    <t>Daffodil Health is India's first Pediatric Behavioral health platform. We help children with special needs and their families with multi-modal therapies, real-time support, and a one-stop solution for all their needs. We are solving the large demand-supply gap in this ecosystem by pioneering Parent Mediated Therapies.</t>
  </si>
  <si>
    <t>https://www.jotform.com/uploads/Contact_Conquest/220922009667052/5310892345217711471/DaffodilHealth_PitchDeck_Jun2022_V1_reduced.pdf</t>
  </si>
  <si>
    <t>We piloted our alpha version with 100+ parents. For this, we worked with 2 psychologists from Oxford and TISS to develop 3500+ test items in 120+ areas of brain function. We also developed 1000+ activities to improve these underlying brain functions. 
 We have served more than 350 families by providing assessment and therapy services so far. Our growing community has over 2000 parents and professionals.
 We are piloting Parent mediated therapies with a few select parents and have been able to bring about clinical progress within 1 month of the inception of the program. Most of our parents are renewing for their second month. 
 Our consumer and provider side apps are ready for launch. 
 Our programs have been received really well by parents all across India and abroad. Snapshots of real feedback are included. in the pitch deck.</t>
  </si>
  <si>
    <t>Unit economics:
 CAC - $27
 ARPU - $76
 Retention - 40%
 LTV/ CAC - 4.6
 We are currently doing about 6L in revenue, annualized. In our pilot as an aggregator, we hit an Annual Run Rate of 18L growing at 70% MoM. 
 Our community has over 2000 parents and professionals.</t>
  </si>
  <si>
    <t>https://www.linkedin.com/in/amalkiran/</t>
  </si>
  <si>
    <t>https://drive.google.com/drive/folders/1T56ODSwteqsJEiYNqvtImLkTebecTH2Y?usp=sharing</t>
  </si>
  <si>
    <t>https://docs.google.com/spreadsheets/d/1cZaYkBbPWMOM0hGrdTQWgNXF4Kstv8R5tE1sq8KWxZY/edit?usp=sharing</t>
  </si>
  <si>
    <t>Amal Kiran</t>
  </si>
  <si>
    <t>amal@daffodilhealth.com</t>
  </si>
  <si>
    <t>Anupam Rana</t>
  </si>
  <si>
    <t>anupam@daffodilhealth.com</t>
  </si>
  <si>
    <t>amal@daffodilhealth.com,anupam@daffodilhealth.com</t>
  </si>
  <si>
    <t>Healthcare</t>
  </si>
  <si>
    <t>Growth - 1000 parents on Parent Mediated Therapies in 6 months; 3500 in 12 months;</t>
  </si>
  <si>
    <t>Product - Integrated child development curriculum; automating parts of the care journey; product led growth;</t>
  </si>
  <si>
    <t>Fundraising - 1M USD - to scale solutions to all of India and pilot international</t>
  </si>
  <si>
    <t>https://drive.google.com/open?id=1ecVM4UTbX1Lm6qyPiDhIvi-nzItNIBpi</t>
  </si>
  <si>
    <t>InfinityX Innovations Private Limited</t>
  </si>
  <si>
    <t>https://www.infinityx.co.in/</t>
  </si>
  <si>
    <t>To accelerate the adoption of electric vehicles in India. We’re developing a hybrid of charging and battery swapping stations that we call cell swapping stations. These stations can take any EV from 0 to 100% in 
 seconds. We achieve this by using our proprietary technique where cells are swapped individually.</t>
  </si>
  <si>
    <t>https://www.jotform.com/uploads/Contact_Conquest/220922009667052/5311265587281070194/InfinityX%20Innovations_Deck.pdf</t>
  </si>
  <si>
    <t>We are currently in the product development and testing phase. We had completed the first Proof and concept in Aug 2021 and 2 full scale prototypes through multiple iterations. We have stated demos with potential customers for pilots. We expect to launch pilot with paying users in August 2022</t>
  </si>
  <si>
    <t>We are pre-launch</t>
  </si>
  <si>
    <t>https://www.linkedin.com/in/satyamrajx/</t>
  </si>
  <si>
    <t>https://drive.google.com/drive/folders/1S5DGiKNCiEhsVVLsQSk8RTObgsdhf7ih?usp=sharing</t>
  </si>
  <si>
    <t>https://docs.google.com/spreadsheets/d/1zruUfVdBVjdrLusMF9WGCAp31v4sOv12hsJMVz8FrOM/edit?usp=sharing</t>
  </si>
  <si>
    <t>Satyam Raj</t>
  </si>
  <si>
    <t>satyam@infinityx.co.in</t>
  </si>
  <si>
    <t>Sustainability, Electric Vehicles, Hardware, Mobility</t>
  </si>
  <si>
    <t>Hiring/ Team Management, Governance and Compliance, Fundraising, Production/ Manufacture</t>
  </si>
  <si>
    <t>Hiring for senior roles</t>
  </si>
  <si>
    <t>Fundraising in the new environment</t>
  </si>
  <si>
    <t>Engaging with consultants</t>
  </si>
  <si>
    <t>https://drive.google.com/open?id=1wtiHp9ANTBDaU5L7dJHPKSx2v4ufRGdB</t>
  </si>
  <si>
    <t>Genpay</t>
  </si>
  <si>
    <t>www.genpay.in</t>
  </si>
  <si>
    <t>Genpay is a business credit card company with a comprehensive payments solution for Start-ups and SMEs in SEA.</t>
  </si>
  <si>
    <t>https://www.jotform.com/uploads/Contact_Conquest/220922009667052/5309188169225158278/Genpay%20Investor%20Deck%20%282%29_compressed.pdf</t>
  </si>
  <si>
    <t>We started validating our hypothesis by doing user interviews in mid of June 2021. Soon we narrowed down the problem statement with the inputs received. In parallel we started working on our MVP and expanded our core team by adding a product manager, designer, full-stack developer and operations manager. Since August till Jan 2022, we reached to potential customers from different industries (tech &amp; non-tech), received their buy-in, and added 100+ of them to our waitlist. We have identified potential partners and are having signed partnership agreements with financial institutions for license and funding and a processor for backend tech support. In May 2022, we went Live with our first 50 customers from healthcare sector with a credit line of USD 5,000 per card. We have a customer pipeline to issue 5000 credit cards in the next 3 months.</t>
  </si>
  <si>
    <t>We went Live in March 2022 with 50 customers. All the customers pay. We make money by means of interchange fees frrom banks (around 0.5% net), interest from customers on entended credit period and EMI (around 1.3% net) and service fees form anchor b2b partners (around 1% net).
 Our cycle is yet to complete to provide the actual numbers of revenue.
 We have co-branding arrangement with Yes Bank. Our NBFC is Saraloan and our backend processor is Card91</t>
  </si>
  <si>
    <t>https://www.linkedin.com/in/chaithanyagowda/</t>
  </si>
  <si>
    <t>https://drive.google.com/open?id=1Toer_8UB-2Z61N2wm-48Qu-vhCwEuIrD&amp;authuser=karman%40conquest.org.in&amp;usp=drive_fs</t>
  </si>
  <si>
    <t>https://docs.google.com/spreadsheets/d/1eZowQXcMIheqg3h0QZhMBYLAmryROVdOYdl5TmzvUHw/edit?usp=sharing</t>
  </si>
  <si>
    <t>Chaithanya Gowda</t>
  </si>
  <si>
    <t>chaithanya@genpay.in</t>
  </si>
  <si>
    <t>Parikshit Bhanushali</t>
  </si>
  <si>
    <t>parikshit@genpay.in</t>
  </si>
  <si>
    <t>chaithanya@genpay.in,parikshit@genpay.in</t>
  </si>
  <si>
    <t>Product, Sales and Operations, Hiring/ Team Management, Fundraising, Tech, Finance, Growth and Strategy</t>
  </si>
  <si>
    <t>Guidance for fundraising</t>
  </si>
  <si>
    <t>To identify the right need to Pivot</t>
  </si>
  <si>
    <t>Right core team members</t>
  </si>
  <si>
    <t>https://drive.google.com/open?id=1JhE9o3GYX2nKJN0tSsz6o5KAoDgNFx7K</t>
  </si>
  <si>
    <t>Lowen Women</t>
  </si>
  <si>
    <t>https://sites.google.com/view/lowen-women/home?authuser=0</t>
  </si>
  <si>
    <t>Our team at Lowen Women has devised an innovative solution to tackle the challenges faced by women due to primary dysmenorrhea (painful periods) in the form of a 'Dysmenorrhea Massager Belt'.</t>
  </si>
  <si>
    <t>https://www.jotform.com/uploads/Contact_Conquest/220922009667052/5296590314563391036/CONQUEST-%20Lowen%20Women%20%281%29.pdf</t>
  </si>
  <si>
    <t>Our project is currently in it's MVP stage. Initially we built a proof of concept just to see if the mechanisms used would actually be beneficial to the users by testing it out on our classmates and after getting constructive feedback the team invested more time in researching for better techniques to make the first prototype less bulky. After which we conducted a survey of 700 women by putting across different types of questions to understand as well as know how they deal with this inconvenience every month and if the solution women are looking for is in the form of a massager belt. In the survey 55.7% of women gave a positive response by opting for our belt as a solution. After putting together the final pieces of our prototype we conducted user testing with our early adopters and also completed academic trials at Father Muller Medical College. We have completed our MVP too and are in the process of user testing. Marketing the benefits of this revolutionary product is just as essential, so we plan to focus on a marketing plan for the coming 2 years from completing user testing.</t>
  </si>
  <si>
    <t>We are still in the MVP stage and haven't started generating revenue.
 Market:-
 Globally, 45 to 90% (i.e. 1.6 to 3.5 billion) of the total female population face primary dysmenorrhea, which makes a potential market size of 16 to 35 trillion in terms of INR.
 In India, 50 to 87.8% (i.e. 0.3 to 0.5 billion) of the female population face primary dysmenorrhea, which makes a potential market size of 3.3 to 5.9 trillion rupees.
 In Karnataka, 65% (i.e., 19 million) and in Dakshina Kannada, 16 to 91% (i.e. 1.6 to 9.5 lakhs) of female population face dysmenorrhea, that makes potential market size of approximately 0.1 trillion rupees and 1.6 to 9.5 billion rupees respectively.
 We are trying to sell our product to the general category of women who face primary dysmenorrhea and thus the product fits into the Business to Customer (B2C) segment wherein the end-users of the products (general category of women who face primary dysmenorrhea)can directly receive it without any intervention.
 While conducting academic trials, lots of women have shown their interest towards buy the product once it's out in the market.</t>
  </si>
  <si>
    <t>https://www.linkedin.com/in/krithika-shetty-71403b195</t>
  </si>
  <si>
    <t>Mangalore</t>
  </si>
  <si>
    <t>https://drive.google.com/open?id=1T8zLw_pesz7Z9nNv2NgMVq9IjshlT7s3&amp;authuser=karman%40conquest.org.in&amp;usp=drive_fs</t>
  </si>
  <si>
    <t>https://docs.google.com/spreadsheets/d/1m_y8rlEyqfgokusIlVUqkypmsocBA7Kos7HFdDkzI9U?authuser=karman%40conquest.org.in&amp;usp=drive_fs</t>
  </si>
  <si>
    <t>Krithika Shetty</t>
  </si>
  <si>
    <t>krithikashettyy@gmail.com</t>
  </si>
  <si>
    <t>Ayeesha Rasha</t>
  </si>
  <si>
    <t>ayesharasha@gmail.com</t>
  </si>
  <si>
    <t>krithikashettyy@gmail.com,ayesharasha@gmail.com,-</t>
  </si>
  <si>
    <t>Product, Design, Production/ Manufacture, Legal and Repository, Tech, Growth and Strategy</t>
  </si>
  <si>
    <t>Reducing the size of the product so that it can look and feel more compact.</t>
  </si>
  <si>
    <t>Building market ready product. Bridging the gap of standards of prototype product and medical standard approved commercial product.</t>
  </si>
  <si>
    <t>https://drive.google.com/open?id=1A3DxRk0LglHgDANxSrlUfXDX9oAuIKKz</t>
  </si>
  <si>
    <t>Heamac Healthcare Pvt. Ltd.</t>
  </si>
  <si>
    <t>https://heamac.com/</t>
  </si>
  <si>
    <t>Heamac is derived from Healing Machines. HEAMAC HEALTHCARE Pvt. Ltd. is incubated at Centre for Healthcare Entrepreneurship (CfHE) incubation at Indian Institute of Technology Hyderabad (IITH) one of the prestigious universities for science and technology in India. Heamac is a design driven start-up which solves unidentified needs in neonatal and maternal care Co-founded by Mr. Prasad Muddam a Product Designer a with 10+ years of experience in neonatal and maternal care medical products, and Ms. Akitha Kolloju with master's degree in Biomedical engineering and hands-on experience in biomedical product prototyping. 
The team completed clinical immersion, Need identification and validation through a well-established Bio Design process at IIT Hyderabad, in Government and private set-ups in India. We spent around three months on finding out needs in the neonatal and maternal care, after finding out problems from our observations we had identified our need area as neonatal jaundice management and worked on a system which suits the resource constrained settings in developing countries. 
We are introducing our 1st product addressing the need for graded phototherapy so that every baby suffering from physiological jaundice gets just the right irradiance and effective therapy. We have done the needful documentation and certification to sell the product in Indian government hospitals through the GEM portal. We have presented our product to govt officials like ministry of health, District Collector, Standing Committee on Information Technology members 
We have collaborated with QMS ISO 13485 Medical Device Manufacturing and Distribution partner for the large-scale Product Deployment. Currently we are working with the largest Govt. Maternal and child care Hospital in Telangana, India Niloufer Hospital. We Have Dr. Morarjee Peesay MDFAAP, Associate Professor, Neonatal Perinatal Medicine, Georgetown University Hospital, Washington as our mentor.</t>
  </si>
  <si>
    <t>https://www.jotform.com/uploads/Contact_Conquest/220922009667052/5297468413326683876/Heamac%20Heathcare_30.05.2022%20Riidl%20Conquest%20Application%202022.pdf</t>
  </si>
  <si>
    <t>We are currently working on the pre-compliance and product comeertialization certification of our product. Once we launch product in Indian market are also looking for the CE marking and FDA clearance of our product and complete the regulatory procedures. We are gearing up for the batch production of our device. 
 We have our manufacturing and distributing partners, Nice Neotech Medical Systems, from Chennai and Aslam Manufacturers from Hyderabad. We also have our US partner BiliTool who will be supporting us to launch our product into the US markets.</t>
  </si>
  <si>
    <t>We are in the process of the launch of our product into the market, we are in the pre revenue stage and do not have customers. We have clinical partners and collaborations who are willing and have agreed to install our device in their hospitals and organisations. These people will be our first customers and will help us get the user feedback in the Phase 1 of our clinical trials.There are 120,000 Hospitals (private nursing homes and corporate Hospitals) and 1500 public health centres that cater to 25 million babies that are born every year. We calculate the impact scale as the total number of lives saved per each nLight360.Annually in India alone 22000000 children are born and among them 15000000 are affected by jaundice and we are addressing the burden of severe jaundice that is 45% of jaundice cases which is about 7000000 newborns per annum and there is no dedicated device existing to cater this need.As our device is capable of treating neonatal jaundice and we can save 30% of neonatal jaundice in india.Once our product is introduced in international market, we can save many babies who suffering from neonatal jaundice.</t>
  </si>
  <si>
    <t>https://in.linkedin.com/in/akitha-kolloju-2367924a</t>
  </si>
  <si>
    <t>Hyderabad</t>
  </si>
  <si>
    <t>https://drive.google.com/drive/folders/1PQKuqUJT_zNeROZr8kVFSWunYMpu0ETK?usp=sharing</t>
  </si>
  <si>
    <t>https://docs.google.com/spreadsheets/d/1dRpAnI-Q56vfaRW4OhHc5C8G1pmKdm3q3kNQtPYEzpU/edit?usp=sharing</t>
  </si>
  <si>
    <t>Akitha Kolloju</t>
  </si>
  <si>
    <t>akitha@heamac.com</t>
  </si>
  <si>
    <t>Prasad Muddam</t>
  </si>
  <si>
    <t>prasad@heamac.com</t>
  </si>
  <si>
    <t>akitha@heamac.com,prasad@heamac.com</t>
  </si>
  <si>
    <t>Fundraising, Production/ Manufacture, Finance, Growth and Strategy</t>
  </si>
  <si>
    <t>Product Pricing</t>
  </si>
  <si>
    <t>Fundraising Pitch</t>
  </si>
  <si>
    <t>Financial Analysis nd How to plan finds for next milestones (product launch and sales)</t>
  </si>
  <si>
    <t>Story telling skill</t>
  </si>
  <si>
    <t>https://drive.google.com/open?id=1lQeviQdGVPaNeWDEuL3vcADB72J4rM4W</t>
  </si>
  <si>
    <t>PayNav</t>
  </si>
  <si>
    <t>www.paynav.co</t>
  </si>
  <si>
    <t>A platform(Neo Bank) for Social Networking for Finances is what we are providing. We are starting with social payments, bills &amp; savings, slowly move into social investing for stocks, MF, crypto etc.
This is unique n first of its kind, focusing on GenZs &amp; Millennials with a aspect of Social+Finance, we have a future for Metaverse.</t>
  </si>
  <si>
    <t>https://www.jotform.com/uploads/Contact_Conquest/220922009667052/5286645148896697045/PayNav-%20Investor%20Deck%20%28Surya%29.pdf</t>
  </si>
  <si>
    <t>Pre Revenue
 Revenue making features are still building up.
 MVP: Problem solving features are presently working.</t>
  </si>
  <si>
    <t>We ran pilot with approx 1000 users.</t>
  </si>
  <si>
    <t>https://www.linkedin.com/in/naveen-patnaik-j-7806371422</t>
  </si>
  <si>
    <t>https://drive.google.com/drive/folders/1TFN3gx8ROM2PZXjpWNtPfZ4HQZcniv_C?usp=sharing</t>
  </si>
  <si>
    <t>https://docs.google.com/spreadsheets/d/1vjKAc9ZTeqD_C_yLXG2pclt-eHXX1IIqh4urh-mD_K8/edit?usp=sharing</t>
  </si>
  <si>
    <t>Naveen Patnaik. J</t>
  </si>
  <si>
    <t>naveenpatnaik.J@gmail.com</t>
  </si>
  <si>
    <t>Fintech, Finance, Retail</t>
  </si>
  <si>
    <t>Marketing and Branding, Product, Sales and Operations, Fundraising, Growth and Strategy</t>
  </si>
  <si>
    <t>Positioning product exactly &amp; Growth hacks</t>
  </si>
  <si>
    <t>Reach the early set of 10000 users</t>
  </si>
  <si>
    <t>Road map for present angel round to 500k $ preseed</t>
  </si>
  <si>
    <t>https://drive.google.com/open?id=1veYqahEnEB-ekZiR6qoqFaiy20CrAlqT</t>
  </si>
  <si>
    <t>CliqueUp</t>
  </si>
  <si>
    <t>www.cliqueup.com</t>
  </si>
  <si>
    <t>CliqueUp enables skilled content creators to sell and manage workshops, content, self made and branded/affiliate products. All of this can be done under one profile using just one platform and can be shared across all social profiles of the creator.</t>
  </si>
  <si>
    <t>https://www.jotform.com/uploads/Contact_Conquest/220922009667052/5286765485298057920/CliqueUp%20_%20BITS%20Conquest.pdf</t>
  </si>
  <si>
    <t>Our beta launched in Feb end - on web, iOS and Android. 
 We are building out the storefront feature for creators. 
 After the storefront is live we will be partnering with brands to add their products to the platform which the creators can sell as affiliates to their audiences.</t>
  </si>
  <si>
    <t>We have 45 creators who have earned Rs 84000 using the platform.
 We offer creators a trial period, 1-3 months for them to get familiarised with the platform and figure out the use cases for them.
 Our business model is 10% commissions from the creators. We have made a revenue of Rs.1500.</t>
  </si>
  <si>
    <t>https://www.linkedin.com/in/ayusin0493/</t>
  </si>
  <si>
    <t>https://drive.google.com/drive/folders/1UEmu3wGMMJdSXnggjoIP9j6KAglsz1MI?usp=sharing</t>
  </si>
  <si>
    <t>https://docs.google.com/spreadsheets/d/1JKt0vCJmI6jv2OQW1HAVp5mpD9Gq4u6FvwKv3wZFeys/edit?usp=sharing</t>
  </si>
  <si>
    <t>Ayush Singh</t>
  </si>
  <si>
    <t>ayush@peekwhole.com</t>
  </si>
  <si>
    <t>Seerat Cheema</t>
  </si>
  <si>
    <t>seerat@peekwhole.com</t>
  </si>
  <si>
    <t>ayush@peekwhole.com,seerat@peekwhole.com</t>
  </si>
  <si>
    <t>SaaS, Creator Economy</t>
  </si>
  <si>
    <t>Marketing and Branding, Design, Sales and Operations, Hiring/ Team Management, Fundraising, Tech, Growth and Strategy</t>
  </si>
  <si>
    <t>B2C, Other</t>
  </si>
  <si>
    <t>Understanding how different products got their first 500 customers (paying ones ideally). We don't have a marketplace chicken-egg problem, however would love to understand how different companies/products build an engine of growth before raising vc.</t>
  </si>
  <si>
    <t>As first time founders, what are the top 5 things to focus on, (eg: #1 being traction) before you start fundraising and how to go about it when you don't have a lot of warm connections?</t>
  </si>
  <si>
    <t>How do companies/products go about improving their product in terms of building features that a user needs (how do you narrow them down, ask the user, all taps/clicks analytics), building better features than a competitor and building a completely new feature that the user can use and might love. How to go about identifying and prioritising these.</t>
  </si>
  <si>
    <t>https://drive.google.com/open?id=1R-XON9rvpKeZjb-dOnGpQ2ouDse4v4Gb</t>
  </si>
  <si>
    <t>Chalo Nework</t>
  </si>
  <si>
    <t>https://chalo.network/</t>
  </si>
  <si>
    <t>Chalo Network provides suitable financial, welfare, documentation &amp; identity, and healthcare services to low-income migrant households in India through a strategic last mile agent network.
 Our vision is to build a platform for enabling a last mile services distribution network in all the major migration corridors within India.</t>
  </si>
  <si>
    <t>https://www.jotform.com/uploads/Contact_Conquest/220922009667052/5310119536974001840/Chalo%20Pitch%20Deck%20for%20CONQUEST.pdf</t>
  </si>
  <si>
    <t>Our offline operations are on going in Bangalore, Delhi, Hyderabad, Madhya Pradesh and Bihar.
 Our app is being built by the JP Morgan Chase team under their Force for Good Initiative.
 Our credit product is in the ideation phase.</t>
  </si>
  <si>
    <t>We have service over 15000 customers and over 35,000 transactions.</t>
  </si>
  <si>
    <t>https://in.linkedin.com/in/priyansha-singh-43700890</t>
  </si>
  <si>
    <t>https://drive.google.com/drive/folders/1SwRAfOTDXJV3CvChP9wAVSyAf-LICHXk?usp=sharing</t>
  </si>
  <si>
    <t>https://docs.google.com/spreadsheets/d/1UVwgjLmvmdKR-QrNejUmFFL-yLjm7AMZS-W4ecwhZMw/edit?usp=sharing</t>
  </si>
  <si>
    <t>Priyansha Singh</t>
  </si>
  <si>
    <t>priyansha.singh@indiamigrationnow.org</t>
  </si>
  <si>
    <t>Varun Aggarwal</t>
  </si>
  <si>
    <t>varun@indiamigrationnow.org</t>
  </si>
  <si>
    <t>priyansha.singh@indiamigrationnow.org,varun@indiamigrationnow.org</t>
  </si>
  <si>
    <t>Fintech, AI, Finance</t>
  </si>
  <si>
    <t>Funds</t>
  </si>
  <si>
    <t>Growth plan</t>
  </si>
  <si>
    <t>lack of suitable products for migrants in the financial ecosystem</t>
  </si>
  <si>
    <t>https://drive.google.com/open?id=1yhopoYk7oMrrUh2Sgf3WrtlEgfBNUB1J</t>
  </si>
  <si>
    <t>OriginKonnect</t>
  </si>
  <si>
    <t>https://originkonnect.in</t>
  </si>
  <si>
    <t>The Problem we are solving: Supply Chain for international agri-food trade is highly complex with lack of transparency, traceability, unreliable logistics, risky financial transaction, intensive human interventions and pricing volatility arising from global imbalance in supply/demand.
Our Solution: OriginKonnect is taking holistic approach in simplifying global agri-food trade by building a technology B2B supply chain platform for agri-food exporters and importers. We are offering comprehensive services required to execute a profitable and effortless agri-food trade as a one stop solution in most transparent way by leveraging technology.
Global Agri-trade is worth $1.3 Tn and OriginKonnect will focus on ME and Europe imports from India, Malaysia, Egypt, Pakistan and Africa. This market is worth $30 Bn annually.</t>
  </si>
  <si>
    <t>https://www.jotform.com/uploads/Contact_Conquest/220922009667052/5297924455225597379/OriginKonnect.pdf</t>
  </si>
  <si>
    <t>Supply chain tech platform is ready, where we on-boarded 100+ exporters/ importers and service providers. Our monthly GMV is Rs.2Cr plus.</t>
  </si>
  <si>
    <t>On-boarded 100+ exporters/ importers, out of which 20+ are active customers. Our monthly GMV is Rs.2Cr plus.</t>
  </si>
  <si>
    <t>https://www.linkedin.com/in/ajit-jangle-1a35186/</t>
  </si>
  <si>
    <t>https://drive.google.com/drive/folders/1PPbdwLnwx9-VV9IvGO2xR4301y3m6cu8?usp=sharing</t>
  </si>
  <si>
    <t>https://docs.google.com/spreadsheets/d/1sSYF-at4WZiHANR0FPF-u71wuEZIgZ2xjJZx0FgsZS8/edit?usp=sharing</t>
  </si>
  <si>
    <t>Ajit Jangle</t>
  </si>
  <si>
    <t>ajit.j@originKonnect.in</t>
  </si>
  <si>
    <t>Ravish Kumar</t>
  </si>
  <si>
    <t>ravish.k@originkonnect.in</t>
  </si>
  <si>
    <t>ajit.j@originKonnect.in,ravish.k@originkonnect.in</t>
  </si>
  <si>
    <t>Fintech, Agri-tech, Marketplace, Logistics</t>
  </si>
  <si>
    <t>Fundraising, Growth and Strategy</t>
  </si>
  <si>
    <t>Growth Startegy</t>
  </si>
  <si>
    <t>Value creation to our customers and channel partners</t>
  </si>
  <si>
    <t>Fund raising support</t>
  </si>
  <si>
    <t>Nothing at this stage</t>
  </si>
  <si>
    <t>https://drive.google.com/open?id=1vC6ikf1ARM9Z6eroLzOp52cjxzwuQYo8</t>
  </si>
  <si>
    <t>Invest With Tribe</t>
  </si>
  <si>
    <t>https://www.investwithtribe.com/</t>
  </si>
  <si>
    <t>We help retail investors discover their next best financial investments using their social feed.</t>
  </si>
  <si>
    <t>https://www.jotform.com/uploads/Contact_Conquest/220922009667052/5310021833712824905/20211125_Investor_pitch.pdf</t>
  </si>
  <si>
    <t>We have launched an MVP of our platform, and quickly iterating to get to PMF</t>
  </si>
  <si>
    <t>We have about 150 experts, with ~10% of them live and ~2000 Monthly active investors on our platform</t>
  </si>
  <si>
    <t>https://www.linkedin.com/in/himanshu-gupta-8a80b913/</t>
  </si>
  <si>
    <t>https://drive.google.com/open?id=1XGVm-Tm12RkSLgg26m5hY8wO874bGqRL&amp;authuser=karman%40conquest.org.in&amp;usp=drive_fs</t>
  </si>
  <si>
    <t>https://docs.google.com/spreadsheets/d/1hzEh0D563RyT06B0Cs9wmXlz4EgoVT6AU2TYdqpwHio?authuser=karman%40conquest.org.in&amp;usp=drive_fs</t>
  </si>
  <si>
    <t>himanshu@investwithtribe.com</t>
  </si>
  <si>
    <t>Kayur Goyal</t>
  </si>
  <si>
    <t>kayur@investwithtribe.com</t>
  </si>
  <si>
    <t>himanshu@investwithtribe.com,kayur@investwithtribe.com</t>
  </si>
  <si>
    <t>Sales and Operations</t>
  </si>
  <si>
    <t>Solving the chicken &amp; egg problem for the platform/ Enough value to the initial users on the platform</t>
  </si>
  <si>
    <t>B2B sales - acquiring financial experts on the platform</t>
  </si>
  <si>
    <t>Product analytics - how to build using data</t>
  </si>
  <si>
    <t>https://drive.google.com/open?id=1Txt1TOgeKSZI7jFRDGl8PHJYxKnPT__V</t>
  </si>
  <si>
    <t>UNINO Healthcare Private Limited</t>
  </si>
  <si>
    <t>www.uninohealthcare.com</t>
  </si>
  <si>
    <t>UNINO an abbreviation of UNIque and INNOvative solutions, developed to create lasting impact on serving mankind through healthtech innovations. 
 UNINO has designed and developed patented technology for chest drain management system PleuraGoh®.
 Frequent complications in the surgical chest drains (ICD), needs one or more re-intervention of painful and costly treatment.
 pleuraGoh®: A complete portable chest drain management system that secures the chest tube in place and eliminates the need of re-intervention of the same treatment.</t>
  </si>
  <si>
    <t>https://www.jotform.com/uploads/Contact_Conquest/220922009667052/5311262197219201477/UNINO_PleuraGoh_Conquest_Pitch%20Deck.pdf</t>
  </si>
  <si>
    <t>https://www.linkedin.com/in/harshini-zaveri-12a2524b/?original_referer=https%3A%2F%2Fwww%2Ebing%2Ecom%2F&amp;originalSubdomain=in</t>
  </si>
  <si>
    <t>https://drive.google.com/open?id=1WvcUJlLCv7VmievZOnHqyBVdxVdlwt-B&amp;authuser=karman%40conquest.org.in&amp;usp=drive_fs</t>
  </si>
  <si>
    <t>https://docs.google.com/spreadsheets/d/1BiwtA6T-n067n4XjH6EMvsWyRnhGsQsvuzxXPCKxpag?authuser=karman%40conquest.org.in&amp;usp=drive_fs</t>
  </si>
  <si>
    <t>Harshini Zaveri</t>
  </si>
  <si>
    <t>Harshini.zaveri@gmail.com</t>
  </si>
  <si>
    <t>Chiranjit Zaveri</t>
  </si>
  <si>
    <t>Zaverichiranjit@gmail.com</t>
  </si>
  <si>
    <t>Harshini.zaveri@gmail.com,Zaverichiranjit@gmail.com,-</t>
  </si>
  <si>
    <t>Marketing and Branding, Fundraising, Growth and Strategy</t>
  </si>
  <si>
    <t>Marketing approach and create awareness of our technology &amp; products for hospitals and healthcare centers to establish our presence in primary, secondary and tertiary healthcare setups locally and globally.</t>
  </si>
  <si>
    <t>Fundraising for capacity building, further product enhancements, market expansions and brand establishment.</t>
  </si>
  <si>
    <t>Achieve growth and overcome challenges from established players.</t>
  </si>
  <si>
    <t>https://drive.google.com/open?id=1JYs0cHry5SuXg7jUQUWFPDRwwlmTVMXm</t>
  </si>
  <si>
    <t>Be Zen (Thrivingzen OPC Pvt Ltd)</t>
  </si>
  <si>
    <t>www.bezen.eco</t>
  </si>
  <si>
    <t>Be Zen is a browser extension and web platform that provides consumers with well-researched sustainable products. It uses ML to automatically suggest greener alternatives to regular e-commerce products and also provides discounts for products.</t>
  </si>
  <si>
    <t>https://www.jotform.com/uploads/Contact_Conquest/220922009667052/5310451507675455861/Be%20Zen%20Pitch%20Deck%20_%20BITS%20Pilani%20Conquest.pdf</t>
  </si>
  <si>
    <t>https://www.linkedin.com/in/ramchaitanya1/</t>
  </si>
  <si>
    <t>https://drive.google.com/open?id=1Wwm0iH0BQp7yyPOnJdsgC9uMmaimk8ZQ&amp;authuser=karman%40conquest.org.in&amp;usp=drive_fs</t>
  </si>
  <si>
    <t>https://docs.google.com/spreadsheets/d/1Xbgabsn8w3uchcSPz6TaiVJlgb21KRihqR-6fsDgP4s?authuser=karman%40conquest.org.in&amp;usp=drive_fs</t>
  </si>
  <si>
    <t>Ram Chaitanya</t>
  </si>
  <si>
    <t>ramchaitanya@bezen.eco</t>
  </si>
  <si>
    <t>E-Commerce, SaaS, Sustainability, FMCG, Fashion</t>
  </si>
  <si>
    <t>Sales and Operations, Governance and Compliance, Legal and Repository, Tech, Growth and Strategy</t>
  </si>
  <si>
    <t>Tech &amp; Automation: Automating the analysis of a brand's supply chain. We intend to make this process scalable and subject to as few inputs from the brand as possible.</t>
  </si>
  <si>
    <t>Growth Strategy:  Though we have built up a small and dedicated base of beta users in the US, we want to pursue exponential growth through multiple channels to leverage our broad market sustainable positioning.</t>
  </si>
  <si>
    <t>B2B Partnerships: Be Zen intends to leverage network effects of brands coming in and forming their own community. The challenge is to ensure we form the right brand partnerships that will build credibility and encourage more brands to join our ecosystem. This will help add to our database of  products, better analyse user preferences, and drive more impact across the value chain.</t>
  </si>
  <si>
    <t>https://drive.google.com/open?id=1k88DDZlXzPiYzOe0qaTkjngLIM73uSHi</t>
  </si>
  <si>
    <t>TheRollNumber</t>
  </si>
  <si>
    <t>https://therollnumber.com</t>
  </si>
  <si>
    <t>Blockchain enabled Unified Digitisation and verification Interface, Creating a private network of Employers, Universities and Individuals</t>
  </si>
  <si>
    <t>https://www.jotform.com/uploads/Contact_Conquest/220922009667052/5311111795818286686/TheRollNumber.pdf</t>
  </si>
  <si>
    <t>https://www.linkedin.com/in/sai-raghavendra-sharma/</t>
  </si>
  <si>
    <t>https://drive.google.com/open?id=1XCLHxcdLSh88tC66PBzsQQnw0eJl_X7q&amp;authuser=karman%40conquest.org.in&amp;usp=drive_fs</t>
  </si>
  <si>
    <t>https://docs.google.com/spreadsheets/d/19LIhS31g7sCkk_ibNKi5jMydqtG10Hv6nZt2pQCHRL0?authuser=karman%40conquest.org.in&amp;usp=drive_fs</t>
  </si>
  <si>
    <t>Sai Raghavendra Sharma</t>
  </si>
  <si>
    <t>raghavendrasharma@therollnumber.com</t>
  </si>
  <si>
    <t>SaaS, Deep-Tech, Ed-tech, IT, PaaS, Marketplace, Blockchain</t>
  </si>
  <si>
    <t>Product, Sales and Operations, Governance and Compliance, Fundraising, Legal and Repository, Tech, Growth and Strategy</t>
  </si>
  <si>
    <t>Onboarding stakeholders</t>
  </si>
  <si>
    <t>Connections</t>
  </si>
  <si>
    <t>Due to some family emergency , couldn't submit by 27th June</t>
  </si>
  <si>
    <t>https://drive.google.com/open?id=19LWRSk8T-lUzrei1EZQFTWp7Wqq4sdSk</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</si>
</sst>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m/dd/yyyy"/>
    <numFmt numFmtId="165" formatCode="mm&quot;/&quot;dd&quot;/&quot;yyyy&quot; &quot;hh&quot;:&quot;mm&quot;:&quot;ss"/>
    <numFmt numFmtId="166" formatCode="mm/dd/yyyy h:mm:ss"/>
    <numFmt numFmtId="167" formatCode="mm/dd/yyyy h:mm"/>
    <numFmt numFmtId="168" formatCode="mm/dd/yyyy h:mm:ss am/pm"/>
  </numFmts>
  <fonts count="9">
    <font>
      <sz val="10.0"/>
      <color rgb="FF000000"/>
      <name val="Arial"/>
      <scheme val="minor"/>
    </font>
    <font>
      <b/>
      <color theme="1"/>
      <name val="Arial"/>
    </font>
    <font>
      <b/>
      <color theme="1"/>
      <name val="Arial"/>
      <scheme val="minor"/>
    </font>
    <font>
      <color theme="1"/>
      <name val="Arial"/>
    </font>
    <font>
      <u/>
      <color rgb="FF0000FF"/>
      <name val="Arial"/>
    </font>
    <font>
      <color theme="1"/>
      <name val="Arial"/>
      <scheme val="minor"/>
    </font>
    <font>
      <color theme="1"/>
      <name val="Roboto"/>
    </font>
    <font>
      <color rgb="FF000000"/>
      <name val="Arial"/>
    </font>
    <font>
      <u/>
      <color rgb="FF0000FF"/>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readingOrder="0" vertical="bottom"/>
    </xf>
    <xf borderId="0" fillId="0" fontId="1" numFmtId="0" xfId="0" applyAlignment="1" applyFont="1">
      <alignment horizontal="left" readingOrder="0" vertical="bottom"/>
    </xf>
    <xf borderId="0" fillId="0" fontId="1" numFmtId="0" xfId="0" applyAlignment="1" applyFont="1">
      <alignment shrinkToFit="0" vertical="bottom" wrapText="0"/>
    </xf>
    <xf borderId="0" fillId="0" fontId="2" numFmtId="0" xfId="0" applyAlignment="1" applyFont="1">
      <alignment readingOrder="0"/>
    </xf>
    <xf borderId="0" fillId="0" fontId="3" numFmtId="0" xfId="0" applyAlignment="1" applyFont="1">
      <alignment vertical="bottom"/>
    </xf>
    <xf borderId="0" fillId="0" fontId="3" numFmtId="0" xfId="0" applyAlignment="1" applyFont="1">
      <alignment horizontal="right" vertical="bottom"/>
    </xf>
    <xf borderId="0" fillId="0" fontId="3" numFmtId="164" xfId="0" applyAlignment="1" applyFont="1" applyNumberFormat="1">
      <alignment horizontal="left" vertical="bottom"/>
    </xf>
    <xf borderId="0" fillId="0" fontId="3" numFmtId="164" xfId="0" applyAlignment="1" applyFont="1" applyNumberFormat="1">
      <alignment horizontal="right" vertical="bottom"/>
    </xf>
    <xf borderId="0" fillId="0" fontId="4" numFmtId="164" xfId="0" applyAlignment="1" applyFont="1" applyNumberFormat="1">
      <alignment horizontal="right" vertical="bottom"/>
    </xf>
    <xf borderId="0" fillId="0" fontId="3" numFmtId="165" xfId="0" applyAlignment="1" applyFont="1" applyNumberFormat="1">
      <alignment horizontal="right" vertical="bottom"/>
    </xf>
    <xf borderId="0" fillId="0" fontId="5" numFmtId="0" xfId="0" applyAlignment="1" applyFont="1">
      <alignment readingOrder="0"/>
    </xf>
    <xf borderId="0" fillId="0" fontId="5" numFmtId="0" xfId="0" applyFont="1"/>
    <xf borderId="0" fillId="2" fontId="3" numFmtId="0" xfId="0" applyAlignment="1" applyFill="1" applyFont="1">
      <alignment vertical="bottom"/>
    </xf>
    <xf borderId="0" fillId="2" fontId="3" numFmtId="165" xfId="0" applyAlignment="1" applyFont="1" applyNumberFormat="1">
      <alignment horizontal="right" vertical="bottom"/>
    </xf>
    <xf borderId="0" fillId="2" fontId="6" numFmtId="0" xfId="0" applyAlignment="1" applyFont="1">
      <alignment vertical="bottom"/>
    </xf>
    <xf borderId="0" fillId="2" fontId="3" numFmtId="165" xfId="0" applyAlignment="1" applyFont="1" applyNumberFormat="1">
      <alignment horizontal="right" readingOrder="0" vertical="bottom"/>
    </xf>
    <xf borderId="0" fillId="0" fontId="3" numFmtId="0" xfId="0" applyAlignment="1" applyFont="1">
      <alignment horizontal="right" readingOrder="0" vertical="bottom"/>
    </xf>
    <xf borderId="0" fillId="0" fontId="3" numFmtId="165" xfId="0" applyAlignment="1" applyFont="1" applyNumberFormat="1">
      <alignment horizontal="right" readingOrder="0" vertical="bottom"/>
    </xf>
    <xf borderId="0" fillId="0" fontId="3" numFmtId="0" xfId="0" applyAlignment="1" applyFont="1">
      <alignment readingOrder="0" vertical="bottom"/>
    </xf>
    <xf borderId="0" fillId="0" fontId="3" numFmtId="166" xfId="0" applyAlignment="1" applyFont="1" applyNumberFormat="1">
      <alignment horizontal="right" vertical="bottom"/>
    </xf>
    <xf borderId="0" fillId="0" fontId="3" numFmtId="167" xfId="0" applyAlignment="1" applyFont="1" applyNumberFormat="1">
      <alignment horizontal="right" vertical="bottom"/>
    </xf>
    <xf borderId="0" fillId="2" fontId="3" numFmtId="166" xfId="0" applyAlignment="1" applyFont="1" applyNumberFormat="1">
      <alignment horizontal="right" vertical="bottom"/>
    </xf>
    <xf borderId="0" fillId="0" fontId="3" numFmtId="164" xfId="0" applyAlignment="1" applyFont="1" applyNumberFormat="1">
      <alignment horizontal="right" readingOrder="0" vertical="bottom"/>
    </xf>
    <xf borderId="0" fillId="0" fontId="3" numFmtId="168" xfId="0" applyAlignment="1" applyFont="1" applyNumberFormat="1">
      <alignment horizontal="right" vertical="bottom"/>
    </xf>
    <xf borderId="0" fillId="0" fontId="3" numFmtId="164" xfId="0" applyAlignment="1" applyFont="1" applyNumberFormat="1">
      <alignment readingOrder="0" vertical="bottom"/>
    </xf>
    <xf borderId="0" fillId="0" fontId="3" numFmtId="166" xfId="0" applyAlignment="1" applyFont="1" applyNumberFormat="1">
      <alignment horizontal="right" readingOrder="0" vertical="bottom"/>
    </xf>
    <xf borderId="0" fillId="0" fontId="5" numFmtId="164" xfId="0" applyAlignment="1" applyFont="1" applyNumberFormat="1">
      <alignment readingOrder="0"/>
    </xf>
    <xf borderId="0" fillId="0" fontId="5" numFmtId="166" xfId="0" applyAlignment="1" applyFont="1" applyNumberFormat="1">
      <alignment readingOrder="0"/>
    </xf>
    <xf borderId="0" fillId="2" fontId="7" numFmtId="166" xfId="0" applyAlignment="1" applyFont="1" applyNumberFormat="1">
      <alignment horizontal="left" readingOrder="0"/>
    </xf>
    <xf borderId="0" fillId="0" fontId="5" numFmtId="0" xfId="0" applyFont="1"/>
    <xf borderId="0" fillId="2" fontId="1" numFmtId="0" xfId="0" applyAlignment="1" applyFont="1">
      <alignment horizontal="center" vertical="bottom"/>
    </xf>
    <xf borderId="0" fillId="2" fontId="3" numFmtId="0" xfId="0" applyAlignment="1" applyFont="1">
      <alignment horizontal="right" vertical="bottom"/>
    </xf>
    <xf borderId="1" fillId="0" fontId="1" numFmtId="0" xfId="0" applyAlignment="1" applyBorder="1" applyFont="1">
      <alignment vertical="bottom"/>
    </xf>
    <xf borderId="1" fillId="0" fontId="1" numFmtId="0" xfId="0" applyAlignment="1" applyBorder="1" applyFont="1">
      <alignment readingOrder="0" vertical="bottom"/>
    </xf>
    <xf borderId="1" fillId="0" fontId="3" numFmtId="0" xfId="0" applyAlignment="1" applyBorder="1" applyFont="1">
      <alignment vertical="bottom"/>
    </xf>
    <xf borderId="1" fillId="0" fontId="3" numFmtId="0" xfId="0" applyAlignment="1" applyBorder="1" applyFont="1">
      <alignment horizontal="right" vertical="bottom"/>
    </xf>
    <xf borderId="0" fillId="0" fontId="3" numFmtId="164" xfId="0" applyAlignment="1" applyFont="1" applyNumberFormat="1">
      <alignment vertical="bottom"/>
    </xf>
    <xf borderId="0" fillId="0" fontId="3" numFmtId="165" xfId="0" applyAlignment="1" applyFont="1" applyNumberFormat="1">
      <alignment vertical="bottom"/>
    </xf>
    <xf borderId="0" fillId="0" fontId="8"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40" Type="http://schemas.openxmlformats.org/officeDocument/2006/relationships/hyperlink" Target="https://in.linkedin.com/in/himanshu-bhatta" TargetMode="External"/><Relationship Id="rId42" Type="http://schemas.openxmlformats.org/officeDocument/2006/relationships/hyperlink" Target="https://www.linkedin.com/in/siddharthdhamija/?originalSubdomain=in" TargetMode="External"/><Relationship Id="rId41" Type="http://schemas.openxmlformats.org/officeDocument/2006/relationships/hyperlink" Target="https://www.linkedin.com/in/ankit-kathuria-06986618/" TargetMode="External"/><Relationship Id="rId44" Type="http://schemas.openxmlformats.org/officeDocument/2006/relationships/hyperlink" Target="https://www.linkedin.com/in/shashi-gupta-0847615a/?originalSubdomain=in" TargetMode="External"/><Relationship Id="rId43" Type="http://schemas.openxmlformats.org/officeDocument/2006/relationships/hyperlink" Target="https://in.linkedin.com/in/yuyudhan?original_referer=https%3A%2F%2Fin.linkedin.com%2Fin%2Fyuyudhan%3Foriginal_referer%3Dhttps%253A%252F%252Fwww.google.com%252F" TargetMode="External"/><Relationship Id="rId46" Type="http://schemas.openxmlformats.org/officeDocument/2006/relationships/hyperlink" Target="https://www.linkedin.com/in/nitin-kulkarni-93b55512/" TargetMode="External"/><Relationship Id="rId45" Type="http://schemas.openxmlformats.org/officeDocument/2006/relationships/hyperlink" Target="http://ciie.co" TargetMode="External"/><Relationship Id="rId106" Type="http://schemas.openxmlformats.org/officeDocument/2006/relationships/drawing" Target="../drawings/drawing8.xml"/><Relationship Id="rId105" Type="http://schemas.openxmlformats.org/officeDocument/2006/relationships/hyperlink" Target="https://www.linkedin.com/in/kushagraagarwal27?originalSubdomain=in" TargetMode="External"/><Relationship Id="rId104" Type="http://schemas.openxmlformats.org/officeDocument/2006/relationships/hyperlink" Target="https://www.linkedin.com/in/srinathrajaram/" TargetMode="External"/><Relationship Id="rId48" Type="http://schemas.openxmlformats.org/officeDocument/2006/relationships/hyperlink" Target="https://www.linkedin.com/in/vishaljain2/" TargetMode="External"/><Relationship Id="rId47" Type="http://schemas.openxmlformats.org/officeDocument/2006/relationships/hyperlink" Target="https://www.linkedin.com/in/dipanjanbanerjee85/?originalSubdomain=in" TargetMode="External"/><Relationship Id="rId49" Type="http://schemas.openxmlformats.org/officeDocument/2006/relationships/hyperlink" Target="https://www.linkedin.com/in/anirvan-chowdhury-871a9513/" TargetMode="External"/><Relationship Id="rId103" Type="http://schemas.openxmlformats.org/officeDocument/2006/relationships/hyperlink" Target="https://in.linkedin.com/in/ratnakush" TargetMode="External"/><Relationship Id="rId102" Type="http://schemas.openxmlformats.org/officeDocument/2006/relationships/hyperlink" Target="https://www.linkedin.com/in/arjitjohri/" TargetMode="External"/><Relationship Id="rId101" Type="http://schemas.openxmlformats.org/officeDocument/2006/relationships/hyperlink" Target="https://www.linkedin.com/in/mradulkhandelwal/" TargetMode="External"/><Relationship Id="rId100" Type="http://schemas.openxmlformats.org/officeDocument/2006/relationships/hyperlink" Target="https://www.linkedin.com/in/shayaksen/details/experience/" TargetMode="External"/><Relationship Id="rId31" Type="http://schemas.openxmlformats.org/officeDocument/2006/relationships/hyperlink" Target="https://in.linkedin.com/in/neil-barman-a9360832" TargetMode="External"/><Relationship Id="rId30" Type="http://schemas.openxmlformats.org/officeDocument/2006/relationships/hyperlink" Target="https://www.linkedin.com/in/tejas-vyas-6b63265/" TargetMode="External"/><Relationship Id="rId33" Type="http://schemas.openxmlformats.org/officeDocument/2006/relationships/hyperlink" Target="https://www.linkedin.com/in/maddyanand/" TargetMode="External"/><Relationship Id="rId32" Type="http://schemas.openxmlformats.org/officeDocument/2006/relationships/hyperlink" Target="http://yellow.ai" TargetMode="External"/><Relationship Id="rId35" Type="http://schemas.openxmlformats.org/officeDocument/2006/relationships/hyperlink" Target="https://www.linkedin.com/in/kumaar-brijesh-756326b8/?originalSubdomain=in" TargetMode="External"/><Relationship Id="rId34" Type="http://schemas.openxmlformats.org/officeDocument/2006/relationships/hyperlink" Target="https://www.linkedin.com/in/madanmohit/?original_referer=https%3A%2F%2Fin%2Elinkedin%2Ecom%2Fin%2Fmadanmohit%3Foriginal_referer%3Dhttps%253A%252F%252Fin%2Elinkedin%2Ecom%252Fin%252Fmadanmohit&amp;originalSubdomain=in" TargetMode="External"/><Relationship Id="rId37" Type="http://schemas.openxmlformats.org/officeDocument/2006/relationships/hyperlink" Target="https://www.linkedin.com/in/kunal-arora297/?originalSubdomain=in" TargetMode="External"/><Relationship Id="rId36" Type="http://schemas.openxmlformats.org/officeDocument/2006/relationships/hyperlink" Target="https://www.linkedin.com/in/debprotim/" TargetMode="External"/><Relationship Id="rId39" Type="http://schemas.openxmlformats.org/officeDocument/2006/relationships/hyperlink" Target="https://www.linkedin.com/in/thearijitbanerjee/" TargetMode="External"/><Relationship Id="rId38" Type="http://schemas.openxmlformats.org/officeDocument/2006/relationships/hyperlink" Target="https://www.linkedin.com/in/himanshu-gupta/" TargetMode="External"/><Relationship Id="rId20" Type="http://schemas.openxmlformats.org/officeDocument/2006/relationships/hyperlink" Target="https://www.linkedin.com/in/chetansharma1985/?originalSubdomain=in" TargetMode="External"/><Relationship Id="rId22" Type="http://schemas.openxmlformats.org/officeDocument/2006/relationships/hyperlink" Target="https://in.linkedin.com/in/nanditmehra" TargetMode="External"/><Relationship Id="rId21" Type="http://schemas.openxmlformats.org/officeDocument/2006/relationships/hyperlink" Target="https://www.linkedin.com/in/rahulyadava/" TargetMode="External"/><Relationship Id="rId24" Type="http://schemas.openxmlformats.org/officeDocument/2006/relationships/hyperlink" Target="https://www.linkedin.com/in/venkatramanrm/" TargetMode="External"/><Relationship Id="rId23" Type="http://schemas.openxmlformats.org/officeDocument/2006/relationships/hyperlink" Target="https://www.linkedin.com/in/pgroy/" TargetMode="External"/><Relationship Id="rId26" Type="http://schemas.openxmlformats.org/officeDocument/2006/relationships/hyperlink" Target="https://www.linkedin.com/in/getapsingh/?originalSubdomain=in" TargetMode="External"/><Relationship Id="rId25" Type="http://schemas.openxmlformats.org/officeDocument/2006/relationships/hyperlink" Target="https://www.linkedin.com/in/nigamamit/" TargetMode="External"/><Relationship Id="rId28" Type="http://schemas.openxmlformats.org/officeDocument/2006/relationships/hyperlink" Target="https://www.linkedin.com/in/bhardwajsaurabh/details/experience/" TargetMode="External"/><Relationship Id="rId27" Type="http://schemas.openxmlformats.org/officeDocument/2006/relationships/hyperlink" Target="https://www.linkedin.com/in/manikantanikhil/?originalSubdomain=in" TargetMode="External"/><Relationship Id="rId29" Type="http://schemas.openxmlformats.org/officeDocument/2006/relationships/hyperlink" Target="https://www.linkedin.com/in/ananddawson/" TargetMode="External"/><Relationship Id="rId95" Type="http://schemas.openxmlformats.org/officeDocument/2006/relationships/hyperlink" Target="https://www.linkedin.com/in/anilchhikara/?originalSubdomain=in" TargetMode="External"/><Relationship Id="rId94" Type="http://schemas.openxmlformats.org/officeDocument/2006/relationships/hyperlink" Target="https://www.linkedin.com/in/faizmalkani/" TargetMode="External"/><Relationship Id="rId97" Type="http://schemas.openxmlformats.org/officeDocument/2006/relationships/hyperlink" Target="https://www.linkedin.com/in/sandeshhegde/" TargetMode="External"/><Relationship Id="rId96" Type="http://schemas.openxmlformats.org/officeDocument/2006/relationships/hyperlink" Target="https://www.linkedin.com/in/ashish-gautam-7bbb1053/" TargetMode="External"/><Relationship Id="rId11" Type="http://schemas.openxmlformats.org/officeDocument/2006/relationships/hyperlink" Target="https://www.linkedin.com/in/varchasrs/" TargetMode="External"/><Relationship Id="rId99" Type="http://schemas.openxmlformats.org/officeDocument/2006/relationships/hyperlink" Target="https://www.linkedin.com/in/ashokchandavarkar/?originalSubdomain=in" TargetMode="External"/><Relationship Id="rId10" Type="http://schemas.openxmlformats.org/officeDocument/2006/relationships/hyperlink" Target="https://www.linkedin.com/in/dineshvaradharajan/?originalSubdomain=in" TargetMode="External"/><Relationship Id="rId98" Type="http://schemas.openxmlformats.org/officeDocument/2006/relationships/hyperlink" Target="https://www.linkedin.com/in/pramodagrawal7/" TargetMode="External"/><Relationship Id="rId13" Type="http://schemas.openxmlformats.org/officeDocument/2006/relationships/hyperlink" Target="https://www.linkedin.com/in/vummidi/" TargetMode="External"/><Relationship Id="rId12" Type="http://schemas.openxmlformats.org/officeDocument/2006/relationships/hyperlink" Target="https://www.linkedin.com/in/harshad-bastikar/" TargetMode="External"/><Relationship Id="rId91" Type="http://schemas.openxmlformats.org/officeDocument/2006/relationships/hyperlink" Target="https://in.linkedin.com/in/pareshpmadani?original_referer=https%3A%2F%2Fwww.google.com%2F" TargetMode="External"/><Relationship Id="rId90" Type="http://schemas.openxmlformats.org/officeDocument/2006/relationships/hyperlink" Target="https://www.linkedin.com/in/siva1982/?originalSubdomain=in" TargetMode="External"/><Relationship Id="rId93" Type="http://schemas.openxmlformats.org/officeDocument/2006/relationships/hyperlink" Target="https://www.linkedin.com/in/arjunnohwar/?originalSubdomain=in" TargetMode="External"/><Relationship Id="rId92" Type="http://schemas.openxmlformats.org/officeDocument/2006/relationships/hyperlink" Target="https://www.linkedin.com/in/sairamkrishnan/?originalSubdomain=in" TargetMode="External"/><Relationship Id="rId15" Type="http://schemas.openxmlformats.org/officeDocument/2006/relationships/hyperlink" Target="https://www.linkedin.com/in/chetan-kalyan/" TargetMode="External"/><Relationship Id="rId14" Type="http://schemas.openxmlformats.org/officeDocument/2006/relationships/hyperlink" Target="https://in.linkedin.com/in/techprashantmaurya" TargetMode="External"/><Relationship Id="rId17" Type="http://schemas.openxmlformats.org/officeDocument/2006/relationships/hyperlink" Target="https://www.linkedin.com/in/brijeshbharadwaj/?originalSubdomain=in" TargetMode="External"/><Relationship Id="rId16" Type="http://schemas.openxmlformats.org/officeDocument/2006/relationships/hyperlink" Target="https://www.linkedin.com/in/mukul-bagga-5908108/?originalSubdomain=in" TargetMode="External"/><Relationship Id="rId19" Type="http://schemas.openxmlformats.org/officeDocument/2006/relationships/hyperlink" Target="https://www.linkedin.com/in/zinalpatel/?originalSubdomain=in" TargetMode="External"/><Relationship Id="rId18" Type="http://schemas.openxmlformats.org/officeDocument/2006/relationships/hyperlink" Target="https://www.linkedin.com/in/manuprasad/?originalSubdomain=in" TargetMode="External"/><Relationship Id="rId84" Type="http://schemas.openxmlformats.org/officeDocument/2006/relationships/hyperlink" Target="https://www.linkedin.com/in/rohit-sen/?original_referer=https%3A%2F%2Fwww%2Egoogle%2Ecom%2F&amp;originalSubdomain=in" TargetMode="External"/><Relationship Id="rId83" Type="http://schemas.openxmlformats.org/officeDocument/2006/relationships/hyperlink" Target="https://www.linkedin.com/in/ritwikk/" TargetMode="External"/><Relationship Id="rId86" Type="http://schemas.openxmlformats.org/officeDocument/2006/relationships/hyperlink" Target="https://www.linkedin.com/in/chettyarun/" TargetMode="External"/><Relationship Id="rId85" Type="http://schemas.openxmlformats.org/officeDocument/2006/relationships/hyperlink" Target="https://www.linkedin.com/in/dhruvilsanghvi/" TargetMode="External"/><Relationship Id="rId88" Type="http://schemas.openxmlformats.org/officeDocument/2006/relationships/hyperlink" Target="https://www.linkedin.com/in/swaminathangopal" TargetMode="External"/><Relationship Id="rId87" Type="http://schemas.openxmlformats.org/officeDocument/2006/relationships/hyperlink" Target="https://www.linkedin.com/in/dhingrahitesh/?originalSubdomain=in" TargetMode="External"/><Relationship Id="rId89" Type="http://schemas.openxmlformats.org/officeDocument/2006/relationships/hyperlink" Target="https://www.linkedin.com/in/amitkaul/?original_referer=https%3A%2F%2Fwww%2Egoogle%2Ecom%2F&amp;originalSubdomain=in" TargetMode="External"/><Relationship Id="rId80" Type="http://schemas.openxmlformats.org/officeDocument/2006/relationships/hyperlink" Target="https://www.linkedin.com/in/saurabhnangia/" TargetMode="External"/><Relationship Id="rId82" Type="http://schemas.openxmlformats.org/officeDocument/2006/relationships/hyperlink" Target="https://www.linkedin.com/in/surajit-chakrabartty-71232216/?originalSubdomain=in" TargetMode="External"/><Relationship Id="rId81" Type="http://schemas.openxmlformats.org/officeDocument/2006/relationships/hyperlink" Target="http://mesh.ai" TargetMode="External"/><Relationship Id="rId1" Type="http://schemas.openxmlformats.org/officeDocument/2006/relationships/hyperlink" Target="https://www.linkedin.com/in/amitkaul/?original_referer=https%3A%2F%2Fwww%2Egoogle%2Ecom%2F&amp;originalSubdomain=in" TargetMode="External"/><Relationship Id="rId2" Type="http://schemas.openxmlformats.org/officeDocument/2006/relationships/hyperlink" Target="https://www.linkedin.com/in/deepg/" TargetMode="External"/><Relationship Id="rId3" Type="http://schemas.openxmlformats.org/officeDocument/2006/relationships/hyperlink" Target="https://www.linkedin.com/in/vedanarayananvedantham/" TargetMode="External"/><Relationship Id="rId4" Type="http://schemas.openxmlformats.org/officeDocument/2006/relationships/hyperlink" Target="https://in.linkedin.com/in/ajay-tiwari-10383221" TargetMode="External"/><Relationship Id="rId9" Type="http://schemas.openxmlformats.org/officeDocument/2006/relationships/hyperlink" Target="https://ca.linkedin.com/in/haardikkk" TargetMode="External"/><Relationship Id="rId5" Type="http://schemas.openxmlformats.org/officeDocument/2006/relationships/hyperlink" Target="https://in.linkedin.com/in/sandeeps09" TargetMode="External"/><Relationship Id="rId6" Type="http://schemas.openxmlformats.org/officeDocument/2006/relationships/hyperlink" Target="https://www.linkedin.com/in/himanshuperiwal/" TargetMode="External"/><Relationship Id="rId7" Type="http://schemas.openxmlformats.org/officeDocument/2006/relationships/hyperlink" Target="https://in.linkedin.com/in/vsekhri" TargetMode="External"/><Relationship Id="rId8" Type="http://schemas.openxmlformats.org/officeDocument/2006/relationships/hyperlink" Target="https://www.linkedin.com/in/shirish-golwalkar/?originalSubdomain=in" TargetMode="External"/><Relationship Id="rId73" Type="http://schemas.openxmlformats.org/officeDocument/2006/relationships/hyperlink" Target="https://www.linkedin.com/in/bimleshgundurao/" TargetMode="External"/><Relationship Id="rId72" Type="http://schemas.openxmlformats.org/officeDocument/2006/relationships/hyperlink" Target="https://www.linkedin.com/in/sambit-dash-12772a5b/?originalSubdomain=in" TargetMode="External"/><Relationship Id="rId75" Type="http://schemas.openxmlformats.org/officeDocument/2006/relationships/hyperlink" Target="https://www.linkedin.com/in/nitin-chaudhary-31535b16/?originalSubdomain=in" TargetMode="External"/><Relationship Id="rId74" Type="http://schemas.openxmlformats.org/officeDocument/2006/relationships/hyperlink" Target="https://www.linkedin.com/in/sharanaggarwal/?original_referer=https%3A%2F%2Fin%2Elinkedin%2Ecom%2Fin%2Fsharanaggarwal&amp;originalSubdomain=in" TargetMode="External"/><Relationship Id="rId77" Type="http://schemas.openxmlformats.org/officeDocument/2006/relationships/hyperlink" Target="https://www.linkedin.com/in/kedar-dave-0b897855/?originalSubdomain=in" TargetMode="External"/><Relationship Id="rId76" Type="http://schemas.openxmlformats.org/officeDocument/2006/relationships/hyperlink" Target="https://www.linkedin.com/in/atulmehta07/" TargetMode="External"/><Relationship Id="rId79" Type="http://schemas.openxmlformats.org/officeDocument/2006/relationships/hyperlink" Target="https://www.linkedin.com/in/souravsarkarxd/?originalSubdomain=in" TargetMode="External"/><Relationship Id="rId78" Type="http://schemas.openxmlformats.org/officeDocument/2006/relationships/hyperlink" Target="https://www.linkedin.com/in/jasuja/?originalSubdomain=in" TargetMode="External"/><Relationship Id="rId71" Type="http://schemas.openxmlformats.org/officeDocument/2006/relationships/hyperlink" Target="https://www.linkedin.com/in/suryapra/" TargetMode="External"/><Relationship Id="rId70" Type="http://schemas.openxmlformats.org/officeDocument/2006/relationships/hyperlink" Target="https://www.linkedin.com/in/ankursethi/?original_referer=https%3A%2F%2Fwww%2Egoogle%2Ecom%2F&amp;originalSubdomain=in" TargetMode="External"/><Relationship Id="rId62" Type="http://schemas.openxmlformats.org/officeDocument/2006/relationships/hyperlink" Target="https://www.linkedin.com/in/saurabhcmo/?originalSubdomain=in" TargetMode="External"/><Relationship Id="rId61" Type="http://schemas.openxmlformats.org/officeDocument/2006/relationships/hyperlink" Target="https://www.linkedin.com/in/sureshkabra/" TargetMode="External"/><Relationship Id="rId64" Type="http://schemas.openxmlformats.org/officeDocument/2006/relationships/hyperlink" Target="https://www.linkedin.com/in/jinal-shah-ca-actuary/?original_referer=https%3A%2F%2Fin%2Elinkedin%2Ecom%2Fin%2Fjinal-shah-ca-actuary&amp;originalSubdomain=in" TargetMode="External"/><Relationship Id="rId63" Type="http://schemas.openxmlformats.org/officeDocument/2006/relationships/hyperlink" Target="http://monster.com" TargetMode="External"/><Relationship Id="rId66" Type="http://schemas.openxmlformats.org/officeDocument/2006/relationships/hyperlink" Target="https://www.linkedin.com/in/sheshadriv/" TargetMode="External"/><Relationship Id="rId65" Type="http://schemas.openxmlformats.org/officeDocument/2006/relationships/hyperlink" Target="https://www.linkedin.com/in/anilsiwach/?originalSubdomain=in" TargetMode="External"/><Relationship Id="rId68" Type="http://schemas.openxmlformats.org/officeDocument/2006/relationships/hyperlink" Target="https://www.linkedin.com/in/monishdarda/?original_referer=https%3A%2F%2Fwww%2Egoogle%2Ecom%2F&amp;originalSubdomain=in" TargetMode="External"/><Relationship Id="rId67" Type="http://schemas.openxmlformats.org/officeDocument/2006/relationships/hyperlink" Target="https://www.linkedin.com/in/badrisanjeevi/?originalSubdomain=in" TargetMode="External"/><Relationship Id="rId60" Type="http://schemas.openxmlformats.org/officeDocument/2006/relationships/hyperlink" Target="https://www.linkedin.com/in/aditya-arora-13ab87105/?originalSubdomain=in" TargetMode="External"/><Relationship Id="rId69" Type="http://schemas.openxmlformats.org/officeDocument/2006/relationships/hyperlink" Target="https://www.linkedin.com/in/vikas-wadhawan-2684479/?originalSubdomain=in" TargetMode="External"/><Relationship Id="rId51" Type="http://schemas.openxmlformats.org/officeDocument/2006/relationships/hyperlink" Target="https://www.linkedin.com/in/manit-kathuria-8243987/" TargetMode="External"/><Relationship Id="rId50" Type="http://schemas.openxmlformats.org/officeDocument/2006/relationships/hyperlink" Target="https://www.linkedin.com/in/singhalsanjeev/?originalSubdomain=in" TargetMode="External"/><Relationship Id="rId53" Type="http://schemas.openxmlformats.org/officeDocument/2006/relationships/hyperlink" Target="https://www.linkedin.com/in/agaggar/?originalSubdomain=in" TargetMode="External"/><Relationship Id="rId52" Type="http://schemas.openxmlformats.org/officeDocument/2006/relationships/hyperlink" Target="https://in.linkedin.com/in/abhijeetpuglia?original_referer=https%3A%2F%2Fwww.google.com%2F" TargetMode="External"/><Relationship Id="rId55" Type="http://schemas.openxmlformats.org/officeDocument/2006/relationships/hyperlink" Target="https://www.linkedin.com/in/vineetsuneja/?originalSubdomain=in" TargetMode="External"/><Relationship Id="rId54" Type="http://schemas.openxmlformats.org/officeDocument/2006/relationships/hyperlink" Target="https://www.linkedin.com/in/seshkrishnan/?originalSubdomain=in" TargetMode="External"/><Relationship Id="rId57" Type="http://schemas.openxmlformats.org/officeDocument/2006/relationships/hyperlink" Target="https://www.linkedin.com/in/ratirajkumar/?originalSubdomain=in" TargetMode="External"/><Relationship Id="rId56" Type="http://schemas.openxmlformats.org/officeDocument/2006/relationships/hyperlink" Target="https://www.linkedin.com/in/padvani/" TargetMode="External"/><Relationship Id="rId59" Type="http://schemas.openxmlformats.org/officeDocument/2006/relationships/hyperlink" Target="https://www.linkedin.com/in/priyankamadnani/?originalSubdomain=in" TargetMode="External"/><Relationship Id="rId58" Type="http://schemas.openxmlformats.org/officeDocument/2006/relationships/hyperlink" Target="https://www.linkedin.com/in/kunalchourasia/?originalSubdomain=in"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drive.google.com/open?id=1QQZLAwB0ILiITvBg6bTBd-17usdAvX10" TargetMode="External"/><Relationship Id="rId190" Type="http://schemas.openxmlformats.org/officeDocument/2006/relationships/hyperlink" Target="https://drive.google.com/open?id=1c-5KpTUw0ACIo0sHrNaql63wPIS3tlzu" TargetMode="External"/><Relationship Id="rId42" Type="http://schemas.openxmlformats.org/officeDocument/2006/relationships/hyperlink" Target="https://drive.google.com/file/d/11FzjW0qo7Lui1uCcsCNbCNpepFzTYr4f/view?usp=sharing" TargetMode="External"/><Relationship Id="rId41" Type="http://schemas.openxmlformats.org/officeDocument/2006/relationships/hyperlink" Target="https://gullak.party" TargetMode="External"/><Relationship Id="rId44" Type="http://schemas.openxmlformats.org/officeDocument/2006/relationships/hyperlink" Target="https://drive.google.com/open?id=1JpRC8GO5Kbd6N1RwVqNKcwOcV7aUUxhr&amp;authuser=karman%40conquest.org.in&amp;usp=drive_fs" TargetMode="External"/><Relationship Id="rId194" Type="http://schemas.openxmlformats.org/officeDocument/2006/relationships/hyperlink" Target="https://drive.google.com/open?id=1Lfj9r37JA8tdOhNuKNQMAefDYjDFjs5p&amp;authuser=karman%40conquest.org.in&amp;usp=drive_fs" TargetMode="External"/><Relationship Id="rId43" Type="http://schemas.openxmlformats.org/officeDocument/2006/relationships/hyperlink" Target="https://www.linkedin.com/in/ds1998/" TargetMode="External"/><Relationship Id="rId193" Type="http://schemas.openxmlformats.org/officeDocument/2006/relationships/hyperlink" Target="https://www.linkedin.com/in/khushboo-vaidya-pmp-80230949/" TargetMode="External"/><Relationship Id="rId46" Type="http://schemas.openxmlformats.org/officeDocument/2006/relationships/hyperlink" Target="https://drive.google.com/open?id=1MMKa_U1NL-kExbMv2h7t1XuIhNLWj5C_" TargetMode="External"/><Relationship Id="rId192" Type="http://schemas.openxmlformats.org/officeDocument/2006/relationships/hyperlink" Target="https://www.jotform.com/uploads/Contact_Conquest/220922009667052/5312054822156061664/EdCalibre%20Pitch%20Deck%20-%20Conquest%202022.pdf" TargetMode="External"/><Relationship Id="rId45" Type="http://schemas.openxmlformats.org/officeDocument/2006/relationships/hyperlink" Target="https://docs.google.com/spreadsheets/d/12Pe1Mpm2QFCEUnqJnT__IA5vjgjKS56eLFjnv5Y3TUA?authuser=karman%40conquest.org.in&amp;usp=drive_fs" TargetMode="External"/><Relationship Id="rId191" Type="http://schemas.openxmlformats.org/officeDocument/2006/relationships/hyperlink" Target="http://www.edcalibre.com" TargetMode="External"/><Relationship Id="rId48" Type="http://schemas.openxmlformats.org/officeDocument/2006/relationships/hyperlink" Target="https://www.jotform.com/uploads/Contact_Conquest/220922009667052/5310335611222678099/pitch_deck_push.pdf" TargetMode="External"/><Relationship Id="rId187" Type="http://schemas.openxmlformats.org/officeDocument/2006/relationships/hyperlink" Target="https://www.linkedin.com/in/shriti-pandey-80a9a9a1/" TargetMode="External"/><Relationship Id="rId47" Type="http://schemas.openxmlformats.org/officeDocument/2006/relationships/hyperlink" Target="http://pushindia.in" TargetMode="External"/><Relationship Id="rId186" Type="http://schemas.openxmlformats.org/officeDocument/2006/relationships/hyperlink" Target="https://www.jotform.com/uploads/Contact_Conquest/220922009667052/5312023503614619897/Strawcture%20Eco_Pitch%20deck_compressed.pdf" TargetMode="External"/><Relationship Id="rId185" Type="http://schemas.openxmlformats.org/officeDocument/2006/relationships/hyperlink" Target="https://strawcture.com/" TargetMode="External"/><Relationship Id="rId49" Type="http://schemas.openxmlformats.org/officeDocument/2006/relationships/hyperlink" Target="https://www.linkedin.com/in/shefali-saraf/" TargetMode="External"/><Relationship Id="rId184" Type="http://schemas.openxmlformats.org/officeDocument/2006/relationships/hyperlink" Target="https://drive.google.com/open?id=1ACKErHGb7_S5iKzxDGS03eJkDk5PxEvN" TargetMode="External"/><Relationship Id="rId189" Type="http://schemas.openxmlformats.org/officeDocument/2006/relationships/hyperlink" Target="https://docs.google.com/spreadsheets/d/1tmIMzm3DdloWLMtlXn0iMjhelQysu0WQYUZIoeKjgt4?authuser=karman%40conquest.org.in&amp;usp=drive_fs" TargetMode="External"/><Relationship Id="rId188" Type="http://schemas.openxmlformats.org/officeDocument/2006/relationships/hyperlink" Target="https://drive.google.com/open?id=1TsB-cXvTN_9ozqeoZzqSeNj971PHH-mn&amp;authuser=karman%40conquest.org.in&amp;usp=drive_fs" TargetMode="External"/><Relationship Id="rId31" Type="http://schemas.openxmlformats.org/officeDocument/2006/relationships/hyperlink" Target="https://www.linkedin.com/in/bhargav-kantaria/" TargetMode="External"/><Relationship Id="rId30" Type="http://schemas.openxmlformats.org/officeDocument/2006/relationships/hyperlink" Target="https://drive.google.com/file/d/13RRKJcLJw53to3TqxIMn016CEujbVeBf/view?usp=sharing" TargetMode="External"/><Relationship Id="rId33" Type="http://schemas.openxmlformats.org/officeDocument/2006/relationships/hyperlink" Target="https://docs.google.com/spreadsheets/d/1_xMH1pXoynilEeznOo3gtD5CTW5hHyl3CTSpzR1LlbE/edit?usp=sharing" TargetMode="External"/><Relationship Id="rId183" Type="http://schemas.openxmlformats.org/officeDocument/2006/relationships/hyperlink" Target="https://docs.google.com/spreadsheets/d/1REoASYUWbDgtQvIHgRCnPnKcoI5H4KjewgA_3sCm3IM/edit" TargetMode="External"/><Relationship Id="rId32" Type="http://schemas.openxmlformats.org/officeDocument/2006/relationships/hyperlink" Target="https://drive.google.com/drive/folders/1JnthQqfPsMK1kllemeIUDUeZ5AXteXt8?usp=sharing" TargetMode="External"/><Relationship Id="rId182" Type="http://schemas.openxmlformats.org/officeDocument/2006/relationships/hyperlink" Target="https://drive.google.com/drive/folders/1SFqiNx45LSxxNO68-Yc09lVbI-HNp6e_?usp=sharing" TargetMode="External"/><Relationship Id="rId35" Type="http://schemas.openxmlformats.org/officeDocument/2006/relationships/hyperlink" Target="https://neofantasy.io" TargetMode="External"/><Relationship Id="rId181" Type="http://schemas.openxmlformats.org/officeDocument/2006/relationships/hyperlink" Target="https://www.linkedin.com/in/ashish-dokania/" TargetMode="External"/><Relationship Id="rId34" Type="http://schemas.openxmlformats.org/officeDocument/2006/relationships/hyperlink" Target="https://drive.google.com/open?id=15M6voyMyzRptUx1VUWQZQnG65xqSXCky" TargetMode="External"/><Relationship Id="rId180" Type="http://schemas.openxmlformats.org/officeDocument/2006/relationships/hyperlink" Target="https://www.jotform.com/uploads/Contact_Conquest/220922009667052/5310039447462788192/Green%20Tiger%20-%20Startup%20India.pdf" TargetMode="External"/><Relationship Id="rId37" Type="http://schemas.openxmlformats.org/officeDocument/2006/relationships/hyperlink" Target="https://www.linkedin.com/in/maharsh-shah-b41971170/" TargetMode="External"/><Relationship Id="rId176" Type="http://schemas.openxmlformats.org/officeDocument/2006/relationships/hyperlink" Target="https://drive.google.com/open?id=1PMxE4_uP6DHhXeDdGGFg4qjbx-inMOW7&amp;authuser=karman%40conquest.org.in&amp;usp=drive_fs" TargetMode="External"/><Relationship Id="rId36" Type="http://schemas.openxmlformats.org/officeDocument/2006/relationships/hyperlink" Target="https://drive.google.com/file/d/1FMWNwu9zEIpSS1lmeviYE1nLdPBBpZnC/view?usp=sharing" TargetMode="External"/><Relationship Id="rId175" Type="http://schemas.openxmlformats.org/officeDocument/2006/relationships/hyperlink" Target="https://www.linkedin.com/in/aspiringnitish/" TargetMode="External"/><Relationship Id="rId39" Type="http://schemas.openxmlformats.org/officeDocument/2006/relationships/hyperlink" Target="https://docs.google.com/spreadsheets/d/1EsK6BZ5BNCKTpXQAGWO8vLC6LlyXaCrZ2YfYuwloImE/edit?usp=sharing" TargetMode="External"/><Relationship Id="rId174" Type="http://schemas.openxmlformats.org/officeDocument/2006/relationships/hyperlink" Target="https://www.jotform.com/uploads/Contact_Conquest/220922009667052/5294026245115820434/FreightFox_Latest%20Investor%20Deck_3rd%20May%202022.pdf" TargetMode="External"/><Relationship Id="rId38" Type="http://schemas.openxmlformats.org/officeDocument/2006/relationships/hyperlink" Target="https://drive.google.com/drive/folders/1LhQa9x9AkAoPq-p7CL7IZB-OswRTr9lM?usp=sharing" TargetMode="External"/><Relationship Id="rId173" Type="http://schemas.openxmlformats.org/officeDocument/2006/relationships/hyperlink" Target="https://www.freightfox.ai/" TargetMode="External"/><Relationship Id="rId179" Type="http://schemas.openxmlformats.org/officeDocument/2006/relationships/hyperlink" Target="http://www.greentiger.in" TargetMode="External"/><Relationship Id="rId178" Type="http://schemas.openxmlformats.org/officeDocument/2006/relationships/hyperlink" Target="https://drive.google.com/open?id=1maf4GOfDtENXy9qzx3sv8IM-jQSqoiAs" TargetMode="External"/><Relationship Id="rId177" Type="http://schemas.openxmlformats.org/officeDocument/2006/relationships/hyperlink" Target="https://docs.google.com/spreadsheets/d/1mlGFfEPA0ujCOCjHpZ7xbCEcLWDzyvA5oGq_HeRPcHw?authuser=karman%40conquest.org.in&amp;usp=drive_fs" TargetMode="External"/><Relationship Id="rId20" Type="http://schemas.openxmlformats.org/officeDocument/2006/relationships/hyperlink" Target="https://linkedin.com/company/cricinshots" TargetMode="External"/><Relationship Id="rId22" Type="http://schemas.openxmlformats.org/officeDocument/2006/relationships/hyperlink" Target="https://docs.google.com/spreadsheets/d/1hN6AJlqE_8hIHnvwM9MMvmbqV8Aa0GNS0VeXPZ0c2LA?authuser=karman%40conquest.org.in&amp;usp=drive_fs" TargetMode="External"/><Relationship Id="rId21" Type="http://schemas.openxmlformats.org/officeDocument/2006/relationships/hyperlink" Target="https://drive.google.com/open?id=1LcV8gWGH6AaACSYQeK_nvgoH9iFaAG6e&amp;authuser=karman%40conquest.org.in&amp;usp=drive_fs" TargetMode="External"/><Relationship Id="rId24" Type="http://schemas.openxmlformats.org/officeDocument/2006/relationships/hyperlink" Target="https://www.streammoney.finance/" TargetMode="External"/><Relationship Id="rId23" Type="http://schemas.openxmlformats.org/officeDocument/2006/relationships/hyperlink" Target="https://drive.google.com/open?id=1cWI-U3UG08XSsFYMBsMvjQGZ9822HD4F" TargetMode="External"/><Relationship Id="rId26" Type="http://schemas.openxmlformats.org/officeDocument/2006/relationships/hyperlink" Target="https://www.linkedin.com/in/yugalchittara" TargetMode="External"/><Relationship Id="rId25" Type="http://schemas.openxmlformats.org/officeDocument/2006/relationships/hyperlink" Target="https://docs.google.com/document/d/1GTnyxnKU8xE02ANol3utXkQThGE6bL9H/edit?usp=sharing&amp;ouid=107638055930388534604&amp;rtpof=true&amp;sd=true" TargetMode="External"/><Relationship Id="rId28" Type="http://schemas.openxmlformats.org/officeDocument/2006/relationships/hyperlink" Target="https://docs.google.com/spreadsheets/d/1yqkvrTOF_tBbdAmDg77tQ8GNTuT_PpF63uHLd4OtAa0?authuser=karman%40conquest.org.in&amp;usp=drive_fs" TargetMode="External"/><Relationship Id="rId27" Type="http://schemas.openxmlformats.org/officeDocument/2006/relationships/hyperlink" Target="https://drive.google.com/open?id=1JRlx0Z4Yc3jaD0eJLvBER8VswmJACJlk&amp;authuser=karman%40conquest.org.in&amp;usp=drive_fs" TargetMode="External"/><Relationship Id="rId29" Type="http://schemas.openxmlformats.org/officeDocument/2006/relationships/hyperlink" Target="https://drive.google.com/open?id=1ZSb_H_YhExc2l8aidv-KpVyGPIrt1brj" TargetMode="External"/><Relationship Id="rId11" Type="http://schemas.openxmlformats.org/officeDocument/2006/relationships/hyperlink" Target="https://drive.google.com/file/d/1mgFygQU7vCQO2vuq_dKA9wU_RqGHerPe/view?usp=sharing" TargetMode="External"/><Relationship Id="rId10" Type="http://schemas.openxmlformats.org/officeDocument/2006/relationships/hyperlink" Target="https://docs.google.com/spreadsheets/d/1pJGyA5BKyWgczlhvtSryKiGqLKDQxYAnC0qdHeSjnj8/edit?usp=sharing" TargetMode="External"/><Relationship Id="rId13" Type="http://schemas.openxmlformats.org/officeDocument/2006/relationships/hyperlink" Target="https://drive.google.com/file/d/17MhL-ctZBjw9vf647Ydsv2DPhGo7oVNS/view?usp=sharing" TargetMode="External"/><Relationship Id="rId12" Type="http://schemas.openxmlformats.org/officeDocument/2006/relationships/hyperlink" Target="https://predictram.com" TargetMode="External"/><Relationship Id="rId15" Type="http://schemas.openxmlformats.org/officeDocument/2006/relationships/hyperlink" Target="https://drive.google.com/open?id=1JS1ODbx9H_BuLWnEKXgFlopKKnGwBkA_&amp;authuser=karman%40conquest.org.in&amp;usp=drive_fs" TargetMode="External"/><Relationship Id="rId198" Type="http://schemas.openxmlformats.org/officeDocument/2006/relationships/hyperlink" Target="https://www.jotform.com/uploads/Contact_Conquest/220922009667052/5310892345217711471/DaffodilHealth_PitchDeck_Jun2022_V1_reduced.pdf" TargetMode="External"/><Relationship Id="rId14" Type="http://schemas.openxmlformats.org/officeDocument/2006/relationships/hyperlink" Target="https://www.linkedin.com/in/subirsubillion/" TargetMode="External"/><Relationship Id="rId197" Type="http://schemas.openxmlformats.org/officeDocument/2006/relationships/hyperlink" Target="https://www.daffodilhealth.com/" TargetMode="External"/><Relationship Id="rId17" Type="http://schemas.openxmlformats.org/officeDocument/2006/relationships/hyperlink" Target="https://drive.google.com/open?id=1YTJv-6tRaB1mjZ8wx2Jpu6bhZUgDjkwa" TargetMode="External"/><Relationship Id="rId196" Type="http://schemas.openxmlformats.org/officeDocument/2006/relationships/hyperlink" Target="https://drive.google.com/open?id=1Sarj_Z4wjt--FDG8pohhkozsE_UqgkMh" TargetMode="External"/><Relationship Id="rId16" Type="http://schemas.openxmlformats.org/officeDocument/2006/relationships/hyperlink" Target="https://docs.google.com/spreadsheets/d/1q5xG88lwPbay9qBqW9WumJIpH0ZF_SdFcan4iQ00x_o?authuser=karman%40conquest.org.in&amp;usp=drive_fs" TargetMode="External"/><Relationship Id="rId195" Type="http://schemas.openxmlformats.org/officeDocument/2006/relationships/hyperlink" Target="https://docs.google.com/spreadsheets/d/1ZqnHXFcAolQfRk8u20eqEL19-8CzN_F03olC0qDDVX4?authuser=karman%40conquest.org.in&amp;usp=drive_fs" TargetMode="External"/><Relationship Id="rId19" Type="http://schemas.openxmlformats.org/officeDocument/2006/relationships/hyperlink" Target="https://drive.google.com/file/d/1c-4kjafAI3-GBlPB2r1Tpt6HU-HK1Bg0/view?usp=sharing" TargetMode="External"/><Relationship Id="rId18" Type="http://schemas.openxmlformats.org/officeDocument/2006/relationships/hyperlink" Target="https://wegalabs.com/" TargetMode="External"/><Relationship Id="rId199" Type="http://schemas.openxmlformats.org/officeDocument/2006/relationships/hyperlink" Target="https://www.linkedin.com/in/amalkiran/" TargetMode="External"/><Relationship Id="rId84" Type="http://schemas.openxmlformats.org/officeDocument/2006/relationships/hyperlink" Target="https://www.jotform.com/uploads/Contact_Conquest/220922009667052/5310400053792850952/Debound-%20Conquest%20%281%29.pdf" TargetMode="External"/><Relationship Id="rId83" Type="http://schemas.openxmlformats.org/officeDocument/2006/relationships/hyperlink" Target="http://debound.in" TargetMode="External"/><Relationship Id="rId86" Type="http://schemas.openxmlformats.org/officeDocument/2006/relationships/hyperlink" Target="https://drive.google.com/open?id=1--zYAcmR-rs26wsfrAxH4KqTIAYA8uCv&amp;authuser=karman%40conquest.org.in&amp;usp=drive_fs" TargetMode="External"/><Relationship Id="rId85" Type="http://schemas.openxmlformats.org/officeDocument/2006/relationships/hyperlink" Target="https://www.linkedin.com/in/arshdeep-taneja/" TargetMode="External"/><Relationship Id="rId88" Type="http://schemas.openxmlformats.org/officeDocument/2006/relationships/hyperlink" Target="https://drive.google.com/open?id=1DBIz00bOY3hk_c-uIUWPLfBrVMAEOiIU" TargetMode="External"/><Relationship Id="rId150" Type="http://schemas.openxmlformats.org/officeDocument/2006/relationships/hyperlink" Target="https://www.jotform.com/uploads/Contact_Conquest/220922009667052/5310530316229623851/Conquest_pitch_deck.pdf" TargetMode="External"/><Relationship Id="rId271" Type="http://schemas.openxmlformats.org/officeDocument/2006/relationships/hyperlink" Target="https://drive.google.com/open?id=1XCLHxcdLSh88tC66PBzsQQnw0eJl_X7q&amp;authuser=karman%40conquest.org.in&amp;usp=drive_fs" TargetMode="External"/><Relationship Id="rId87" Type="http://schemas.openxmlformats.org/officeDocument/2006/relationships/hyperlink" Target="https://docs.google.com/spreadsheets/d/1U15rdtd4mBgsReNganZwO-igAeagOpFRmz1_fewze4c?authuser=karman%40conquest.org.in&amp;usp=drive_fs" TargetMode="External"/><Relationship Id="rId270" Type="http://schemas.openxmlformats.org/officeDocument/2006/relationships/hyperlink" Target="https://www.linkedin.com/in/sai-raghavendra-sharma/" TargetMode="External"/><Relationship Id="rId89" Type="http://schemas.openxmlformats.org/officeDocument/2006/relationships/hyperlink" Target="https://doctunes.io/" TargetMode="External"/><Relationship Id="rId80" Type="http://schemas.openxmlformats.org/officeDocument/2006/relationships/hyperlink" Target="https://drive.google.com/open?id=1Kx8QRKODlNgjRyyxcMYdNXa2RA48lcIO&amp;authuser=karman%40conquest.org.in&amp;usp=drive_fs" TargetMode="External"/><Relationship Id="rId82" Type="http://schemas.openxmlformats.org/officeDocument/2006/relationships/hyperlink" Target="https://drive.google.com/open?id=1rYUe4_pOS8GuKK0T1beD37HZ2StY1hGC" TargetMode="External"/><Relationship Id="rId81" Type="http://schemas.openxmlformats.org/officeDocument/2006/relationships/hyperlink" Target="https://docs.google.com/spreadsheets/d/1n9ihDudv_EXFG9tFvmZqFkaHejkkzlKIutHzA7Iyxy4/edit?usp=sharing" TargetMode="External"/><Relationship Id="rId1" Type="http://schemas.openxmlformats.org/officeDocument/2006/relationships/hyperlink" Target="https://drive.google.com/file/d/1fIN-t9P2SiBGadMcIzULHCla8nMdwiq7/view?usp=sharing" TargetMode="External"/><Relationship Id="rId2" Type="http://schemas.openxmlformats.org/officeDocument/2006/relationships/hyperlink" Target="https://www.linkedin.com/in/virajchhajed/" TargetMode="External"/><Relationship Id="rId3" Type="http://schemas.openxmlformats.org/officeDocument/2006/relationships/hyperlink" Target="https://drive.google.com/drive/folders/1LWNIO2EIRPjX9BeaYigFOVgkhpfh3fiM?usp=sharing" TargetMode="External"/><Relationship Id="rId149" Type="http://schemas.openxmlformats.org/officeDocument/2006/relationships/hyperlink" Target="https://www.thriftyai.com/" TargetMode="External"/><Relationship Id="rId4" Type="http://schemas.openxmlformats.org/officeDocument/2006/relationships/hyperlink" Target="https://docs.google.com/spreadsheets/d/1Sl6mNIAQqRdqSAOi8Ce8Dh65OVHM-DsK4bwF9jS2U7U/edit?usp=sharing" TargetMode="External"/><Relationship Id="rId148" Type="http://schemas.openxmlformats.org/officeDocument/2006/relationships/hyperlink" Target="https://drive.google.com/open?id=14pAB6oTehCNnQdwIxSx8L0jVrb-q-w5d" TargetMode="External"/><Relationship Id="rId269" Type="http://schemas.openxmlformats.org/officeDocument/2006/relationships/hyperlink" Target="https://www.jotform.com/uploads/Contact_Conquest/220922009667052/5311111795818286686/TheRollNumber.pdf" TargetMode="External"/><Relationship Id="rId9" Type="http://schemas.openxmlformats.org/officeDocument/2006/relationships/hyperlink" Target="https://drive.google.com/drive/folders/1DBLkV1sf6Kp6Q5Ywi44gcnxhyIpm47Kc?usp=sharing" TargetMode="External"/><Relationship Id="rId143" Type="http://schemas.openxmlformats.org/officeDocument/2006/relationships/hyperlink" Target="http://www.froots.co" TargetMode="External"/><Relationship Id="rId264" Type="http://schemas.openxmlformats.org/officeDocument/2006/relationships/hyperlink" Target="https://www.linkedin.com/in/ramchaitanya1/" TargetMode="External"/><Relationship Id="rId142" Type="http://schemas.openxmlformats.org/officeDocument/2006/relationships/hyperlink" Target="https://drive.google.com/open?id=1bPLN6RClPlzD3MUA-D4erA0AKtIQFGd0" TargetMode="External"/><Relationship Id="rId263" Type="http://schemas.openxmlformats.org/officeDocument/2006/relationships/hyperlink" Target="https://www.jotform.com/uploads/Contact_Conquest/220922009667052/5310451507675455861/Be%20Zen%20Pitch%20Deck%20_%20BITS%20Pilani%20Conquest.pdf" TargetMode="External"/><Relationship Id="rId141" Type="http://schemas.openxmlformats.org/officeDocument/2006/relationships/hyperlink" Target="https://docs.google.com/spreadsheets/d/1nhqUHmyR_2I0qB6Z-DF1yPpXRCOYakDPoDfBhIkm2KE?authuser=karman%40conquest.org.in&amp;usp=drive_fs" TargetMode="External"/><Relationship Id="rId262" Type="http://schemas.openxmlformats.org/officeDocument/2006/relationships/hyperlink" Target="https://drive.google.com/open?id=1JYs0cHry5SuXg7jUQUWFPDRwwlmTVMXm" TargetMode="External"/><Relationship Id="rId140" Type="http://schemas.openxmlformats.org/officeDocument/2006/relationships/hyperlink" Target="https://drive.google.com/open?id=1PQIBXu7D0DzKLlsgGbS0nw3L26RVnNI5&amp;authuser=karman%40conquest.org.in&amp;usp=drive_fs" TargetMode="External"/><Relationship Id="rId261" Type="http://schemas.openxmlformats.org/officeDocument/2006/relationships/hyperlink" Target="https://docs.google.com/spreadsheets/d/1BiwtA6T-n067n4XjH6EMvsWyRnhGsQsvuzxXPCKxpag?authuser=karman%40conquest.org.in&amp;usp=drive_fs" TargetMode="External"/><Relationship Id="rId5" Type="http://schemas.openxmlformats.org/officeDocument/2006/relationships/hyperlink" Target="https://drive.google.com/open?id=1rlteuJenZlTYOCeex0uFaUZjV9Hptj5m" TargetMode="External"/><Relationship Id="rId147" Type="http://schemas.openxmlformats.org/officeDocument/2006/relationships/hyperlink" Target="https://docs.google.com/spreadsheets/d/1UwDCnrXFtJM4_lG_cKpljFMKohakSoYwwA21-4WstH0?authuser=karman%40conquest.org.in&amp;usp=drive_fs" TargetMode="External"/><Relationship Id="rId268" Type="http://schemas.openxmlformats.org/officeDocument/2006/relationships/hyperlink" Target="https://therollnumber.com" TargetMode="External"/><Relationship Id="rId6" Type="http://schemas.openxmlformats.org/officeDocument/2006/relationships/hyperlink" Target="http://www.aiverse.co.in" TargetMode="External"/><Relationship Id="rId146" Type="http://schemas.openxmlformats.org/officeDocument/2006/relationships/hyperlink" Target="https://drive.google.com/open?id=1SIoPVqze3BoLDpQN9KvP4FVg0hUkXfO1&amp;authuser=karman%40conquest.org.in&amp;usp=drive_fs" TargetMode="External"/><Relationship Id="rId267" Type="http://schemas.openxmlformats.org/officeDocument/2006/relationships/hyperlink" Target="https://drive.google.com/open?id=1k88DDZlXzPiYzOe0qaTkjngLIM73uSHi" TargetMode="External"/><Relationship Id="rId7" Type="http://schemas.openxmlformats.org/officeDocument/2006/relationships/hyperlink" Target="https://drive.google.com/file/d/1kKdfSRI4_AhS6f6SuodeIyQZ7jQzUlvD/view?usp=sharing" TargetMode="External"/><Relationship Id="rId145" Type="http://schemas.openxmlformats.org/officeDocument/2006/relationships/hyperlink" Target="http://linkedin.com/in/shefalika-sharma-b0032b20" TargetMode="External"/><Relationship Id="rId266" Type="http://schemas.openxmlformats.org/officeDocument/2006/relationships/hyperlink" Target="https://docs.google.com/spreadsheets/d/1Xbgabsn8w3uchcSPz6TaiVJlgb21KRihqR-6fsDgP4s?authuser=karman%40conquest.org.in&amp;usp=drive_fs" TargetMode="External"/><Relationship Id="rId8" Type="http://schemas.openxmlformats.org/officeDocument/2006/relationships/hyperlink" Target="https://www.linkedin.com/in/abhishek-alecado/" TargetMode="External"/><Relationship Id="rId144" Type="http://schemas.openxmlformats.org/officeDocument/2006/relationships/hyperlink" Target="https://www.jotform.com/uploads/Contact_Conquest/220922009667052/5311246239709361002/FrootsTech.pdf" TargetMode="External"/><Relationship Id="rId265" Type="http://schemas.openxmlformats.org/officeDocument/2006/relationships/hyperlink" Target="https://drive.google.com/open?id=1Wwm0iH0BQp7yyPOnJdsgC9uMmaimk8ZQ&amp;authuser=karman%40conquest.org.in&amp;usp=drive_fs" TargetMode="External"/><Relationship Id="rId73" Type="http://schemas.openxmlformats.org/officeDocument/2006/relationships/hyperlink" Target="https://www.linkedin.com/in/shashwat24/" TargetMode="External"/><Relationship Id="rId72" Type="http://schemas.openxmlformats.org/officeDocument/2006/relationships/hyperlink" Target="https://www.jotform.com/uploads/Contact_Conquest/220922009667052/5310365129319175418/TOTOKO%20Pitch%20Deck.pdf" TargetMode="External"/><Relationship Id="rId75" Type="http://schemas.openxmlformats.org/officeDocument/2006/relationships/hyperlink" Target="https://docs.google.com/spreadsheets/d/1fGSN7I-ji3ivyEK75yMAp5yxcwwjUBpkpKb1dEEMAq0?authuser=karman%40conquest.org.in&amp;usp=drive_fs" TargetMode="External"/><Relationship Id="rId74" Type="http://schemas.openxmlformats.org/officeDocument/2006/relationships/hyperlink" Target="https://drive.google.com/open?id=1Ktl6BPBkAYFv0LsVBHczS-voItv-nK39&amp;authuser=karman%40conquest.org.in&amp;usp=drive_fs" TargetMode="External"/><Relationship Id="rId77" Type="http://schemas.openxmlformats.org/officeDocument/2006/relationships/hyperlink" Target="https://qwikxr.com" TargetMode="External"/><Relationship Id="rId260" Type="http://schemas.openxmlformats.org/officeDocument/2006/relationships/hyperlink" Target="https://drive.google.com/open?id=1WvcUJlLCv7VmievZOnHqyBVdxVdlwt-B&amp;authuser=karman%40conquest.org.in&amp;usp=drive_fs" TargetMode="External"/><Relationship Id="rId76" Type="http://schemas.openxmlformats.org/officeDocument/2006/relationships/hyperlink" Target="https://drive.google.com/open?id=1j_2pfZn5Wu0Iyf1QikWI693R0XO8NCKE" TargetMode="External"/><Relationship Id="rId79" Type="http://schemas.openxmlformats.org/officeDocument/2006/relationships/hyperlink" Target="https://www.linkedin.com/in/ajitkohir/" TargetMode="External"/><Relationship Id="rId78" Type="http://schemas.openxmlformats.org/officeDocument/2006/relationships/hyperlink" Target="https://www.jotform.com/uploads/Contact_Conquest/220922009667052/5310017606646476772/Bits%20Conquest%20Avidia%20Labs%20Deck.pdf" TargetMode="External"/><Relationship Id="rId71" Type="http://schemas.openxmlformats.org/officeDocument/2006/relationships/hyperlink" Target="https://www.totoko.in/" TargetMode="External"/><Relationship Id="rId70" Type="http://schemas.openxmlformats.org/officeDocument/2006/relationships/hyperlink" Target="https://drive.google.com/open?id=1GKiZsdnQqxrxdZqRV7c2ry6K1qpDtrWQ" TargetMode="External"/><Relationship Id="rId139" Type="http://schemas.openxmlformats.org/officeDocument/2006/relationships/hyperlink" Target="https://www.linkedin.com/in/abhilashmaurya/" TargetMode="External"/><Relationship Id="rId138" Type="http://schemas.openxmlformats.org/officeDocument/2006/relationships/hyperlink" Target="https://www.jotform.com/uploads/Contact_Conquest/220922009667052/5286726013715191425/Naxatra%20Labs%20pitchdeck%20Description.pdf" TargetMode="External"/><Relationship Id="rId259" Type="http://schemas.openxmlformats.org/officeDocument/2006/relationships/hyperlink" Target="https://www.linkedin.com/in/harshini-zaveri-12a2524b/?original_referer=https%3A%2F%2Fwww%2Ebing%2Ecom%2F&amp;originalSubdomain=in" TargetMode="External"/><Relationship Id="rId137" Type="http://schemas.openxmlformats.org/officeDocument/2006/relationships/hyperlink" Target="https://naxatralabs.com/" TargetMode="External"/><Relationship Id="rId258" Type="http://schemas.openxmlformats.org/officeDocument/2006/relationships/hyperlink" Target="https://www.jotform.com/uploads/Contact_Conquest/220922009667052/5311262197219201477/UNINO_PleuraGoh_Conquest_Pitch%20Deck.pdf" TargetMode="External"/><Relationship Id="rId132" Type="http://schemas.openxmlformats.org/officeDocument/2006/relationships/hyperlink" Target="https://www.jotform.com/uploads/Contact_Conquest/220922009667052/5309199388263829738/DeepSense-A_SensorFusion_Library.pdf" TargetMode="External"/><Relationship Id="rId253" Type="http://schemas.openxmlformats.org/officeDocument/2006/relationships/hyperlink" Target="https://www.linkedin.com/in/himanshu-gupta-8a80b913/" TargetMode="External"/><Relationship Id="rId131" Type="http://schemas.openxmlformats.org/officeDocument/2006/relationships/hyperlink" Target="https://beavoiceinfotech.com/" TargetMode="External"/><Relationship Id="rId252" Type="http://schemas.openxmlformats.org/officeDocument/2006/relationships/hyperlink" Target="https://www.jotform.com/uploads/Contact_Conquest/220922009667052/5310021833712824905/20211125_Investor_pitch.pdf" TargetMode="External"/><Relationship Id="rId130" Type="http://schemas.openxmlformats.org/officeDocument/2006/relationships/hyperlink" Target="https://drive.google.com/open?id=1TsrQZftTMpOs84NfRR2vsqn2Uop0v0Yy" TargetMode="External"/><Relationship Id="rId251" Type="http://schemas.openxmlformats.org/officeDocument/2006/relationships/hyperlink" Target="https://www.investwithtribe.com/" TargetMode="External"/><Relationship Id="rId250" Type="http://schemas.openxmlformats.org/officeDocument/2006/relationships/hyperlink" Target="https://drive.google.com/open?id=1vC6ikf1ARM9Z6eroLzOp52cjxzwuQYo8" TargetMode="External"/><Relationship Id="rId136" Type="http://schemas.openxmlformats.org/officeDocument/2006/relationships/hyperlink" Target="https://drive.google.com/open?id=1Kg-ssDdDXUIA6rNhzJaflsuhoPXarX_3" TargetMode="External"/><Relationship Id="rId257" Type="http://schemas.openxmlformats.org/officeDocument/2006/relationships/hyperlink" Target="http://www.uninohealthcare.com" TargetMode="External"/><Relationship Id="rId135" Type="http://schemas.openxmlformats.org/officeDocument/2006/relationships/hyperlink" Target="https://docs.google.com/spreadsheets/d/1d5CWig-e2fFy7hvywq4pschj__Jf-U0NYzpHEpcNrD0/edit?usp=sharing" TargetMode="External"/><Relationship Id="rId256" Type="http://schemas.openxmlformats.org/officeDocument/2006/relationships/hyperlink" Target="https://drive.google.com/open?id=1Txt1TOgeKSZI7jFRDGl8PHJYxKnPT__V" TargetMode="External"/><Relationship Id="rId134" Type="http://schemas.openxmlformats.org/officeDocument/2006/relationships/hyperlink" Target="https://drive.google.com/open?id=1S4bVR4z9H9RD3tWkKnahFQMWrvuDder2&amp;authuser=karman%40conquest.org.in&amp;usp=drive_fss" TargetMode="External"/><Relationship Id="rId255" Type="http://schemas.openxmlformats.org/officeDocument/2006/relationships/hyperlink" Target="https://docs.google.com/spreadsheets/d/1hzEh0D563RyT06B0Cs9wmXlz4EgoVT6AU2TYdqpwHio?authuser=karman%40conquest.org.in&amp;usp=drive_fs" TargetMode="External"/><Relationship Id="rId133" Type="http://schemas.openxmlformats.org/officeDocument/2006/relationships/hyperlink" Target="https://www.linkedin.com/in/vinoth-kumar-chandrabose-beavoice-infotech/" TargetMode="External"/><Relationship Id="rId254" Type="http://schemas.openxmlformats.org/officeDocument/2006/relationships/hyperlink" Target="https://drive.google.com/open?id=1XGVm-Tm12RkSLgg26m5hY8wO874bGqRL&amp;authuser=karman%40conquest.org.in&amp;usp=drive_fs" TargetMode="External"/><Relationship Id="rId62" Type="http://schemas.openxmlformats.org/officeDocument/2006/relationships/hyperlink" Target="https://drive.google.com/open?id=1NtWH88d2Hcog9nyucDmMZdik48V1tNng&amp;authuser=karman%40conquest.org.in&amp;usp=drive_fs" TargetMode="External"/><Relationship Id="rId61" Type="http://schemas.openxmlformats.org/officeDocument/2006/relationships/hyperlink" Target="https://www.linkedin.com/in/akash-pratap-singh-11399317a/" TargetMode="External"/><Relationship Id="rId64" Type="http://schemas.openxmlformats.org/officeDocument/2006/relationships/hyperlink" Target="https://drive.google.com/open?id=1DSrqrzn6J32xE7YUsNwFuEtFYrBLPq7i" TargetMode="External"/><Relationship Id="rId63" Type="http://schemas.openxmlformats.org/officeDocument/2006/relationships/hyperlink" Target="https://docs.google.com/spreadsheets/d/1ayU_X41Hsgw3PIqMXVlXY3PLK0-8DfEG9zlTFnPFP0U?authuser=karman%40conquest.org.in&amp;usp=drive_fs" TargetMode="External"/><Relationship Id="rId66" Type="http://schemas.openxmlformats.org/officeDocument/2006/relationships/hyperlink" Target="https://www.jotform.com/uploads/Contact_Conquest/220922009667052/5310396733715672337/Scrollify%20Pitch%20Deck%20%281%29.pdf" TargetMode="External"/><Relationship Id="rId172" Type="http://schemas.openxmlformats.org/officeDocument/2006/relationships/hyperlink" Target="https://drive.google.com/open?id=1SJpcmFEgnSjiVYr1hf6kbiK1wRgNEvQQ" TargetMode="External"/><Relationship Id="rId65" Type="http://schemas.openxmlformats.org/officeDocument/2006/relationships/hyperlink" Target="https://scrollify.in/" TargetMode="External"/><Relationship Id="rId171" Type="http://schemas.openxmlformats.org/officeDocument/2006/relationships/hyperlink" Target="https://docs.google.com/spreadsheets/d/1hStmA5G47-i1HfzacnrhMlmEZaSPoKvbtaPEIj_faps?authuser=karman%40conquest.org.in&amp;usp=drive_fs" TargetMode="External"/><Relationship Id="rId68" Type="http://schemas.openxmlformats.org/officeDocument/2006/relationships/hyperlink" Target="https://drive.google.com/open?id=1OZnEwgQS5amoHOFDQQ_ksM3zT3PcOUaM&amp;authuser=karman%40conquest.org.in&amp;usp=drive_fs" TargetMode="External"/><Relationship Id="rId170" Type="http://schemas.openxmlformats.org/officeDocument/2006/relationships/hyperlink" Target="https://drive.google.com/open?id=1T9veuEhSLewReTyBGlg1MtC5cPeNDZNT&amp;authuser=karman%40conquest.org.in&amp;usp=drive_fs" TargetMode="External"/><Relationship Id="rId67" Type="http://schemas.openxmlformats.org/officeDocument/2006/relationships/hyperlink" Target="https://www.linkedin.com/in/manas-agarwal-3691011a5/" TargetMode="External"/><Relationship Id="rId60" Type="http://schemas.openxmlformats.org/officeDocument/2006/relationships/hyperlink" Target="https://www.jotform.com/uploads/Contact_Conquest/220922009667052/5310403322324191325/Conquest%20pitch%20.pdf" TargetMode="External"/><Relationship Id="rId165" Type="http://schemas.openxmlformats.org/officeDocument/2006/relationships/hyperlink" Target="https://docs.google.com/spreadsheets/d/1DrOOltk2iA3u_yj-N6-1d8DnAqNlzdBQv43V8ghJXxg/edit?usp=sharing" TargetMode="External"/><Relationship Id="rId69" Type="http://schemas.openxmlformats.org/officeDocument/2006/relationships/hyperlink" Target="https://docs.google.com/spreadsheets/d/1A_484wAc0kkSxDe0YMaY5nJrI5Tlr_6oYHIbwkA_GJc?authuser=karman%40conquest.org.in&amp;usp=drive_fs" TargetMode="External"/><Relationship Id="rId164" Type="http://schemas.openxmlformats.org/officeDocument/2006/relationships/hyperlink" Target="https://drive.google.com/drive/folders/1JwNyJjPecSUQSfnGNMkQfZnldC9xCKN1?usp=sharing" TargetMode="External"/><Relationship Id="rId163" Type="http://schemas.openxmlformats.org/officeDocument/2006/relationships/hyperlink" Target="https://www.linkedin.com/in/baskar-rengaiyan-b3900a24/" TargetMode="External"/><Relationship Id="rId162" Type="http://schemas.openxmlformats.org/officeDocument/2006/relationships/hyperlink" Target="https://www.jotform.com/uploads/Contact_Conquest/220922009667052/5303877898315446902/Investor%20Deck%20-%20V3.0.pdf" TargetMode="External"/><Relationship Id="rId169" Type="http://schemas.openxmlformats.org/officeDocument/2006/relationships/hyperlink" Target="https://www.linkedin.com/in/anna-kolk-9ab62b157/?originalSubdomain=in" TargetMode="External"/><Relationship Id="rId168" Type="http://schemas.openxmlformats.org/officeDocument/2006/relationships/hyperlink" Target="https://www.jotform.com/uploads/Contact_Conquest/220922009667052/5309174794332996614/enpointedeck-compressed.pdf" TargetMode="External"/><Relationship Id="rId167" Type="http://schemas.openxmlformats.org/officeDocument/2006/relationships/hyperlink" Target="http://www.enpointe.in" TargetMode="External"/><Relationship Id="rId166" Type="http://schemas.openxmlformats.org/officeDocument/2006/relationships/hyperlink" Target="https://drive.google.com/open?id=1XqCsYQSj1xXQbV2tHlnlNintKdDojxww" TargetMode="External"/><Relationship Id="rId51" Type="http://schemas.openxmlformats.org/officeDocument/2006/relationships/hyperlink" Target="https://docs.google.com/spreadsheets/d/1xkIJWhHrc6bUjZdH15VanANTdFdCu9cuPWEwIztSMso/edit" TargetMode="External"/><Relationship Id="rId50" Type="http://schemas.openxmlformats.org/officeDocument/2006/relationships/hyperlink" Target="https://drive.google.com/drive/folders/1JR5IyWS9-UfSIiz5gV9X9bfsK-P7Sj2P?usp=sharing" TargetMode="External"/><Relationship Id="rId53" Type="http://schemas.openxmlformats.org/officeDocument/2006/relationships/hyperlink" Target="https://wefolks.co" TargetMode="External"/><Relationship Id="rId52" Type="http://schemas.openxmlformats.org/officeDocument/2006/relationships/hyperlink" Target="https://drive.google.com/open?id=1CXFjds26CxMNsejce6t03q6rqDPyDCis" TargetMode="External"/><Relationship Id="rId55" Type="http://schemas.openxmlformats.org/officeDocument/2006/relationships/hyperlink" Target="https://www.linkedin.com/in/vishwas-puri/" TargetMode="External"/><Relationship Id="rId161" Type="http://schemas.openxmlformats.org/officeDocument/2006/relationships/hyperlink" Target="https://siddhanintelligence.com" TargetMode="External"/><Relationship Id="rId54" Type="http://schemas.openxmlformats.org/officeDocument/2006/relationships/hyperlink" Target="https://www.jotform.com/uploads/Contact_Conquest/220922009667052/5309573311923168709/Folks%20Pitch%20Conquest%202022.pdf" TargetMode="External"/><Relationship Id="rId160" Type="http://schemas.openxmlformats.org/officeDocument/2006/relationships/hyperlink" Target="https://drive.google.com/open?id=1LwrVcHljfIvYkeqWXf3sKJV8Mc20JpuJ" TargetMode="External"/><Relationship Id="rId57" Type="http://schemas.openxmlformats.org/officeDocument/2006/relationships/hyperlink" Target="https://docs.google.com/spreadsheets/d/1gD0ZiEJ6UX824P87THdB7MhBNmKMRWUDBILKayI8ALY/edit?usp=sharing" TargetMode="External"/><Relationship Id="rId56" Type="http://schemas.openxmlformats.org/officeDocument/2006/relationships/hyperlink" Target="https://drive.google.com/drive/folders/1JwJrm-OWJuK-1xx6O8dj7OWP8zKkiXoG?usp=sharing" TargetMode="External"/><Relationship Id="rId159" Type="http://schemas.openxmlformats.org/officeDocument/2006/relationships/hyperlink" Target="https://docs.google.com/spreadsheets/d/1913rh6PP9sv3AbwqPfip9jx4KCThzCDhQLQrx7pqJCs?authuser=karman%40conquest.org.in&amp;usp=drive_fs" TargetMode="External"/><Relationship Id="rId59" Type="http://schemas.openxmlformats.org/officeDocument/2006/relationships/hyperlink" Target="https://play.google.com/store/apps/details?id=com.orderandpickup.onp" TargetMode="External"/><Relationship Id="rId154" Type="http://schemas.openxmlformats.org/officeDocument/2006/relationships/hyperlink" Target="https://drive.google.com/open?id=1hXHYdJl_cSzHkhf4OhNathNEqHxi9nKZ" TargetMode="External"/><Relationship Id="rId58" Type="http://schemas.openxmlformats.org/officeDocument/2006/relationships/hyperlink" Target="https://drive.google.com/open?id=1exUoRcnuHXLFwptck6DmC9Jaq60gEuOu" TargetMode="External"/><Relationship Id="rId153" Type="http://schemas.openxmlformats.org/officeDocument/2006/relationships/hyperlink" Target="https://docs.google.com/spreadsheets/d/1xp_d1Rj5SUKUHEo3DrAsc3Rko959U8a5NDJx9CK4fpM/edit?usp=sharing" TargetMode="External"/><Relationship Id="rId274" Type="http://schemas.openxmlformats.org/officeDocument/2006/relationships/drawing" Target="../drawings/drawing9.xml"/><Relationship Id="rId152" Type="http://schemas.openxmlformats.org/officeDocument/2006/relationships/hyperlink" Target="https://drive.google.com/drive/folders/1UGUlOhqjCkI-SwetLhhrUYvF9kMsvQYr?usp=sharing" TargetMode="External"/><Relationship Id="rId273" Type="http://schemas.openxmlformats.org/officeDocument/2006/relationships/hyperlink" Target="https://drive.google.com/open?id=19LWRSk8T-lUzrei1EZQFTWp7Wqq4sdSk" TargetMode="External"/><Relationship Id="rId151" Type="http://schemas.openxmlformats.org/officeDocument/2006/relationships/hyperlink" Target="https://www.linkedin.com/in/harsh-jha-636561152/" TargetMode="External"/><Relationship Id="rId272" Type="http://schemas.openxmlformats.org/officeDocument/2006/relationships/hyperlink" Target="https://docs.google.com/spreadsheets/d/19LIhS31g7sCkk_ibNKi5jMydqtG10Hv6nZt2pQCHRL0?authuser=karman%40conquest.org.in&amp;usp=drive_fs" TargetMode="External"/><Relationship Id="rId158" Type="http://schemas.openxmlformats.org/officeDocument/2006/relationships/hyperlink" Target="https://drive.google.com/open?id=1PGBHUVDTNc5ea-tOvuEYsFIMbenCN3qu&amp;authuser=karman%40conquest.org.in&amp;usp=drive_fs" TargetMode="External"/><Relationship Id="rId157" Type="http://schemas.openxmlformats.org/officeDocument/2006/relationships/hyperlink" Target="https://www.linkedin.com/in/thakkar-puru/" TargetMode="External"/><Relationship Id="rId156" Type="http://schemas.openxmlformats.org/officeDocument/2006/relationships/hyperlink" Target="https://www.jotform.com/uploads/Contact_Conquest/220922009667052/5281712320316103168/Presentable%20Nyus%20Pitch%203.0%20%281%29.pdf" TargetMode="External"/><Relationship Id="rId155" Type="http://schemas.openxmlformats.org/officeDocument/2006/relationships/hyperlink" Target="http://www.nyusapp.com" TargetMode="External"/><Relationship Id="rId107" Type="http://schemas.openxmlformats.org/officeDocument/2006/relationships/hyperlink" Target="https://xebra.in" TargetMode="External"/><Relationship Id="rId228" Type="http://schemas.openxmlformats.org/officeDocument/2006/relationships/hyperlink" Target="https://www.jotform.com/uploads/Contact_Conquest/220922009667052/5286645148896697045/PayNav-%20Investor%20Deck%20%28Surya%29.pdf" TargetMode="External"/><Relationship Id="rId106" Type="http://schemas.openxmlformats.org/officeDocument/2006/relationships/hyperlink" Target="https://drive.google.com/file/d/1Jn8QFYbfeL18iS3o9mWjnnc3t3k3XoY1/view?usp=sharing" TargetMode="External"/><Relationship Id="rId227" Type="http://schemas.openxmlformats.org/officeDocument/2006/relationships/hyperlink" Target="http://www.paynav.co" TargetMode="External"/><Relationship Id="rId105" Type="http://schemas.openxmlformats.org/officeDocument/2006/relationships/hyperlink" Target="https://docs.google.com/spreadsheets/d/13mWzRJBIHBm0xgE-qSmePvPWPQ_JQ0Xi2hSCafZYdPE/edit?usp=sharing" TargetMode="External"/><Relationship Id="rId226" Type="http://schemas.openxmlformats.org/officeDocument/2006/relationships/hyperlink" Target="https://drive.google.com/open?id=1lQeviQdGVPaNeWDEuL3vcADB72J4rM4W" TargetMode="External"/><Relationship Id="rId104" Type="http://schemas.openxmlformats.org/officeDocument/2006/relationships/hyperlink" Target="https://drive.google.com/drive/folders/1PIEn0HU71iqvaXE8xmGclj6j1YvpVsEp?usp=sharing" TargetMode="External"/><Relationship Id="rId225" Type="http://schemas.openxmlformats.org/officeDocument/2006/relationships/hyperlink" Target="https://docs.google.com/spreadsheets/d/1dRpAnI-Q56vfaRW4OhHc5C8G1pmKdm3q3kNQtPYEzpU/edit?usp=sharing" TargetMode="External"/><Relationship Id="rId109" Type="http://schemas.openxmlformats.org/officeDocument/2006/relationships/hyperlink" Target="https://linkedin.com/in/nimesh9" TargetMode="External"/><Relationship Id="rId108" Type="http://schemas.openxmlformats.org/officeDocument/2006/relationships/hyperlink" Target="https://www.jotform.com/uploads/Contact_Conquest/220922009667052/5271243139218690790/Xebra%20Pitch%20Invt.pdf" TargetMode="External"/><Relationship Id="rId229" Type="http://schemas.openxmlformats.org/officeDocument/2006/relationships/hyperlink" Target="https://www.linkedin.com/in/naveen-patnaik-j-7806371422" TargetMode="External"/><Relationship Id="rId220" Type="http://schemas.openxmlformats.org/officeDocument/2006/relationships/hyperlink" Target="https://drive.google.com/open?id=1A3DxRk0LglHgDANxSrlUfXDX9oAuIKKz" TargetMode="External"/><Relationship Id="rId103" Type="http://schemas.openxmlformats.org/officeDocument/2006/relationships/hyperlink" Target="https://www.linkedin.com/in/sudeep-gupta-0673712a/" TargetMode="External"/><Relationship Id="rId224" Type="http://schemas.openxmlformats.org/officeDocument/2006/relationships/hyperlink" Target="https://drive.google.com/drive/folders/1PQKuqUJT_zNeROZr8kVFSWunYMpu0ETK?usp=sharing" TargetMode="External"/><Relationship Id="rId102" Type="http://schemas.openxmlformats.org/officeDocument/2006/relationships/hyperlink" Target="https://www.jotform.com/uploads/Contact_Conquest/220922009667052/5271185097296142928/Nosh_Conquest.pdf" TargetMode="External"/><Relationship Id="rId223" Type="http://schemas.openxmlformats.org/officeDocument/2006/relationships/hyperlink" Target="https://in.linkedin.com/in/akitha-kolloju-2367924a" TargetMode="External"/><Relationship Id="rId101" Type="http://schemas.openxmlformats.org/officeDocument/2006/relationships/hyperlink" Target="http://www.letsnosh.io" TargetMode="External"/><Relationship Id="rId222" Type="http://schemas.openxmlformats.org/officeDocument/2006/relationships/hyperlink" Target="https://www.jotform.com/uploads/Contact_Conquest/220922009667052/5297468413326683876/Heamac%20Heathcare_30.05.2022%20Riidl%20Conquest%20Application%202022.pdf" TargetMode="External"/><Relationship Id="rId100" Type="http://schemas.openxmlformats.org/officeDocument/2006/relationships/hyperlink" Target="https://drive.google.com/open?id=1gQMpr2uIWuyzQX_iRuS-ukrX3LRkTO87" TargetMode="External"/><Relationship Id="rId221" Type="http://schemas.openxmlformats.org/officeDocument/2006/relationships/hyperlink" Target="https://heamac.com/" TargetMode="External"/><Relationship Id="rId217" Type="http://schemas.openxmlformats.org/officeDocument/2006/relationships/hyperlink" Target="https://www.linkedin.com/in/krithika-shetty-71403b195" TargetMode="External"/><Relationship Id="rId216" Type="http://schemas.openxmlformats.org/officeDocument/2006/relationships/hyperlink" Target="https://www.jotform.com/uploads/Contact_Conquest/220922009667052/5296590314563391036/CONQUEST-%20Lowen%20Women%20%281%29.pdf" TargetMode="External"/><Relationship Id="rId215" Type="http://schemas.openxmlformats.org/officeDocument/2006/relationships/hyperlink" Target="https://sites.google.com/view/lowen-women/home?authuser=0" TargetMode="External"/><Relationship Id="rId214" Type="http://schemas.openxmlformats.org/officeDocument/2006/relationships/hyperlink" Target="https://drive.google.com/open?id=1JhE9o3GYX2nKJN0tSsz6o5KAoDgNFx7K" TargetMode="External"/><Relationship Id="rId219" Type="http://schemas.openxmlformats.org/officeDocument/2006/relationships/hyperlink" Target="https://docs.google.com/spreadsheets/d/1m_y8rlEyqfgokusIlVUqkypmsocBA7Kos7HFdDkzI9U?authuser=karman%40conquest.org.in&amp;usp=drive_fs" TargetMode="External"/><Relationship Id="rId218" Type="http://schemas.openxmlformats.org/officeDocument/2006/relationships/hyperlink" Target="https://drive.google.com/open?id=1T8zLw_pesz7Z9nNv2NgMVq9IjshlT7s3&amp;authuser=karman%40conquest.org.in&amp;usp=drive_fs" TargetMode="External"/><Relationship Id="rId213" Type="http://schemas.openxmlformats.org/officeDocument/2006/relationships/hyperlink" Target="https://docs.google.com/spreadsheets/d/1eZowQXcMIheqg3h0QZhMBYLAmryROVdOYdl5TmzvUHw/edit?usp=sharing" TargetMode="External"/><Relationship Id="rId212" Type="http://schemas.openxmlformats.org/officeDocument/2006/relationships/hyperlink" Target="https://drive.google.com/open?id=1Toer_8UB-2Z61N2wm-48Qu-vhCwEuIrD&amp;authuser=karman%40conquest.org.in&amp;usp=drive_fs" TargetMode="External"/><Relationship Id="rId211" Type="http://schemas.openxmlformats.org/officeDocument/2006/relationships/hyperlink" Target="https://www.linkedin.com/in/chaithanyagowda/" TargetMode="External"/><Relationship Id="rId210" Type="http://schemas.openxmlformats.org/officeDocument/2006/relationships/hyperlink" Target="https://www.jotform.com/uploads/Contact_Conquest/220922009667052/5309188169225158278/Genpay%20Investor%20Deck%20%282%29_compressed.pdf" TargetMode="External"/><Relationship Id="rId129" Type="http://schemas.openxmlformats.org/officeDocument/2006/relationships/hyperlink" Target="https://docs.google.com/spreadsheets/d/1LaxCFAcmD4QKzssny9osxCGywtISSf1w1qbqoejst0g/edit?usp=sharing" TargetMode="External"/><Relationship Id="rId128" Type="http://schemas.openxmlformats.org/officeDocument/2006/relationships/hyperlink" Target="https://drive.google.com/drive/folders/1TDJQ-fqwC9-KiOm5feuilIV4R7vS0sgC?usp=sharing" TargetMode="External"/><Relationship Id="rId249" Type="http://schemas.openxmlformats.org/officeDocument/2006/relationships/hyperlink" Target="https://docs.google.com/spreadsheets/d/1sSYF-at4WZiHANR0FPF-u71wuEZIgZ2xjJZx0FgsZS8/edit?usp=sharing" TargetMode="External"/><Relationship Id="rId127" Type="http://schemas.openxmlformats.org/officeDocument/2006/relationships/hyperlink" Target="https://www.linkedin.com/in/vigneshms2408/" TargetMode="External"/><Relationship Id="rId248" Type="http://schemas.openxmlformats.org/officeDocument/2006/relationships/hyperlink" Target="https://drive.google.com/drive/folders/1PPbdwLnwx9-VV9IvGO2xR4301y3m6cu8?usp=sharing" TargetMode="External"/><Relationship Id="rId126" Type="http://schemas.openxmlformats.org/officeDocument/2006/relationships/hyperlink" Target="https://www.jotform.com/uploads/Contact_Conquest/220922009667052/5309160221711589345/SIPL_PITCH%20DECK_BITS.pdf" TargetMode="External"/><Relationship Id="rId247" Type="http://schemas.openxmlformats.org/officeDocument/2006/relationships/hyperlink" Target="https://www.linkedin.com/in/ajit-jangle-1a35186/" TargetMode="External"/><Relationship Id="rId121" Type="http://schemas.openxmlformats.org/officeDocument/2006/relationships/hyperlink" Target="https://www.linkedin.com/in/amanpreetchopra" TargetMode="External"/><Relationship Id="rId242" Type="http://schemas.openxmlformats.org/officeDocument/2006/relationships/hyperlink" Target="https://drive.google.com/drive/folders/1SwRAfOTDXJV3CvChP9wAVSyAf-LICHXk?usp=sharing" TargetMode="External"/><Relationship Id="rId120" Type="http://schemas.openxmlformats.org/officeDocument/2006/relationships/hyperlink" Target="https://www.jotform.com/uploads/Contact_Conquest/220922009667052/5297165333213075109/Learn%20and%20Empower_18_May%202022_v4.0.2_pitch.pdf" TargetMode="External"/><Relationship Id="rId241" Type="http://schemas.openxmlformats.org/officeDocument/2006/relationships/hyperlink" Target="https://in.linkedin.com/in/priyansha-singh-43700890" TargetMode="External"/><Relationship Id="rId240" Type="http://schemas.openxmlformats.org/officeDocument/2006/relationships/hyperlink" Target="https://www.jotform.com/uploads/Contact_Conquest/220922009667052/5310119536974001840/Chalo%20Pitch%20Deck%20for%20CONQUEST.pdf" TargetMode="External"/><Relationship Id="rId125" Type="http://schemas.openxmlformats.org/officeDocument/2006/relationships/hyperlink" Target="http://www.statlogic.io" TargetMode="External"/><Relationship Id="rId246" Type="http://schemas.openxmlformats.org/officeDocument/2006/relationships/hyperlink" Target="https://www.jotform.com/uploads/Contact_Conquest/220922009667052/5297924455225597379/OriginKonnect.pdf" TargetMode="External"/><Relationship Id="rId124" Type="http://schemas.openxmlformats.org/officeDocument/2006/relationships/hyperlink" Target="https://drive.google.com/open?id=1yEF9Dl66D78fSyvh78Kj_w3ewjkBSE4p" TargetMode="External"/><Relationship Id="rId245" Type="http://schemas.openxmlformats.org/officeDocument/2006/relationships/hyperlink" Target="https://originkonnect.in" TargetMode="External"/><Relationship Id="rId123" Type="http://schemas.openxmlformats.org/officeDocument/2006/relationships/hyperlink" Target="https://docs.google.com/spreadsheets/d/1FArvXvPoY4nNxgm2FNLCFkTFAXXBJ6X2IN8P9JGCw3k/edit?usp=sharing" TargetMode="External"/><Relationship Id="rId244" Type="http://schemas.openxmlformats.org/officeDocument/2006/relationships/hyperlink" Target="https://drive.google.com/open?id=1yhopoYk7oMrrUh2Sgf3WrtlEgfBNUB1J" TargetMode="External"/><Relationship Id="rId122" Type="http://schemas.openxmlformats.org/officeDocument/2006/relationships/hyperlink" Target="https://drive.google.com/drive/folders/1T4TUmfqa5C6P8McvtFYN3XntJR6n62Gy?usp=sharing" TargetMode="External"/><Relationship Id="rId243" Type="http://schemas.openxmlformats.org/officeDocument/2006/relationships/hyperlink" Target="https://docs.google.com/spreadsheets/d/1UVwgjLmvmdKR-QrNejUmFFL-yLjm7AMZS-W4ecwhZMw/edit?usp=sharing" TargetMode="External"/><Relationship Id="rId95" Type="http://schemas.openxmlformats.org/officeDocument/2006/relationships/hyperlink" Target="http://www.humorstech.com" TargetMode="External"/><Relationship Id="rId94" Type="http://schemas.openxmlformats.org/officeDocument/2006/relationships/hyperlink" Target="https://i.imgur.com/U2NyrTh.jpg" TargetMode="External"/><Relationship Id="rId97" Type="http://schemas.openxmlformats.org/officeDocument/2006/relationships/hyperlink" Target="https://www.linkedin.com/in/ankur-jaiswal-537ba551" TargetMode="External"/><Relationship Id="rId96" Type="http://schemas.openxmlformats.org/officeDocument/2006/relationships/hyperlink" Target="https://www.jotform.com/uploads/Contact_Conquest/220922009667052/5293132376289708241/Humors%20Tech%20Pitch%20Deck.pdf" TargetMode="External"/><Relationship Id="rId99" Type="http://schemas.openxmlformats.org/officeDocument/2006/relationships/hyperlink" Target="https://docs.google.com/spreadsheets/d/1lCQYD98T4d1h-cPKQJKqAD_dKgc5i1GzZFKmAXmZcdw/edit" TargetMode="External"/><Relationship Id="rId98" Type="http://schemas.openxmlformats.org/officeDocument/2006/relationships/hyperlink" Target="https://drive.google.com/drive/folders/1NvhWvcuqo7V0sUWNd_I9vU_Yq9oXok6Y?usp=sharing" TargetMode="External"/><Relationship Id="rId91" Type="http://schemas.openxmlformats.org/officeDocument/2006/relationships/hyperlink" Target="https://www.linkedin.com/in/dewang-bhardwaj-7718091b4" TargetMode="External"/><Relationship Id="rId90" Type="http://schemas.openxmlformats.org/officeDocument/2006/relationships/hyperlink" Target="https://www.jotform.com/uploads/Contact_Conquest/220922009667052/5294479831218611254/DocTunes%20Pitch%20-%20Copy-converted%20%281%29.pdf" TargetMode="External"/><Relationship Id="rId93" Type="http://schemas.openxmlformats.org/officeDocument/2006/relationships/hyperlink" Target="https://docs.google.com/spreadsheets/d/1x4-YNVXvlekR5Q72IlPIkukKL5nsoSWuIK3m1k7_cfo/edit?usp=sharing" TargetMode="External"/><Relationship Id="rId92" Type="http://schemas.openxmlformats.org/officeDocument/2006/relationships/hyperlink" Target="https://drive.google.com/drive/folders/1UQwK4xc_aVT33SZgUMFiyp7YMmtanfgb?usp=sharing" TargetMode="External"/><Relationship Id="rId118" Type="http://schemas.openxmlformats.org/officeDocument/2006/relationships/hyperlink" Target="https://drive.google.com/file/d/1xbTS-gw8M4dsQsNJ4OzgTgauseQbYx_6/view?usp=sharing" TargetMode="External"/><Relationship Id="rId239" Type="http://schemas.openxmlformats.org/officeDocument/2006/relationships/hyperlink" Target="https://chalo.network/" TargetMode="External"/><Relationship Id="rId117" Type="http://schemas.openxmlformats.org/officeDocument/2006/relationships/hyperlink" Target="https://docs.google.com/spreadsheets/d/1ia7ZbcupfrFflNdhU58mCGUIgTPFNTKlH4xhQJw2siE/edit?usp=sharing" TargetMode="External"/><Relationship Id="rId238" Type="http://schemas.openxmlformats.org/officeDocument/2006/relationships/hyperlink" Target="https://drive.google.com/open?id=1R-XON9rvpKeZjb-dOnGpQ2ouDse4v4Gb" TargetMode="External"/><Relationship Id="rId116" Type="http://schemas.openxmlformats.org/officeDocument/2006/relationships/hyperlink" Target="https://drive.google.com/drive/folders/1Se-AWsb-C5MxkFslCpOLWQGsT_aq9h1d?usp=sharing" TargetMode="External"/><Relationship Id="rId237" Type="http://schemas.openxmlformats.org/officeDocument/2006/relationships/hyperlink" Target="https://docs.google.com/spreadsheets/d/1JKt0vCJmI6jv2OQW1HAVp5mpD9Gq4u6FvwKv3wZFeys/edit?usp=sharing" TargetMode="External"/><Relationship Id="rId115" Type="http://schemas.openxmlformats.org/officeDocument/2006/relationships/hyperlink" Target="https://www.linkedin.com/in/harsh-khaitan/" TargetMode="External"/><Relationship Id="rId236" Type="http://schemas.openxmlformats.org/officeDocument/2006/relationships/hyperlink" Target="https://drive.google.com/drive/folders/1UEmu3wGMMJdSXnggjoIP9j6KAglsz1MI?usp=sharing" TargetMode="External"/><Relationship Id="rId119" Type="http://schemas.openxmlformats.org/officeDocument/2006/relationships/hyperlink" Target="https://www.learnemp.in" TargetMode="External"/><Relationship Id="rId110" Type="http://schemas.openxmlformats.org/officeDocument/2006/relationships/hyperlink" Target="https://drive.google.com/drive/folders/1Sye02-7bYKt_meBOMhXwFZu6ICf1UGs2?usp=sharing" TargetMode="External"/><Relationship Id="rId231" Type="http://schemas.openxmlformats.org/officeDocument/2006/relationships/hyperlink" Target="https://docs.google.com/spreadsheets/d/1vjKAc9ZTeqD_C_yLXG2pclt-eHXX1IIqh4urh-mD_K8/edit?usp=sharing" TargetMode="External"/><Relationship Id="rId230" Type="http://schemas.openxmlformats.org/officeDocument/2006/relationships/hyperlink" Target="https://drive.google.com/drive/folders/1TFN3gx8ROM2PZXjpWNtPfZ4HQZcniv_C?usp=sharing" TargetMode="External"/><Relationship Id="rId114" Type="http://schemas.openxmlformats.org/officeDocument/2006/relationships/hyperlink" Target="https://www.jotform.com/uploads/Contact_Conquest/220922009667052/5281782886422968216/Kwikpic%20May%202022.pdf" TargetMode="External"/><Relationship Id="rId235" Type="http://schemas.openxmlformats.org/officeDocument/2006/relationships/hyperlink" Target="https://www.linkedin.com/in/ayusin0493/" TargetMode="External"/><Relationship Id="rId113" Type="http://schemas.openxmlformats.org/officeDocument/2006/relationships/hyperlink" Target="http://www.kwikpic.in" TargetMode="External"/><Relationship Id="rId234" Type="http://schemas.openxmlformats.org/officeDocument/2006/relationships/hyperlink" Target="https://www.jotform.com/uploads/Contact_Conquest/220922009667052/5286765485298057920/CliqueUp%20_%20BITS%20Conquest.pdf" TargetMode="External"/><Relationship Id="rId112" Type="http://schemas.openxmlformats.org/officeDocument/2006/relationships/hyperlink" Target="https://drive.google.com/open?id=1Izpxp8vPWyFQykxwcOIulgjSAx5vW6ew" TargetMode="External"/><Relationship Id="rId233" Type="http://schemas.openxmlformats.org/officeDocument/2006/relationships/hyperlink" Target="http://www.cliqueup.com" TargetMode="External"/><Relationship Id="rId111" Type="http://schemas.openxmlformats.org/officeDocument/2006/relationships/hyperlink" Target="https://docs.google.com/spreadsheets/d/1gI1WpMveLmdZWqdvZPHOtUNigmMCHOBBFuvD5j6mPGo/edit?usp=sharing" TargetMode="External"/><Relationship Id="rId232" Type="http://schemas.openxmlformats.org/officeDocument/2006/relationships/hyperlink" Target="https://drive.google.com/open?id=1veYqahEnEB-ekZiR6qoqFaiy20CrAlqT" TargetMode="External"/><Relationship Id="rId206" Type="http://schemas.openxmlformats.org/officeDocument/2006/relationships/hyperlink" Target="https://drive.google.com/drive/folders/1S5DGiKNCiEhsVVLsQSk8RTObgsdhf7ih?usp=sharing" TargetMode="External"/><Relationship Id="rId205" Type="http://schemas.openxmlformats.org/officeDocument/2006/relationships/hyperlink" Target="https://www.linkedin.com/in/satyamrajx/" TargetMode="External"/><Relationship Id="rId204" Type="http://schemas.openxmlformats.org/officeDocument/2006/relationships/hyperlink" Target="https://www.jotform.com/uploads/Contact_Conquest/220922009667052/5311265587281070194/InfinityX%20Innovations_Deck.pdf" TargetMode="External"/><Relationship Id="rId203" Type="http://schemas.openxmlformats.org/officeDocument/2006/relationships/hyperlink" Target="https://www.infinityx.co.in/" TargetMode="External"/><Relationship Id="rId209" Type="http://schemas.openxmlformats.org/officeDocument/2006/relationships/hyperlink" Target="http://www.genpay.in" TargetMode="External"/><Relationship Id="rId208" Type="http://schemas.openxmlformats.org/officeDocument/2006/relationships/hyperlink" Target="https://drive.google.com/open?id=1wtiHp9ANTBDaU5L7dJHPKSx2v4ufRGdB" TargetMode="External"/><Relationship Id="rId207" Type="http://schemas.openxmlformats.org/officeDocument/2006/relationships/hyperlink" Target="https://docs.google.com/spreadsheets/d/1zruUfVdBVjdrLusMF9WGCAp31v4sOv12hsJMVz8FrOM/edit?usp=sharing" TargetMode="External"/><Relationship Id="rId202" Type="http://schemas.openxmlformats.org/officeDocument/2006/relationships/hyperlink" Target="https://drive.google.com/open?id=1ecVM4UTbX1Lm6qyPiDhIvi-nzItNIBpi" TargetMode="External"/><Relationship Id="rId201" Type="http://schemas.openxmlformats.org/officeDocument/2006/relationships/hyperlink" Target="https://docs.google.com/spreadsheets/d/1cZaYkBbPWMOM0hGrdTQWgNXF4Kstv8R5tE1sq8KWxZY/edit?usp=sharing" TargetMode="External"/><Relationship Id="rId200" Type="http://schemas.openxmlformats.org/officeDocument/2006/relationships/hyperlink" Target="https://drive.google.com/drive/folders/1T56ODSwteqsJEiYNqvtImLkTebecTH2Y?usp=shari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5" max="15" width="32.75"/>
  </cols>
  <sheetData>
    <row r="1">
      <c r="A1" s="1" t="s">
        <v>0</v>
      </c>
      <c r="B1" s="1"/>
      <c r="C1" s="1" t="s">
        <v>1</v>
      </c>
      <c r="D1" s="2" t="s">
        <v>2</v>
      </c>
      <c r="E1" s="2" t="s">
        <v>3</v>
      </c>
      <c r="F1" s="1" t="s">
        <v>4</v>
      </c>
      <c r="G1" s="2" t="s">
        <v>5</v>
      </c>
      <c r="H1" s="2" t="s">
        <v>6</v>
      </c>
      <c r="I1" s="3" t="s">
        <v>7</v>
      </c>
      <c r="J1" s="2" t="s">
        <v>8</v>
      </c>
      <c r="K1" s="2" t="s">
        <v>9</v>
      </c>
      <c r="L1" s="2" t="s">
        <v>10</v>
      </c>
      <c r="M1" s="2" t="s">
        <v>11</v>
      </c>
      <c r="N1" s="1" t="s">
        <v>12</v>
      </c>
      <c r="O1" s="1" t="s">
        <v>13</v>
      </c>
      <c r="P1" s="4" t="s">
        <v>14</v>
      </c>
      <c r="Q1" s="5" t="s">
        <v>15</v>
      </c>
      <c r="R1" s="5" t="s">
        <v>16</v>
      </c>
      <c r="S1" s="5" t="s">
        <v>17</v>
      </c>
    </row>
    <row r="2">
      <c r="A2" s="6" t="s">
        <v>18</v>
      </c>
      <c r="B2" s="6" t="str">
        <f>VLOOKUP(A2,'Mentor Sheet'!$B$2:$O$102,2,0)</f>
        <v>M8</v>
      </c>
      <c r="C2" s="6" t="s">
        <v>19</v>
      </c>
      <c r="D2" s="6" t="s">
        <v>20</v>
      </c>
      <c r="E2" s="6" t="str">
        <f>VLOOKUP(D2,'2021 Batch'!$A$2:$E$16,2,0)</f>
        <v>f20211092@pilani.bits-pilani.ac.in</v>
      </c>
      <c r="F2" s="7">
        <v>1.0</v>
      </c>
      <c r="G2" s="6" t="str">
        <f t="shared" ref="G2:G280" si="1">CONCATENATE(B2,"X",F2)</f>
        <v>M8X1</v>
      </c>
      <c r="H2" s="6" t="str">
        <f>VLOOKUP(G2,'Slot tags'!$C$2:$D$610,2,0)</f>
        <v>S42</v>
      </c>
      <c r="I2" s="8" t="str">
        <f>VLOOKUP($H2,'Startup Sheet'!$A$1:$AM$47,2,0)</f>
        <v>OriginKonnect</v>
      </c>
      <c r="J2" s="9" t="str">
        <f>VLOOKUP(H2,'Startup Sheet'!$A$1:$AM$47,3,0)</f>
        <v>Mehul</v>
      </c>
      <c r="K2" s="9" t="str">
        <f>VLOOKUP($H2,'Startup Sheet'!$A$1:$AM$47,4,0)</f>
        <v>f20200806@pilani.bits-pilani.ac.in</v>
      </c>
      <c r="L2" s="10" t="str">
        <f>VLOOKUP($H2,'Startup Sheet'!$A$1:$AM$47,15,0)</f>
        <v>https://drive.google.com/drive/folders/1PPbdwLnwx9-VV9IvGO2xR4301y3m6cu8?usp=sharing</v>
      </c>
      <c r="M2" s="9" t="str">
        <f t="shared" ref="M2:M280" si="2">CONCATENATE("Startup Name- ",I2,": ",L2)</f>
        <v>Startup Name- OriginKonnect: https://drive.google.com/drive/folders/1PPbdwLnwx9-VV9IvGO2xR4301y3m6cu8?usp=sharing</v>
      </c>
      <c r="N2" s="9">
        <v>44746.0</v>
      </c>
      <c r="O2" s="11">
        <v>44746.416666666664</v>
      </c>
      <c r="P2" s="11">
        <v>44746.458333333336</v>
      </c>
      <c r="Q2" s="9" t="str">
        <f>VLOOKUP($H2,'Startup Sheet'!$A$1:$AM$47,18,0)</f>
        <v>ajit.j@originKonnect.in</v>
      </c>
      <c r="R2" s="9" t="str">
        <f>VLOOKUP($H2,'Startup Sheet'!$A$1:$AM$47,21,0)</f>
        <v>ravish.k@originkonnect.in</v>
      </c>
      <c r="S2" s="9" t="str">
        <f>VLOOKUP($H2,'Startup Sheet'!$A$1:$AM$47,24,0)</f>
        <v/>
      </c>
      <c r="T2" s="12"/>
      <c r="U2" s="12"/>
      <c r="V2" s="12" t="s">
        <v>21</v>
      </c>
      <c r="W2" s="13">
        <f>countif('Scheduling Sheet Final2'!H2:H291,V2)</f>
        <v>6</v>
      </c>
      <c r="X2" s="12">
        <v>6.0</v>
      </c>
      <c r="Y2" s="13" t="s">
        <v>22</v>
      </c>
      <c r="Z2" s="13">
        <f>countif('Scheduling Sheet Final2'!$D$2:$D$291,Y2)</f>
        <v>26</v>
      </c>
    </row>
    <row r="3">
      <c r="A3" s="6" t="s">
        <v>18</v>
      </c>
      <c r="B3" s="6" t="str">
        <f>VLOOKUP(A3,'Mentor Sheet'!$B$2:$O$102,2,0)</f>
        <v>M8</v>
      </c>
      <c r="C3" s="6" t="s">
        <v>19</v>
      </c>
      <c r="D3" s="6" t="s">
        <v>20</v>
      </c>
      <c r="E3" s="6" t="str">
        <f>VLOOKUP(D3,'2021 Batch'!$A$2:$E$16,2,0)</f>
        <v>f20211092@pilani.bits-pilani.ac.in</v>
      </c>
      <c r="F3" s="7">
        <v>2.0</v>
      </c>
      <c r="G3" s="6" t="str">
        <f t="shared" si="1"/>
        <v>M8X2</v>
      </c>
      <c r="H3" s="6" t="str">
        <f>VLOOKUP(G3,'Slot tags'!$C$2:$D$610,2,0)</f>
        <v>S20</v>
      </c>
      <c r="I3" s="8" t="str">
        <f>VLOOKUP($H3,'Startup Sheet'!$A$1:$AM$47,2,0)</f>
        <v>Kwikpic</v>
      </c>
      <c r="J3" s="9" t="str">
        <f>VLOOKUP(H3,'Startup Sheet'!$A$1:$AM$47,3,0)</f>
        <v>Shreya</v>
      </c>
      <c r="K3" s="9" t="str">
        <f>VLOOKUP(H3,'Startup Sheet'!$A$1:$AM$47,4,0)</f>
        <v>f20201807@pilani.bits-pilani.ac.in</v>
      </c>
      <c r="L3" s="10" t="str">
        <f>VLOOKUP($H3,'Startup Sheet'!$A$1:$AM$47,15,0)</f>
        <v>https://drive.google.com/drive/folders/1Se-AWsb-C5MxkFslCpOLWQGsT_aq9h1d?usp=sharing</v>
      </c>
      <c r="M3" s="9" t="str">
        <f t="shared" si="2"/>
        <v>Startup Name- Kwikpic: https://drive.google.com/drive/folders/1Se-AWsb-C5MxkFslCpOLWQGsT_aq9h1d?usp=sharing</v>
      </c>
      <c r="N3" s="9">
        <v>44748.0</v>
      </c>
      <c r="O3" s="11">
        <v>44748.416666666664</v>
      </c>
      <c r="P3" s="11">
        <v>44748.458333333336</v>
      </c>
      <c r="Q3" s="9" t="str">
        <f>VLOOKUP($H3,'Startup Sheet'!$A$1:$AM$47,18,0)</f>
        <v>harsh@kwikpic.in</v>
      </c>
      <c r="R3" s="9" t="str">
        <f>VLOOKUP($H3,'Startup Sheet'!$A$1:$AM$47,21,0)</f>
        <v/>
      </c>
      <c r="S3" s="9" t="str">
        <f>VLOOKUP($H3,'Startup Sheet'!$A$1:$AM$47,24,0)</f>
        <v/>
      </c>
      <c r="T3" s="12"/>
      <c r="U3" s="12"/>
      <c r="V3" s="12" t="s">
        <v>23</v>
      </c>
      <c r="W3" s="13">
        <f>countif('Scheduling Sheet Final2'!H3:H292,V3)</f>
        <v>7</v>
      </c>
      <c r="X3" s="12">
        <v>7.0</v>
      </c>
      <c r="Y3" s="13" t="s">
        <v>24</v>
      </c>
      <c r="Z3" s="13">
        <f>countif('Scheduling Sheet Final2'!$D$2:$D$291,Y3)</f>
        <v>15</v>
      </c>
    </row>
    <row r="4">
      <c r="A4" s="6" t="s">
        <v>18</v>
      </c>
      <c r="B4" s="6" t="str">
        <f>VLOOKUP(A4,'Mentor Sheet'!$B$2:$O$102,2,0)</f>
        <v>M8</v>
      </c>
      <c r="C4" s="6" t="s">
        <v>19</v>
      </c>
      <c r="D4" s="6" t="s">
        <v>20</v>
      </c>
      <c r="E4" s="6" t="str">
        <f>VLOOKUP(D4,'2021 Batch'!$A$2:$E$16,2,0)</f>
        <v>f20211092@pilani.bits-pilani.ac.in</v>
      </c>
      <c r="F4" s="7">
        <v>3.0</v>
      </c>
      <c r="G4" s="6" t="str">
        <f t="shared" si="1"/>
        <v>M8X3</v>
      </c>
      <c r="H4" s="6" t="str">
        <f>VLOOKUP(G4,'Slot tags'!$C$2:$D$610,2,0)</f>
        <v>S46</v>
      </c>
      <c r="I4" s="8" t="str">
        <f>VLOOKUP($H4,'Startup Sheet'!$A$1:$AM$47,2,0)</f>
        <v>TheRollNumber</v>
      </c>
      <c r="J4" s="9" t="str">
        <f>VLOOKUP(H4,'Startup Sheet'!$A$1:$AM$47,3,0)</f>
        <v>Shamika</v>
      </c>
      <c r="K4" s="9" t="str">
        <f>VLOOKUP(H4,'Startup Sheet'!$A$1:$AM$47,4,0)</f>
        <v>f20201206@pilani.bits-pilani.ac.in</v>
      </c>
      <c r="L4" s="10" t="str">
        <f>VLOOKUP($H4,'Startup Sheet'!$A$1:$AM$47,15,0)</f>
        <v>https://drive.google.com/open?id=1XCLHxcdLSh88tC66PBzsQQnw0eJl_X7q&amp;authuser=karman%40conquest.org.in&amp;usp=drive_fs</v>
      </c>
      <c r="M4" s="9" t="str">
        <f t="shared" si="2"/>
        <v>Startup Name- TheRollNumber: https://drive.google.com/open?id=1XCLHxcdLSh88tC66PBzsQQnw0eJl_X7q&amp;authuser=karman%40conquest.org.in&amp;usp=drive_fs</v>
      </c>
      <c r="N4" s="9">
        <v>44750.0</v>
      </c>
      <c r="O4" s="11">
        <v>44750.416666666664</v>
      </c>
      <c r="P4" s="11">
        <v>44750.458333333336</v>
      </c>
      <c r="Q4" s="9" t="str">
        <f>VLOOKUP($H4,'Startup Sheet'!$A$1:$AM$47,18,0)</f>
        <v>raghavendrasharma@therollnumber.com</v>
      </c>
      <c r="R4" s="9" t="str">
        <f>VLOOKUP($H4,'Startup Sheet'!$A$1:$AM$47,21,0)</f>
        <v/>
      </c>
      <c r="S4" s="9" t="str">
        <f>VLOOKUP($H4,'Startup Sheet'!$A$1:$AM$47,24,0)</f>
        <v/>
      </c>
      <c r="T4" s="12"/>
      <c r="U4" s="12"/>
      <c r="V4" s="12" t="s">
        <v>25</v>
      </c>
      <c r="W4" s="13">
        <f>countif('Scheduling Sheet Final2'!H4:H293,V4)</f>
        <v>6</v>
      </c>
      <c r="X4" s="12">
        <v>6.0</v>
      </c>
      <c r="Y4" s="13" t="s">
        <v>26</v>
      </c>
      <c r="Z4" s="13">
        <f>countif('Scheduling Sheet Final2'!$D$2:$D$291,Y4)</f>
        <v>18</v>
      </c>
    </row>
    <row r="5">
      <c r="A5" s="14" t="s">
        <v>27</v>
      </c>
      <c r="B5" s="6" t="str">
        <f>VLOOKUP(A5,'Mentor Sheet'!$B$2:$O$102,2,0)</f>
        <v>M54</v>
      </c>
      <c r="C5" s="6" t="s">
        <v>28</v>
      </c>
      <c r="D5" s="14" t="s">
        <v>29</v>
      </c>
      <c r="E5" s="6" t="str">
        <f>VLOOKUP(D5,'2021 Batch'!$A$2:$E$16,2,0)</f>
        <v>f20212512@pilani.bits-pilani.ac.in</v>
      </c>
      <c r="F5" s="7">
        <v>1.0</v>
      </c>
      <c r="G5" s="6" t="str">
        <f t="shared" si="1"/>
        <v>M54X1</v>
      </c>
      <c r="H5" s="6" t="str">
        <f>VLOOKUP(G5,'Slot tags'!$C$2:$D$610,2,0)</f>
        <v>S8</v>
      </c>
      <c r="I5" s="8" t="str">
        <f>VLOOKUP($H5,'Startup Sheet'!$A$1:$AM$47,2,0)</f>
        <v>Fragments (prev. Gullak Party)</v>
      </c>
      <c r="J5" s="9" t="str">
        <f>VLOOKUP(H5,'Startup Sheet'!$A$1:$AM$47,3,0)</f>
        <v>Adarsh</v>
      </c>
      <c r="K5" s="9" t="str">
        <f>VLOOKUP(H5,'Startup Sheet'!$A$1:$AM$47,4,0)</f>
        <v>f20200635@pilani.bits-pilani.ac.in</v>
      </c>
      <c r="L5" s="10" t="str">
        <f>VLOOKUP($H5,'Startup Sheet'!$A$1:$AM$47,15,0)</f>
        <v>https://drive.google.com/open?id=1JpRC8GO5Kbd6N1RwVqNKcwOcV7aUUxhr&amp;authuser=karman%40conquest.org.in&amp;usp=drive_fs</v>
      </c>
      <c r="M5" s="9" t="str">
        <f t="shared" si="2"/>
        <v>Startup Name- Fragments (prev. Gullak Party): https://drive.google.com/open?id=1JpRC8GO5Kbd6N1RwVqNKcwOcV7aUUxhr&amp;authuser=karman%40conquest.org.in&amp;usp=drive_fs</v>
      </c>
      <c r="N5" s="9">
        <v>44743.0</v>
      </c>
      <c r="O5" s="11">
        <v>44743.583333333336</v>
      </c>
      <c r="P5" s="15">
        <v>44743.625</v>
      </c>
      <c r="Q5" s="9" t="str">
        <f>VLOOKUP($H5,'Startup Sheet'!$A$1:$AM$47,18,0)</f>
        <v>deep@thesocio.club</v>
      </c>
      <c r="R5" s="9" t="str">
        <f>VLOOKUP($H5,'Startup Sheet'!$A$1:$AM$47,21,0)</f>
        <v/>
      </c>
      <c r="S5" s="9" t="str">
        <f>VLOOKUP($H5,'Startup Sheet'!$A$1:$AM$47,24,0)</f>
        <v/>
      </c>
      <c r="T5" s="12"/>
      <c r="U5" s="12"/>
      <c r="V5" s="12" t="s">
        <v>30</v>
      </c>
      <c r="W5" s="13">
        <f>countif('Scheduling Sheet Final2'!H5:H294,V5)</f>
        <v>0</v>
      </c>
      <c r="X5" s="12">
        <v>0.0</v>
      </c>
      <c r="Y5" s="13" t="s">
        <v>31</v>
      </c>
      <c r="Z5" s="13">
        <f>countif('Scheduling Sheet Final2'!$D$2:$D$291,Y5)</f>
        <v>29</v>
      </c>
    </row>
    <row r="6">
      <c r="A6" s="14" t="s">
        <v>27</v>
      </c>
      <c r="B6" s="6" t="str">
        <f>VLOOKUP(A6,'Mentor Sheet'!$B$2:$O$102,2,0)</f>
        <v>M54</v>
      </c>
      <c r="C6" s="6" t="s">
        <v>28</v>
      </c>
      <c r="D6" s="14" t="s">
        <v>29</v>
      </c>
      <c r="E6" s="6" t="str">
        <f>VLOOKUP(D6,'2021 Batch'!$A$2:$E$16,2,0)</f>
        <v>f20212512@pilani.bits-pilani.ac.in</v>
      </c>
      <c r="F6" s="7">
        <v>2.0</v>
      </c>
      <c r="G6" s="6" t="str">
        <f t="shared" si="1"/>
        <v>M54X2</v>
      </c>
      <c r="H6" s="6" t="str">
        <f>VLOOKUP(G6,'Slot tags'!$C$2:$D$610,2,0)</f>
        <v>S40</v>
      </c>
      <c r="I6" s="8" t="str">
        <f>VLOOKUP($H6,'Startup Sheet'!$A$1:$AM$47,2,0)</f>
        <v>CliqueUp</v>
      </c>
      <c r="J6" s="9" t="str">
        <f>VLOOKUP(H6,'Startup Sheet'!$A$1:$AM$47,3,0)</f>
        <v>Varad</v>
      </c>
      <c r="K6" s="9" t="str">
        <f>VLOOKUP(H6,'Startup Sheet'!$A$1:$AM$47,4,0)</f>
        <v>f20200160@pilani.bits-pilani.ac.in</v>
      </c>
      <c r="L6" s="10" t="str">
        <f>VLOOKUP($H6,'Startup Sheet'!$A$1:$AM$47,15,0)</f>
        <v>https://drive.google.com/drive/folders/1UEmu3wGMMJdSXnggjoIP9j6KAglsz1MI?usp=sharing</v>
      </c>
      <c r="M6" s="9" t="str">
        <f t="shared" si="2"/>
        <v>Startup Name- CliqueUp: https://drive.google.com/drive/folders/1UEmu3wGMMJdSXnggjoIP9j6KAglsz1MI?usp=sharing</v>
      </c>
      <c r="N6" s="9">
        <v>44743.0</v>
      </c>
      <c r="O6" s="11">
        <v>44743.625</v>
      </c>
      <c r="P6" s="15">
        <v>44743.666666666664</v>
      </c>
      <c r="Q6" s="9" t="str">
        <f>VLOOKUP($H6,'Startup Sheet'!$A$1:$AM$47,18,0)</f>
        <v>ayush@peekwhole.com</v>
      </c>
      <c r="R6" s="9" t="str">
        <f>VLOOKUP($H6,'Startup Sheet'!$A$1:$AM$47,21,0)</f>
        <v>seerat@peekwhole.com</v>
      </c>
      <c r="S6" s="9" t="str">
        <f>VLOOKUP($H6,'Startup Sheet'!$A$1:$AM$47,24,0)</f>
        <v/>
      </c>
      <c r="T6" s="12"/>
      <c r="U6" s="12"/>
      <c r="V6" s="12" t="s">
        <v>32</v>
      </c>
      <c r="W6" s="13">
        <f>countif('Scheduling Sheet Final2'!H6:H295,V6)</f>
        <v>7</v>
      </c>
      <c r="X6" s="12">
        <v>7.0</v>
      </c>
      <c r="Y6" s="13" t="s">
        <v>33</v>
      </c>
      <c r="Z6" s="13">
        <f>countif('Scheduling Sheet Final2'!$D$2:$D$291,Y6)</f>
        <v>18</v>
      </c>
    </row>
    <row r="7">
      <c r="A7" s="14" t="s">
        <v>27</v>
      </c>
      <c r="B7" s="6" t="str">
        <f>VLOOKUP(A7,'Mentor Sheet'!$B$2:$O$102,2,0)</f>
        <v>M54</v>
      </c>
      <c r="C7" s="6" t="s">
        <v>28</v>
      </c>
      <c r="D7" s="14" t="s">
        <v>29</v>
      </c>
      <c r="E7" s="6" t="str">
        <f>VLOOKUP(D7,'2021 Batch'!$A$2:$E$16,2,0)</f>
        <v>f20212512@pilani.bits-pilani.ac.in</v>
      </c>
      <c r="F7" s="7">
        <v>3.0</v>
      </c>
      <c r="G7" s="6" t="str">
        <f t="shared" si="1"/>
        <v>M54X3</v>
      </c>
      <c r="H7" s="6" t="str">
        <f>VLOOKUP(G7,'Slot tags'!$C$2:$D$610,2,0)</f>
        <v>S45</v>
      </c>
      <c r="I7" s="8" t="str">
        <f>VLOOKUP($H7,'Startup Sheet'!$A$1:$AM$47,2,0)</f>
        <v>Be Zen (Thrivingzen OPC Pvt Ltd)</v>
      </c>
      <c r="J7" s="9" t="str">
        <f>VLOOKUP(H7,'Startup Sheet'!$A$1:$AM$47,3,0)</f>
        <v>Mehul</v>
      </c>
      <c r="K7" s="9" t="str">
        <f>VLOOKUP(H7,'Startup Sheet'!$A$1:$AM$47,4,0)</f>
        <v>f20200806@pilani.bits-pilani.ac.in</v>
      </c>
      <c r="L7" s="10" t="str">
        <f>VLOOKUP($H7,'Startup Sheet'!$A$1:$AM$47,15,0)</f>
        <v>https://drive.google.com/open?id=1Wwm0iH0BQp7yyPOnJdsgC9uMmaimk8ZQ&amp;authuser=karman%40conquest.org.in&amp;usp=drive_fs</v>
      </c>
      <c r="M7" s="9" t="str">
        <f t="shared" si="2"/>
        <v>Startup Name- Be Zen (Thrivingzen OPC Pvt Ltd): https://drive.google.com/open?id=1Wwm0iH0BQp7yyPOnJdsgC9uMmaimk8ZQ&amp;authuser=karman%40conquest.org.in&amp;usp=drive_fs</v>
      </c>
      <c r="N7" s="9">
        <v>44743.0</v>
      </c>
      <c r="O7" s="11">
        <v>44743.666666666664</v>
      </c>
      <c r="P7" s="15">
        <v>44743.708333333336</v>
      </c>
      <c r="Q7" s="9" t="str">
        <f>VLOOKUP($H7,'Startup Sheet'!$A$1:$AM$47,18,0)</f>
        <v>ramchaitanya@bezen.eco</v>
      </c>
      <c r="R7" s="9" t="str">
        <f>VLOOKUP($H7,'Startup Sheet'!$A$1:$AM$47,21,0)</f>
        <v/>
      </c>
      <c r="S7" s="9" t="str">
        <f>VLOOKUP($H7,'Startup Sheet'!$A$1:$AM$47,24,0)</f>
        <v/>
      </c>
      <c r="T7" s="12"/>
      <c r="U7" s="12"/>
      <c r="V7" s="12" t="s">
        <v>34</v>
      </c>
      <c r="W7" s="13">
        <f>countif('Scheduling Sheet Final2'!H7:H296,V7)</f>
        <v>7</v>
      </c>
      <c r="X7" s="12">
        <v>7.0</v>
      </c>
      <c r="Y7" s="13" t="s">
        <v>35</v>
      </c>
      <c r="Z7" s="13">
        <f>countif('Scheduling Sheet Final2'!$D$2:$D$291,Y7)</f>
        <v>28</v>
      </c>
    </row>
    <row r="8">
      <c r="A8" s="14" t="s">
        <v>36</v>
      </c>
      <c r="B8" s="6" t="str">
        <f>VLOOKUP(A8,'Mentor Sheet'!$B$2:$O$102,2,0)</f>
        <v>M7</v>
      </c>
      <c r="C8" s="14" t="s">
        <v>37</v>
      </c>
      <c r="D8" s="14" t="s">
        <v>29</v>
      </c>
      <c r="E8" s="6" t="str">
        <f>VLOOKUP(D8,'2021 Batch'!$A$2:$E$16,2,0)</f>
        <v>f20212512@pilani.bits-pilani.ac.in</v>
      </c>
      <c r="F8" s="7">
        <v>1.0</v>
      </c>
      <c r="G8" s="6" t="str">
        <f t="shared" si="1"/>
        <v>M7X1</v>
      </c>
      <c r="H8" s="6" t="str">
        <f>VLOOKUP(G8,'Slot tags'!$C$2:$D$610,2,0)</f>
        <v>S37</v>
      </c>
      <c r="I8" s="8" t="str">
        <f>VLOOKUP($H8,'Startup Sheet'!$A$1:$AM$47,2,0)</f>
        <v>Lowen Women</v>
      </c>
      <c r="J8" s="9" t="str">
        <f>VLOOKUP(H8,'Startup Sheet'!$A$1:$AM$47,3,0)</f>
        <v>Karman</v>
      </c>
      <c r="K8" s="9" t="str">
        <f>VLOOKUP(H8,'Startup Sheet'!$A$1:$AM$47,4,0)</f>
        <v>f20201896@pilani.bits-pilani.ac.in</v>
      </c>
      <c r="L8" s="10" t="str">
        <f>VLOOKUP($H8,'Startup Sheet'!$A$1:$AM$47,15,0)</f>
        <v>https://drive.google.com/open?id=1T8zLw_pesz7Z9nNv2NgMVq9IjshlT7s3&amp;authuser=karman%40conquest.org.in&amp;usp=drive_fs</v>
      </c>
      <c r="M8" s="9" t="str">
        <f t="shared" si="2"/>
        <v>Startup Name- Lowen Women: https://drive.google.com/open?id=1T8zLw_pesz7Z9nNv2NgMVq9IjshlT7s3&amp;authuser=karman%40conquest.org.in&amp;usp=drive_fs</v>
      </c>
      <c r="N8" s="9">
        <v>44747.0</v>
      </c>
      <c r="O8" s="11">
        <v>44747.75</v>
      </c>
      <c r="P8" s="15">
        <v>44747.791666666664</v>
      </c>
      <c r="Q8" s="9" t="str">
        <f>VLOOKUP($H8,'Startup Sheet'!$A$1:$AM$47,18,0)</f>
        <v>krithikashettyy@gmail.com</v>
      </c>
      <c r="R8" s="9" t="str">
        <f>VLOOKUP($H8,'Startup Sheet'!$A$1:$AM$47,21,0)</f>
        <v>ayesharasha@gmail.com</v>
      </c>
      <c r="S8" s="9"/>
      <c r="T8" s="12"/>
      <c r="U8" s="12"/>
      <c r="V8" s="12" t="s">
        <v>38</v>
      </c>
      <c r="W8" s="13">
        <f>countif('Scheduling Sheet Final2'!H8:H297,V8)</f>
        <v>7</v>
      </c>
      <c r="X8" s="12">
        <v>7.0</v>
      </c>
      <c r="Y8" s="13" t="s">
        <v>20</v>
      </c>
      <c r="Z8" s="13">
        <f>countif('Scheduling Sheet Final2'!$D$2:$D$291,Y8)</f>
        <v>18</v>
      </c>
    </row>
    <row r="9">
      <c r="A9" s="14" t="s">
        <v>36</v>
      </c>
      <c r="B9" s="6" t="str">
        <f>VLOOKUP(A9,'Mentor Sheet'!$B$2:$O$102,2,0)</f>
        <v>M7</v>
      </c>
      <c r="C9" s="14" t="s">
        <v>37</v>
      </c>
      <c r="D9" s="14" t="s">
        <v>29</v>
      </c>
      <c r="E9" s="6" t="str">
        <f>VLOOKUP(D9,'2021 Batch'!$A$2:$E$16,2,0)</f>
        <v>f20212512@pilani.bits-pilani.ac.in</v>
      </c>
      <c r="F9" s="7">
        <v>2.0</v>
      </c>
      <c r="G9" s="6" t="str">
        <f t="shared" si="1"/>
        <v>M7X2</v>
      </c>
      <c r="H9" s="6" t="str">
        <f>VLOOKUP(G9,'Slot tags'!$C$2:$D$610,2,0)</f>
        <v>S44</v>
      </c>
      <c r="I9" s="8" t="str">
        <f>VLOOKUP($H9,'Startup Sheet'!$A$1:$AM$47,2,0)</f>
        <v>UNINO Healthcare Private Limited</v>
      </c>
      <c r="J9" s="9" t="str">
        <f>VLOOKUP(H9,'Startup Sheet'!$A$1:$AM$47,3,0)</f>
        <v>Mehul</v>
      </c>
      <c r="K9" s="9" t="str">
        <f>VLOOKUP(H9,'Startup Sheet'!$A$1:$AM$47,4,0)</f>
        <v>f20200806@pilani.bits-pilani.ac.in</v>
      </c>
      <c r="L9" s="10" t="str">
        <f>VLOOKUP($H9,'Startup Sheet'!$A$1:$AM$47,15,0)</f>
        <v>https://drive.google.com/open?id=1WvcUJlLCv7VmievZOnHqyBVdxVdlwt-B&amp;authuser=karman%40conquest.org.in&amp;usp=drive_fs</v>
      </c>
      <c r="M9" s="9" t="str">
        <f t="shared" si="2"/>
        <v>Startup Name- UNINO Healthcare Private Limited: https://drive.google.com/open?id=1WvcUJlLCv7VmievZOnHqyBVdxVdlwt-B&amp;authuser=karman%40conquest.org.in&amp;usp=drive_fs</v>
      </c>
      <c r="N9" s="9">
        <v>44749.0</v>
      </c>
      <c r="O9" s="11">
        <v>44749.75</v>
      </c>
      <c r="P9" s="15">
        <v>44749.791666666664</v>
      </c>
      <c r="Q9" s="9" t="str">
        <f>VLOOKUP($H9,'Startup Sheet'!$A$1:$AM$47,18,0)</f>
        <v>Harshini.zaveri@gmail.com</v>
      </c>
      <c r="R9" s="9" t="str">
        <f>VLOOKUP($H9,'Startup Sheet'!$A$1:$AM$47,21,0)</f>
        <v>Zaverichiranjit@gmail.com</v>
      </c>
      <c r="S9" s="9"/>
      <c r="T9" s="12"/>
      <c r="U9" s="12"/>
      <c r="V9" s="12" t="s">
        <v>39</v>
      </c>
      <c r="W9" s="13">
        <f>countif('Scheduling Sheet Final2'!H1:H298,V9)</f>
        <v>7</v>
      </c>
      <c r="X9" s="12">
        <v>7.0</v>
      </c>
      <c r="Y9" s="13" t="s">
        <v>40</v>
      </c>
      <c r="Z9" s="13">
        <f>countif('Scheduling Sheet Final2'!$D$2:$D$291,Y9)</f>
        <v>20</v>
      </c>
    </row>
    <row r="10">
      <c r="A10" s="6" t="s">
        <v>41</v>
      </c>
      <c r="B10" s="6" t="str">
        <f>VLOOKUP(A10,'Mentor Sheet'!$B$2:$O$102,2,0)</f>
        <v>M16</v>
      </c>
      <c r="C10" s="6" t="s">
        <v>42</v>
      </c>
      <c r="D10" s="6" t="s">
        <v>20</v>
      </c>
      <c r="E10" s="6" t="str">
        <f>VLOOKUP(D10,'2021 Batch'!$A$2:$E$16,2,0)</f>
        <v>f20211092@pilani.bits-pilani.ac.in</v>
      </c>
      <c r="F10" s="7">
        <v>1.0</v>
      </c>
      <c r="G10" s="6" t="str">
        <f t="shared" si="1"/>
        <v>M16X1</v>
      </c>
      <c r="H10" s="6" t="str">
        <f>VLOOKUP(G10,'Slot tags'!$C$2:$D$610,2,0)</f>
        <v>S38</v>
      </c>
      <c r="I10" s="8" t="str">
        <f>VLOOKUP($H10,'Startup Sheet'!$A$1:$AM$47,2,0)</f>
        <v>Heamac Healthcare Pvt. Ltd.</v>
      </c>
      <c r="J10" s="9" t="str">
        <f>VLOOKUP(H10,'Startup Sheet'!$A$1:$AM$47,3,0)</f>
        <v>Shreya</v>
      </c>
      <c r="K10" s="9" t="str">
        <f>VLOOKUP(H10,'Startup Sheet'!$A$1:$AM$47,4,0)</f>
        <v>f20201807@pilani.bits-pilani.ac.in</v>
      </c>
      <c r="L10" s="10" t="str">
        <f>VLOOKUP($H10,'Startup Sheet'!$A$1:$AM$47,15,0)</f>
        <v>https://drive.google.com/drive/folders/1PQKuqUJT_zNeROZr8kVFSWunYMpu0ETK?usp=sharing</v>
      </c>
      <c r="M10" s="9" t="str">
        <f t="shared" si="2"/>
        <v>Startup Name- Heamac Healthcare Pvt. Ltd.: https://drive.google.com/drive/folders/1PQKuqUJT_zNeROZr8kVFSWunYMpu0ETK?usp=sharing</v>
      </c>
      <c r="N10" s="9">
        <v>44743.0</v>
      </c>
      <c r="O10" s="11">
        <v>44743.708333333336</v>
      </c>
      <c r="P10" s="15">
        <v>44743.75</v>
      </c>
      <c r="Q10" s="9" t="str">
        <f>VLOOKUP($H10,'Startup Sheet'!$A$1:$AM$47,18,0)</f>
        <v>akitha@heamac.com</v>
      </c>
      <c r="R10" s="9" t="str">
        <f>VLOOKUP($H10,'Startup Sheet'!$A$1:$AM$47,21,0)</f>
        <v>prasad@heamac.com</v>
      </c>
      <c r="S10" s="9" t="str">
        <f>VLOOKUP($H10,'Startup Sheet'!$A$1:$AM$47,24,0)</f>
        <v/>
      </c>
      <c r="T10" s="12"/>
      <c r="U10" s="12"/>
      <c r="V10" s="12" t="s">
        <v>43</v>
      </c>
      <c r="W10" s="13">
        <f>countif('Scheduling Sheet Final2'!H2:H299,V10)</f>
        <v>6</v>
      </c>
      <c r="X10" s="12">
        <v>6.0</v>
      </c>
      <c r="Y10" s="13" t="s">
        <v>29</v>
      </c>
      <c r="Z10" s="13">
        <f>countif('Scheduling Sheet Final2'!$D$2:$D$291,Y10)</f>
        <v>15</v>
      </c>
    </row>
    <row r="11">
      <c r="A11" s="6" t="s">
        <v>41</v>
      </c>
      <c r="B11" s="6" t="str">
        <f>VLOOKUP(A11,'Mentor Sheet'!$B$2:$O$102,2,0)</f>
        <v>M16</v>
      </c>
      <c r="C11" s="6" t="s">
        <v>42</v>
      </c>
      <c r="D11" s="6" t="s">
        <v>20</v>
      </c>
      <c r="E11" s="6" t="str">
        <f>VLOOKUP(D11,'2021 Batch'!$A$2:$E$16,2,0)</f>
        <v>f20211092@pilani.bits-pilani.ac.in</v>
      </c>
      <c r="F11" s="7">
        <v>2.0</v>
      </c>
      <c r="G11" s="6" t="str">
        <f t="shared" si="1"/>
        <v>M16X2</v>
      </c>
      <c r="H11" s="6" t="str">
        <f>VLOOKUP(G11,'Slot tags'!$C$2:$D$610,2,0)</f>
        <v>S34</v>
      </c>
      <c r="I11" s="8" t="str">
        <f>VLOOKUP($H11,'Startup Sheet'!$A$1:$AM$47,2,0)</f>
        <v>Daffodil Health</v>
      </c>
      <c r="J11" s="9" t="str">
        <f>VLOOKUP(H11,'Startup Sheet'!$A$1:$AM$47,3,0)</f>
        <v>Shreya</v>
      </c>
      <c r="K11" s="9" t="str">
        <f>VLOOKUP(H11,'Startup Sheet'!$A$1:$AM$47,4,0)</f>
        <v>f20201807@pilani.bits-pilani.ac.in</v>
      </c>
      <c r="L11" s="10" t="str">
        <f>VLOOKUP($H11,'Startup Sheet'!$A$1:$AM$47,15,0)</f>
        <v>https://drive.google.com/drive/folders/1T56ODSwteqsJEiYNqvtImLkTebecTH2Y?usp=sharing</v>
      </c>
      <c r="M11" s="9" t="str">
        <f t="shared" si="2"/>
        <v>Startup Name- Daffodil Health: https://drive.google.com/drive/folders/1T56ODSwteqsJEiYNqvtImLkTebecTH2Y?usp=sharing</v>
      </c>
      <c r="N11" s="9">
        <v>44746.0</v>
      </c>
      <c r="O11" s="11">
        <v>44746.708333333336</v>
      </c>
      <c r="P11" s="15">
        <v>44746.75</v>
      </c>
      <c r="Q11" s="9" t="str">
        <f>VLOOKUP($H11,'Startup Sheet'!$A$1:$AM$47,18,0)</f>
        <v>amal@daffodilhealth.com</v>
      </c>
      <c r="R11" s="9" t="str">
        <f>VLOOKUP($H11,'Startup Sheet'!$A$1:$AM$47,21,0)</f>
        <v>anupam@daffodilhealth.com</v>
      </c>
      <c r="S11" s="9" t="str">
        <f>VLOOKUP($H11,'Startup Sheet'!$A$1:$AM$47,24,0)</f>
        <v/>
      </c>
      <c r="T11" s="12"/>
      <c r="U11" s="12"/>
      <c r="V11" s="12" t="s">
        <v>44</v>
      </c>
      <c r="W11" s="13">
        <f>countif('Scheduling Sheet Final2'!H3:H300,V11)</f>
        <v>6</v>
      </c>
      <c r="X11" s="12">
        <v>6.0</v>
      </c>
      <c r="Y11" s="13" t="s">
        <v>45</v>
      </c>
      <c r="Z11" s="13">
        <f>countif('Scheduling Sheet Final2'!$D$2:$D$291,Y11)</f>
        <v>28</v>
      </c>
    </row>
    <row r="12">
      <c r="A12" s="6" t="s">
        <v>46</v>
      </c>
      <c r="B12" s="6" t="str">
        <f>VLOOKUP(A12,'Mentor Sheet'!$B$2:$O$102,2,0)</f>
        <v>M38</v>
      </c>
      <c r="C12" s="6" t="s">
        <v>47</v>
      </c>
      <c r="D12" s="6" t="s">
        <v>26</v>
      </c>
      <c r="E12" s="6" t="str">
        <f>VLOOKUP(D12,'2021 Batch'!$A$2:$E$16,2,0)</f>
        <v>f20212801@pilani.bits-pilani.ac.in</v>
      </c>
      <c r="F12" s="7">
        <v>1.0</v>
      </c>
      <c r="G12" s="6" t="str">
        <f t="shared" si="1"/>
        <v>M38X1</v>
      </c>
      <c r="H12" s="6" t="str">
        <f>VLOOKUP(G12,'Slot tags'!$C$2:$D$610,2,0)</f>
        <v>S25</v>
      </c>
      <c r="I12" s="8" t="str">
        <f>VLOOKUP($H12,'Startup Sheet'!$A$1:$AM$47,2,0)</f>
        <v>Froots Technologies Pvt Ltd</v>
      </c>
      <c r="J12" s="9" t="str">
        <f>VLOOKUP(H12,'Startup Sheet'!$A$1:$AM$47,3,0)</f>
        <v>Naman</v>
      </c>
      <c r="K12" s="9" t="str">
        <f>VLOOKUP(H12,'Startup Sheet'!$A$1:$AM$47,4,0)</f>
        <v>f20201749@pilani.bits-pilani.ac.in</v>
      </c>
      <c r="L12" s="10" t="str">
        <f>VLOOKUP($H12,'Startup Sheet'!$A$1:$AM$47,15,0)</f>
        <v>https://drive.google.com/open?id=1SIoPVqze3BoLDpQN9KvP4FVg0hUkXfO1&amp;authuser=karman%40conquest.org.in&amp;usp=drive_fs</v>
      </c>
      <c r="M12" s="9" t="str">
        <f t="shared" si="2"/>
        <v>Startup Name- Froots Technologies Pvt Ltd: https://drive.google.com/open?id=1SIoPVqze3BoLDpQN9KvP4FVg0hUkXfO1&amp;authuser=karman%40conquest.org.in&amp;usp=drive_fs</v>
      </c>
      <c r="N12" s="9">
        <v>44746.0</v>
      </c>
      <c r="O12" s="11">
        <v>44746.708333333336</v>
      </c>
      <c r="P12" s="15">
        <v>44746.75</v>
      </c>
      <c r="Q12" s="9" t="str">
        <f>VLOOKUP($H12,'Startup Sheet'!$A$1:$AM$47,18,0)</f>
        <v>shefalika@froots.co</v>
      </c>
      <c r="R12" s="9" t="str">
        <f>VLOOKUP($H12,'Startup Sheet'!$A$1:$AM$47,21,0)</f>
        <v>shefali@froots.co</v>
      </c>
      <c r="S12" s="9" t="str">
        <f>VLOOKUP($H12,'Startup Sheet'!$A$1:$AM$47,24,0)</f>
        <v/>
      </c>
      <c r="T12" s="12"/>
      <c r="U12" s="12"/>
      <c r="V12" s="12" t="s">
        <v>48</v>
      </c>
      <c r="W12" s="13">
        <f>countif('Scheduling Sheet Final2'!H4:H301,V12)</f>
        <v>6</v>
      </c>
      <c r="X12" s="12">
        <v>6.0</v>
      </c>
      <c r="Y12" s="13" t="s">
        <v>49</v>
      </c>
      <c r="Z12" s="13">
        <f>countif('Scheduling Sheet Final2'!$D$2:$D$291,Y12)</f>
        <v>25</v>
      </c>
    </row>
    <row r="13">
      <c r="A13" s="6" t="s">
        <v>46</v>
      </c>
      <c r="B13" s="6" t="str">
        <f>VLOOKUP(A13,'Mentor Sheet'!$B$2:$O$102,2,0)</f>
        <v>M38</v>
      </c>
      <c r="C13" s="6" t="s">
        <v>47</v>
      </c>
      <c r="D13" s="6" t="s">
        <v>26</v>
      </c>
      <c r="E13" s="6" t="str">
        <f>VLOOKUP(D13,'2021 Batch'!$A$2:$E$16,2,0)</f>
        <v>f20212801@pilani.bits-pilani.ac.in</v>
      </c>
      <c r="F13" s="7">
        <v>2.0</v>
      </c>
      <c r="G13" s="6" t="str">
        <f t="shared" si="1"/>
        <v>M38X2</v>
      </c>
      <c r="H13" s="6" t="str">
        <f>VLOOKUP(G13,'Slot tags'!$C$2:$D$610,2,0)</f>
        <v>S34</v>
      </c>
      <c r="I13" s="8" t="str">
        <f>VLOOKUP($H13,'Startup Sheet'!$A$1:$AM$47,2,0)</f>
        <v>Daffodil Health</v>
      </c>
      <c r="J13" s="9" t="str">
        <f>VLOOKUP(H13,'Startup Sheet'!$A$1:$AM$47,3,0)</f>
        <v>Shreya</v>
      </c>
      <c r="K13" s="9" t="str">
        <f>VLOOKUP(H13,'Startup Sheet'!$A$1:$AM$47,4,0)</f>
        <v>f20201807@pilani.bits-pilani.ac.in</v>
      </c>
      <c r="L13" s="10" t="str">
        <f>VLOOKUP($H13,'Startup Sheet'!$A$1:$AM$47,15,0)</f>
        <v>https://drive.google.com/drive/folders/1T56ODSwteqsJEiYNqvtImLkTebecTH2Y?usp=sharing</v>
      </c>
      <c r="M13" s="9" t="str">
        <f t="shared" si="2"/>
        <v>Startup Name- Daffodil Health: https://drive.google.com/drive/folders/1T56ODSwteqsJEiYNqvtImLkTebecTH2Y?usp=sharing</v>
      </c>
      <c r="N13" s="9">
        <v>44748.0</v>
      </c>
      <c r="O13" s="11">
        <v>44748.708333333336</v>
      </c>
      <c r="P13" s="15">
        <v>44748.75</v>
      </c>
      <c r="Q13" s="9" t="str">
        <f>VLOOKUP($H13,'Startup Sheet'!$A$1:$AM$47,18,0)</f>
        <v>amal@daffodilhealth.com</v>
      </c>
      <c r="R13" s="9" t="str">
        <f>VLOOKUP($H13,'Startup Sheet'!$A$1:$AM$47,21,0)</f>
        <v>anupam@daffodilhealth.com</v>
      </c>
      <c r="S13" s="9" t="str">
        <f>VLOOKUP($H13,'Startup Sheet'!$A$1:$AM$47,24,0)</f>
        <v/>
      </c>
      <c r="T13" s="12"/>
      <c r="U13" s="12"/>
      <c r="V13" s="12" t="s">
        <v>50</v>
      </c>
      <c r="W13" s="13">
        <f>countif('Scheduling Sheet Final2'!H5:H302,V13)</f>
        <v>6</v>
      </c>
      <c r="X13" s="12">
        <v>6.0</v>
      </c>
      <c r="Y13" s="13" t="s">
        <v>51</v>
      </c>
      <c r="Z13" s="13">
        <f>countif('Scheduling Sheet Final2'!$D$2:$D$291,Y13)</f>
        <v>12</v>
      </c>
    </row>
    <row r="14">
      <c r="A14" s="6" t="s">
        <v>46</v>
      </c>
      <c r="B14" s="6" t="str">
        <f>VLOOKUP(A14,'Mentor Sheet'!$B$2:$O$102,2,0)</f>
        <v>M38</v>
      </c>
      <c r="C14" s="6" t="s">
        <v>47</v>
      </c>
      <c r="D14" s="6" t="s">
        <v>26</v>
      </c>
      <c r="E14" s="6" t="str">
        <f>VLOOKUP(D14,'2021 Batch'!$A$2:$E$16,2,0)</f>
        <v>f20212801@pilani.bits-pilani.ac.in</v>
      </c>
      <c r="F14" s="7">
        <v>3.0</v>
      </c>
      <c r="G14" s="6" t="str">
        <f t="shared" si="1"/>
        <v>M38X3</v>
      </c>
      <c r="H14" s="6" t="str">
        <f>VLOOKUP(G14,'Slot tags'!$C$2:$D$610,2,0)</f>
        <v>S10</v>
      </c>
      <c r="I14" s="8" t="str">
        <f>VLOOKUP($H14,'Startup Sheet'!$A$1:$AM$47,2,0)</f>
        <v>Folks</v>
      </c>
      <c r="J14" s="9" t="str">
        <f>VLOOKUP(H14,'Startup Sheet'!$A$1:$AM$47,3,0)</f>
        <v>Darshil</v>
      </c>
      <c r="K14" s="9" t="str">
        <f>VLOOKUP(H14,'Startup Sheet'!$A$1:$AM$47,4,0)</f>
        <v>f20200985@pilani.bits-pilani.ac.in</v>
      </c>
      <c r="L14" s="10" t="str">
        <f>VLOOKUP($H14,'Startup Sheet'!$A$1:$AM$47,15,0)</f>
        <v>https://drive.google.com/drive/folders/1JwJrm-OWJuK-1xx6O8dj7OWP8zKkiXoG?usp=sharing</v>
      </c>
      <c r="M14" s="9" t="str">
        <f t="shared" si="2"/>
        <v>Startup Name- Folks: https://drive.google.com/drive/folders/1JwJrm-OWJuK-1xx6O8dj7OWP8zKkiXoG?usp=sharing</v>
      </c>
      <c r="N14" s="9">
        <v>44750.0</v>
      </c>
      <c r="O14" s="11">
        <v>44750.708333333336</v>
      </c>
      <c r="P14" s="15">
        <v>44750.75</v>
      </c>
      <c r="Q14" s="9" t="str">
        <f>VLOOKUP($H14,'Startup Sheet'!$A$1:$AM$47,18,0)</f>
        <v>contact@vishwaspuri.tech</v>
      </c>
      <c r="R14" s="9" t="str">
        <f>VLOOKUP($H14,'Startup Sheet'!$A$1:$AM$47,21,0)</f>
        <v>mudit.shivendra350@yahoo.in</v>
      </c>
      <c r="S14" s="9" t="str">
        <f>VLOOKUP($H14,'Startup Sheet'!$A$1:$AM$47,24,0)</f>
        <v/>
      </c>
      <c r="T14" s="12"/>
      <c r="U14" s="12"/>
      <c r="V14" s="12" t="s">
        <v>52</v>
      </c>
      <c r="W14" s="13">
        <f>countif('Scheduling Sheet Final2'!H6:H303,V14)</f>
        <v>6</v>
      </c>
      <c r="X14" s="12">
        <v>6.0</v>
      </c>
      <c r="Y14" s="13" t="s">
        <v>53</v>
      </c>
      <c r="Z14" s="13">
        <f>countif('Scheduling Sheet Final2'!$D$2:$D$291,Y14)</f>
        <v>27</v>
      </c>
    </row>
    <row r="15">
      <c r="A15" s="6" t="s">
        <v>54</v>
      </c>
      <c r="B15" s="6" t="str">
        <f>VLOOKUP(A15,'Mentor Sheet'!$B$2:$O$102,2,0)</f>
        <v>M29</v>
      </c>
      <c r="C15" s="6" t="s">
        <v>55</v>
      </c>
      <c r="D15" s="6" t="s">
        <v>29</v>
      </c>
      <c r="E15" s="6" t="str">
        <f>VLOOKUP(D15,'2021 Batch'!$A$2:$E$16,2,0)</f>
        <v>f20212512@pilani.bits-pilani.ac.in</v>
      </c>
      <c r="F15" s="7">
        <v>1.0</v>
      </c>
      <c r="G15" s="6" t="str">
        <f t="shared" si="1"/>
        <v>M29X1</v>
      </c>
      <c r="H15" s="6" t="str">
        <f>VLOOKUP(G15,'Slot tags'!$C$2:$D$610,2,0)</f>
        <v>S16</v>
      </c>
      <c r="I15" s="8" t="str">
        <f>VLOOKUP($H15,'Startup Sheet'!$A$1:$AM$47,2,0)</f>
        <v>DocTunes</v>
      </c>
      <c r="J15" s="9" t="str">
        <f>VLOOKUP(H15,'Startup Sheet'!$A$1:$AM$47,3,0)</f>
        <v>Parth</v>
      </c>
      <c r="K15" s="9" t="str">
        <f>VLOOKUP(H15,'Startup Sheet'!$A$1:$AM$47,4,0)</f>
        <v>f20201229@pilani.bits-pilani.ac.in</v>
      </c>
      <c r="L15" s="10" t="str">
        <f>VLOOKUP($H15,'Startup Sheet'!$A$1:$AM$47,15,0)</f>
        <v>https://drive.google.com/drive/folders/1UQwK4xc_aVT33SZgUMFiyp7YMmtanfgb?usp=sharing</v>
      </c>
      <c r="M15" s="9" t="str">
        <f t="shared" si="2"/>
        <v>Startup Name- DocTunes: https://drive.google.com/drive/folders/1UQwK4xc_aVT33SZgUMFiyp7YMmtanfgb?usp=sharing</v>
      </c>
      <c r="N15" s="9">
        <v>44747.0</v>
      </c>
      <c r="O15" s="15">
        <v>44747.833333333336</v>
      </c>
      <c r="P15" s="15">
        <v>44747.875</v>
      </c>
      <c r="Q15" s="9" t="str">
        <f>VLOOKUP($H15,'Startup Sheet'!$A$1:$AM$47,18,0)</f>
        <v>dewang206@gmail.com</v>
      </c>
      <c r="R15" s="9" t="str">
        <f>VLOOKUP($H15,'Startup Sheet'!$A$1:$AM$47,21,0)</f>
        <v>kss100105@gmail.com</v>
      </c>
      <c r="S15" s="9" t="str">
        <f>VLOOKUP($H15,'Startup Sheet'!$A$1:$AM$47,24,0)</f>
        <v/>
      </c>
      <c r="T15" s="12"/>
      <c r="U15" s="12"/>
      <c r="V15" s="12" t="s">
        <v>56</v>
      </c>
      <c r="W15" s="13">
        <f>countif('Scheduling Sheet Final2'!H7:H304,V15)</f>
        <v>6</v>
      </c>
      <c r="X15" s="12">
        <v>6.0</v>
      </c>
      <c r="Y15" s="13" t="s">
        <v>57</v>
      </c>
    </row>
    <row r="16">
      <c r="A16" s="6" t="s">
        <v>54</v>
      </c>
      <c r="B16" s="6" t="str">
        <f>VLOOKUP(A16,'Mentor Sheet'!$B$2:$O$102,2,0)</f>
        <v>M29</v>
      </c>
      <c r="C16" s="6" t="s">
        <v>55</v>
      </c>
      <c r="D16" s="6" t="s">
        <v>29</v>
      </c>
      <c r="E16" s="6" t="str">
        <f>VLOOKUP(D16,'2021 Batch'!$A$2:$E$16,2,0)</f>
        <v>f20212512@pilani.bits-pilani.ac.in</v>
      </c>
      <c r="F16" s="7">
        <v>2.0</v>
      </c>
      <c r="G16" s="6" t="str">
        <f t="shared" si="1"/>
        <v>M29X2</v>
      </c>
      <c r="H16" s="6" t="str">
        <f>VLOOKUP(G16,'Slot tags'!$C$2:$D$610,2,0)</f>
        <v>S21</v>
      </c>
      <c r="I16" s="8" t="str">
        <f>VLOOKUP($H16,'Startup Sheet'!$A$1:$AM$47,2,0)</f>
        <v>Learn and Empower Private Limited</v>
      </c>
      <c r="J16" s="9" t="str">
        <f>VLOOKUP(H16,'Startup Sheet'!$A$1:$AM$47,3,0)</f>
        <v>Mehul</v>
      </c>
      <c r="K16" s="9" t="str">
        <f>VLOOKUP(H16,'Startup Sheet'!$A$1:$AM$47,4,0)</f>
        <v>f20200806@pilani.bits-pilani.ac.in</v>
      </c>
      <c r="L16" s="10" t="str">
        <f>VLOOKUP($H16,'Startup Sheet'!$A$1:$AM$47,15,0)</f>
        <v>https://drive.google.com/drive/folders/1T4TUmfqa5C6P8McvtFYN3XntJR6n62Gy?usp=sharing</v>
      </c>
      <c r="M16" s="9" t="str">
        <f t="shared" si="2"/>
        <v>Startup Name- Learn and Empower Private Limited: https://drive.google.com/drive/folders/1T4TUmfqa5C6P8McvtFYN3XntJR6n62Gy?usp=sharing</v>
      </c>
      <c r="N16" s="9">
        <v>44748.0</v>
      </c>
      <c r="O16" s="15">
        <v>44748.833333333336</v>
      </c>
      <c r="P16" s="15">
        <v>44748.875</v>
      </c>
      <c r="Q16" s="9" t="str">
        <f>VLOOKUP($H16,'Startup Sheet'!$A$1:$AM$47,18,0)</f>
        <v>hello@learnemp.in</v>
      </c>
      <c r="R16" s="9" t="str">
        <f>VLOOKUP($H16,'Startup Sheet'!$A$1:$AM$47,21,0)</f>
        <v>prabodh.mahajan@learnemp.in</v>
      </c>
      <c r="S16" s="9" t="str">
        <f>VLOOKUP($H16,'Startup Sheet'!$A$1:$AM$47,24,0)</f>
        <v/>
      </c>
      <c r="T16" s="12"/>
      <c r="U16" s="12"/>
      <c r="V16" s="12" t="s">
        <v>58</v>
      </c>
      <c r="W16" s="13">
        <f>countif('Scheduling Sheet Final2'!H8:H305,V16)</f>
        <v>6</v>
      </c>
      <c r="X16" s="12">
        <v>6.0</v>
      </c>
      <c r="Y16" s="13" t="s">
        <v>59</v>
      </c>
    </row>
    <row r="17">
      <c r="A17" s="6" t="s">
        <v>54</v>
      </c>
      <c r="B17" s="6" t="str">
        <f>VLOOKUP(A17,'Mentor Sheet'!$B$2:$O$102,2,0)</f>
        <v>M29</v>
      </c>
      <c r="C17" s="6" t="s">
        <v>55</v>
      </c>
      <c r="D17" s="6" t="s">
        <v>29</v>
      </c>
      <c r="E17" s="6" t="str">
        <f>VLOOKUP(D17,'2021 Batch'!$A$2:$E$16,2,0)</f>
        <v>f20212512@pilani.bits-pilani.ac.in</v>
      </c>
      <c r="F17" s="7">
        <v>3.0</v>
      </c>
      <c r="G17" s="6" t="str">
        <f t="shared" si="1"/>
        <v>M29X3</v>
      </c>
      <c r="H17" s="6" t="str">
        <f>VLOOKUP(G17,'Slot tags'!$C$2:$D$610,2,0)</f>
        <v>S30</v>
      </c>
      <c r="I17" s="8" t="str">
        <f>VLOOKUP($H17,'Startup Sheet'!$A$1:$AM$47,2,0)</f>
        <v>FreightFox</v>
      </c>
      <c r="J17" s="9" t="str">
        <f>VLOOKUP(H17,'Startup Sheet'!$A$1:$AM$47,3,0)</f>
        <v>Naman</v>
      </c>
      <c r="K17" s="9" t="str">
        <f>VLOOKUP(H17,'Startup Sheet'!$A$1:$AM$47,4,0)</f>
        <v>f20201749@pilani.bits-pilani.ac.in</v>
      </c>
      <c r="L17" s="10" t="str">
        <f>VLOOKUP($H17,'Startup Sheet'!$A$1:$AM$47,15,0)</f>
        <v>https://drive.google.com/open?id=1PMxE4_uP6DHhXeDdGGFg4qjbx-inMOW7&amp;authuser=karman%40conquest.org.in&amp;usp=drive_fs</v>
      </c>
      <c r="M17" s="9" t="str">
        <f t="shared" si="2"/>
        <v>Startup Name- FreightFox: https://drive.google.com/open?id=1PMxE4_uP6DHhXeDdGGFg4qjbx-inMOW7&amp;authuser=karman%40conquest.org.in&amp;usp=drive_fs</v>
      </c>
      <c r="N17" s="9">
        <v>44749.0</v>
      </c>
      <c r="O17" s="15">
        <v>44749.833333333336</v>
      </c>
      <c r="P17" s="15">
        <v>44749.875</v>
      </c>
      <c r="Q17" s="9" t="str">
        <f>VLOOKUP($H17,'Startup Sheet'!$A$1:$AM$47,18,0)</f>
        <v>nitish@freightfox.ai</v>
      </c>
      <c r="R17" s="9" t="str">
        <f>VLOOKUP($H17,'Startup Sheet'!$A$1:$AM$47,21,0)</f>
        <v>sandy@freightfox.ai, vikas@freightfox.ai</v>
      </c>
      <c r="S17" s="9" t="str">
        <f>VLOOKUP($H17,'Startup Sheet'!$A$1:$AM$47,24,0)</f>
        <v>manjari@freightfox.ai</v>
      </c>
      <c r="T17" s="12"/>
      <c r="U17" s="12"/>
      <c r="V17" s="12" t="s">
        <v>60</v>
      </c>
      <c r="W17" s="13">
        <f>countif('Scheduling Sheet Final2'!H9:H306,V17)</f>
        <v>6</v>
      </c>
      <c r="X17" s="12">
        <v>6.0</v>
      </c>
      <c r="Y17" s="13" t="str">
        <f t="shared" ref="Y17:Y47" si="3">if(W17&lt;&gt;X17,"error","")</f>
        <v/>
      </c>
    </row>
    <row r="18">
      <c r="A18" s="16" t="s">
        <v>61</v>
      </c>
      <c r="B18" s="6" t="str">
        <f>VLOOKUP(A18,'Mentor Sheet'!$B$2:$O$102,2,0)</f>
        <v>M63</v>
      </c>
      <c r="C18" s="6" t="s">
        <v>62</v>
      </c>
      <c r="D18" s="6" t="s">
        <v>35</v>
      </c>
      <c r="E18" s="6" t="str">
        <f>VLOOKUP(D18,'2021 Batch'!$A$2:$E$16,2,0)</f>
        <v>f20212389@pilani.bits-pilani.ac.in</v>
      </c>
      <c r="F18" s="7">
        <v>1.0</v>
      </c>
      <c r="G18" s="6" t="str">
        <f t="shared" si="1"/>
        <v>M63X1</v>
      </c>
      <c r="H18" s="6" t="str">
        <f>VLOOKUP(G18,'Slot tags'!$C$2:$D$610,2,0)</f>
        <v>S12</v>
      </c>
      <c r="I18" s="8" t="str">
        <f>VLOOKUP($H18,'Startup Sheet'!$A$1:$AM$47,2,0)</f>
        <v>Scrollify</v>
      </c>
      <c r="J18" s="9" t="str">
        <f>VLOOKUP(H18,'Startup Sheet'!$A$1:$AM$47,3,0)</f>
        <v>Parth</v>
      </c>
      <c r="K18" s="9" t="str">
        <f>VLOOKUP(H18,'Startup Sheet'!$A$1:$AM$47,4,0)</f>
        <v>f20201229@pilani.bits-pilani.ac.in</v>
      </c>
      <c r="L18" s="10" t="str">
        <f>VLOOKUP($H18,'Startup Sheet'!$A$1:$AM$47,15,0)</f>
        <v>https://drive.google.com/open?id=1OZnEwgQS5amoHOFDQQ_ksM3zT3PcOUaM&amp;authuser=karman%40conquest.org.in&amp;usp=drive_fs</v>
      </c>
      <c r="M18" s="9" t="str">
        <f t="shared" si="2"/>
        <v>Startup Name- Scrollify: https://drive.google.com/open?id=1OZnEwgQS5amoHOFDQQ_ksM3zT3PcOUaM&amp;authuser=karman%40conquest.org.in&amp;usp=drive_fs</v>
      </c>
      <c r="N18" s="9">
        <v>44746.0</v>
      </c>
      <c r="O18" s="11">
        <v>44746.666666666664</v>
      </c>
      <c r="P18" s="15">
        <v>44746.708333333336</v>
      </c>
      <c r="Q18" s="9" t="str">
        <f>VLOOKUP($H18,'Startup Sheet'!$A$1:$AM$47,18,0)</f>
        <v>manas@scrollify.in</v>
      </c>
      <c r="R18" s="9" t="str">
        <f>VLOOKUP($H18,'Startup Sheet'!$A$1:$AM$47,21,0)</f>
        <v>anshul@scrollify.in</v>
      </c>
      <c r="S18" s="9" t="str">
        <f>VLOOKUP($H18,'Startup Sheet'!$A$1:$AM$47,24,0)</f>
        <v/>
      </c>
      <c r="T18" s="12"/>
      <c r="U18" s="12"/>
      <c r="V18" s="12" t="s">
        <v>63</v>
      </c>
      <c r="W18" s="13">
        <f>countif('Scheduling Sheet Final2'!H10:H307,V18)</f>
        <v>6</v>
      </c>
      <c r="X18" s="12">
        <v>6.0</v>
      </c>
      <c r="Y18" s="13" t="str">
        <f t="shared" si="3"/>
        <v/>
      </c>
    </row>
    <row r="19">
      <c r="A19" s="16" t="s">
        <v>61</v>
      </c>
      <c r="B19" s="6" t="str">
        <f>VLOOKUP(A19,'Mentor Sheet'!$B$2:$O$102,2,0)</f>
        <v>M63</v>
      </c>
      <c r="C19" s="6" t="s">
        <v>62</v>
      </c>
      <c r="D19" s="6" t="s">
        <v>35</v>
      </c>
      <c r="E19" s="6" t="str">
        <f>VLOOKUP(D19,'2021 Batch'!$A$2:$E$16,2,0)</f>
        <v>f20212389@pilani.bits-pilani.ac.in</v>
      </c>
      <c r="F19" s="7">
        <v>2.0</v>
      </c>
      <c r="G19" s="6" t="str">
        <f t="shared" si="1"/>
        <v>M63X2</v>
      </c>
      <c r="H19" s="6" t="str">
        <f>VLOOKUP(G19,'Slot tags'!$C$2:$D$610,2,0)</f>
        <v>S29</v>
      </c>
      <c r="I19" s="8" t="str">
        <f>VLOOKUP($H19,'Startup Sheet'!$A$1:$AM$47,2,0)</f>
        <v>enpointe</v>
      </c>
      <c r="J19" s="9" t="str">
        <f>VLOOKUP(H19,'Startup Sheet'!$A$1:$AM$47,3,0)</f>
        <v>Karman</v>
      </c>
      <c r="K19" s="9" t="str">
        <f>VLOOKUP(H19,'Startup Sheet'!$A$1:$AM$47,4,0)</f>
        <v>f20201896@pilani.bits-pilani.ac.in</v>
      </c>
      <c r="L19" s="10" t="str">
        <f>VLOOKUP($H19,'Startup Sheet'!$A$1:$AM$47,15,0)</f>
        <v>https://drive.google.com/open?id=1T9veuEhSLewReTyBGlg1MtC5cPeNDZNT&amp;authuser=karman%40conquest.org.in&amp;usp=drive_fs</v>
      </c>
      <c r="M19" s="9" t="str">
        <f t="shared" si="2"/>
        <v>Startup Name- enpointe: https://drive.google.com/open?id=1T9veuEhSLewReTyBGlg1MtC5cPeNDZNT&amp;authuser=karman%40conquest.org.in&amp;usp=drive_fs</v>
      </c>
      <c r="N19" s="9">
        <v>44746.0</v>
      </c>
      <c r="O19" s="11">
        <v>44746.708333333336</v>
      </c>
      <c r="P19" s="15">
        <v>44746.75</v>
      </c>
      <c r="Q19" s="9" t="str">
        <f>VLOOKUP($H19,'Startup Sheet'!$A$1:$AM$47,18,0)</f>
        <v>anna@enpointe.in</v>
      </c>
      <c r="R19" s="9" t="str">
        <f>VLOOKUP($H19,'Startup Sheet'!$A$1:$AM$47,21,0)</f>
        <v/>
      </c>
      <c r="S19" s="9" t="str">
        <f>VLOOKUP($H19,'Startup Sheet'!$A$1:$AM$47,24,0)</f>
        <v/>
      </c>
      <c r="T19" s="12"/>
      <c r="U19" s="12"/>
      <c r="V19" s="12" t="s">
        <v>64</v>
      </c>
      <c r="W19" s="13">
        <f>countif('Scheduling Sheet Final2'!H11:H308,V19)</f>
        <v>7</v>
      </c>
      <c r="X19" s="12">
        <v>7.0</v>
      </c>
      <c r="Y19" s="13" t="str">
        <f t="shared" si="3"/>
        <v/>
      </c>
    </row>
    <row r="20">
      <c r="A20" s="14" t="s">
        <v>65</v>
      </c>
      <c r="B20" s="6" t="str">
        <f>VLOOKUP(A20,'Mentor Sheet'!$B$2:$O$102,2,0)</f>
        <v>M82</v>
      </c>
      <c r="C20" s="6" t="s">
        <v>66</v>
      </c>
      <c r="D20" s="6" t="s">
        <v>29</v>
      </c>
      <c r="E20" s="6" t="str">
        <f>VLOOKUP(D20,'2021 Batch'!$A$2:$E$16,2,0)</f>
        <v>f20212512@pilani.bits-pilani.ac.in</v>
      </c>
      <c r="F20" s="7">
        <v>1.0</v>
      </c>
      <c r="G20" s="6" t="str">
        <f t="shared" si="1"/>
        <v>M82X1</v>
      </c>
      <c r="H20" s="6" t="str">
        <f>VLOOKUP(G20,'Slot tags'!$C$2:$D$610,2,0)</f>
        <v>S31</v>
      </c>
      <c r="I20" s="8" t="str">
        <f>VLOOKUP($H20,'Startup Sheet'!$A$1:$AM$47,2,0)</f>
        <v>Green Tiger Mobility Private Limited</v>
      </c>
      <c r="J20" s="9" t="str">
        <f>VLOOKUP(H20,'Startup Sheet'!$A$1:$AM$47,3,0)</f>
        <v>Aryaman</v>
      </c>
      <c r="K20" s="9" t="str">
        <f>VLOOKUP(H20,'Startup Sheet'!$A$1:$AM$47,4,0)</f>
        <v>f20200537@pilani.bits-pilani.ac.in</v>
      </c>
      <c r="L20" s="10" t="str">
        <f>VLOOKUP($H20,'Startup Sheet'!$A$1:$AM$47,15,0)</f>
        <v>https://drive.google.com/drive/folders/1SFqiNx45LSxxNO68-Yc09lVbI-HNp6e_?usp=sharing</v>
      </c>
      <c r="M20" s="9" t="str">
        <f t="shared" si="2"/>
        <v>Startup Name- Green Tiger Mobility Private Limited: https://drive.google.com/drive/folders/1SFqiNx45LSxxNO68-Yc09lVbI-HNp6e_?usp=sharing</v>
      </c>
      <c r="N20" s="9">
        <v>44745.0</v>
      </c>
      <c r="O20" s="11">
        <v>44745.75</v>
      </c>
      <c r="P20" s="15">
        <v>44745.791666666664</v>
      </c>
      <c r="Q20" s="9" t="str">
        <f>VLOOKUP($H20,'Startup Sheet'!$A$1:$AM$47,18,0)</f>
        <v>ashish@greentiger.in</v>
      </c>
      <c r="R20" s="9" t="str">
        <f>VLOOKUP($H20,'Startup Sheet'!$A$1:$AM$47,21,0)</f>
        <v>aditya@greentiger.in</v>
      </c>
      <c r="S20" s="9" t="str">
        <f>VLOOKUP($H20,'Startup Sheet'!$A$1:$AM$47,24,0)</f>
        <v/>
      </c>
      <c r="T20" s="12"/>
      <c r="U20" s="12"/>
      <c r="V20" s="12" t="s">
        <v>67</v>
      </c>
      <c r="W20" s="13">
        <f>countif('Scheduling Sheet Final2'!H12:H309,V20)</f>
        <v>7</v>
      </c>
      <c r="X20" s="12">
        <v>7.0</v>
      </c>
      <c r="Y20" s="13" t="str">
        <f t="shared" si="3"/>
        <v/>
      </c>
    </row>
    <row r="21">
      <c r="A21" s="14" t="s">
        <v>65</v>
      </c>
      <c r="B21" s="6" t="str">
        <f>VLOOKUP(A21,'Mentor Sheet'!$B$2:$O$102,2,0)</f>
        <v>M82</v>
      </c>
      <c r="C21" s="6" t="s">
        <v>66</v>
      </c>
      <c r="D21" s="14" t="s">
        <v>29</v>
      </c>
      <c r="E21" s="6" t="str">
        <f>VLOOKUP(D21,'2021 Batch'!$A$2:$E$16,2,0)</f>
        <v>f20212512@pilani.bits-pilani.ac.in</v>
      </c>
      <c r="F21" s="7">
        <v>2.0</v>
      </c>
      <c r="G21" s="6" t="str">
        <f t="shared" si="1"/>
        <v>M82X2</v>
      </c>
      <c r="H21" s="6" t="str">
        <f>VLOOKUP(G21,'Slot tags'!$C$2:$D$610,2,0)</f>
        <v>S24</v>
      </c>
      <c r="I21" s="8" t="str">
        <f>VLOOKUP($H21,'Startup Sheet'!$A$1:$AM$47,2,0)</f>
        <v>Naxatra Labs</v>
      </c>
      <c r="J21" s="9" t="str">
        <f>VLOOKUP(H21,'Startup Sheet'!$A$1:$AM$47,3,0)</f>
        <v>Shamika</v>
      </c>
      <c r="K21" s="9" t="str">
        <f>VLOOKUP(H21,'Startup Sheet'!$A$1:$AM$47,4,0)</f>
        <v>f20201206@pilani.bits-pilani.ac.in</v>
      </c>
      <c r="L21" s="10" t="str">
        <f>VLOOKUP($H21,'Startup Sheet'!$A$1:$AM$47,15,0)</f>
        <v>https://drive.google.com/open?id=1PQIBXu7D0DzKLlsgGbS0nw3L26RVnNI5&amp;authuser=karman%40conquest.org.in&amp;usp=drive_fs</v>
      </c>
      <c r="M21" s="9" t="str">
        <f t="shared" si="2"/>
        <v>Startup Name- Naxatra Labs: https://drive.google.com/open?id=1PQIBXu7D0DzKLlsgGbS0nw3L26RVnNI5&amp;authuser=karman%40conquest.org.in&amp;usp=drive_fs</v>
      </c>
      <c r="N21" s="9">
        <v>44748.0</v>
      </c>
      <c r="O21" s="11">
        <v>44748.75</v>
      </c>
      <c r="P21" s="15">
        <v>44748.791666666664</v>
      </c>
      <c r="Q21" s="9" t="str">
        <f>VLOOKUP($H21,'Startup Sheet'!$A$1:$AM$47,18,0)</f>
        <v>abhilash@naxatralabs.com</v>
      </c>
      <c r="R21" s="9" t="str">
        <f>VLOOKUP($H21,'Startup Sheet'!$A$1:$AM$47,21,0)</f>
        <v>piyush@naxatralabs.com</v>
      </c>
      <c r="S21" s="9" t="str">
        <f>VLOOKUP($H21,'Startup Sheet'!$A$1:$AM$47,24,0)</f>
        <v/>
      </c>
      <c r="T21" s="12"/>
      <c r="U21" s="12"/>
      <c r="V21" s="12" t="s">
        <v>68</v>
      </c>
      <c r="W21" s="13">
        <f>countif('Scheduling Sheet Final2'!H$1:H310,V21)</f>
        <v>6</v>
      </c>
      <c r="X21" s="12">
        <v>6.0</v>
      </c>
      <c r="Y21" s="13" t="str">
        <f t="shared" si="3"/>
        <v/>
      </c>
    </row>
    <row r="22">
      <c r="A22" s="14" t="s">
        <v>69</v>
      </c>
      <c r="B22" s="6" t="str">
        <f>VLOOKUP(A22,'Mentor Sheet'!$B$2:$O$102,2,0)</f>
        <v>M72</v>
      </c>
      <c r="C22" s="6" t="s">
        <v>70</v>
      </c>
      <c r="D22" s="14" t="s">
        <v>29</v>
      </c>
      <c r="E22" s="6" t="str">
        <f>VLOOKUP(D22,'2021 Batch'!$A$2:$E$16,2,0)</f>
        <v>f20212512@pilani.bits-pilani.ac.in</v>
      </c>
      <c r="F22" s="7">
        <v>1.0</v>
      </c>
      <c r="G22" s="6" t="str">
        <f t="shared" si="1"/>
        <v>M72X1</v>
      </c>
      <c r="H22" s="6" t="str">
        <f>VLOOKUP(G22,'Slot tags'!$C$2:$D$610,2,0)</f>
        <v>S22</v>
      </c>
      <c r="I22" s="8" t="str">
        <f>VLOOKUP($H22,'Startup Sheet'!$A$1:$AM$47,2,0)</f>
        <v>Statlogic</v>
      </c>
      <c r="J22" s="9" t="str">
        <f>VLOOKUP(H22,'Startup Sheet'!$A$1:$AM$47,3,0)</f>
        <v>Darshil</v>
      </c>
      <c r="K22" s="9" t="str">
        <f>VLOOKUP(H22,'Startup Sheet'!$A$1:$AM$47,4,0)</f>
        <v>f20200985@pilani.bits-pilani.ac.in</v>
      </c>
      <c r="L22" s="10" t="str">
        <f>VLOOKUP($H22,'Startup Sheet'!$A$1:$AM$47,15,0)</f>
        <v>https://drive.google.com/drive/folders/1TDJQ-fqwC9-KiOm5feuilIV4R7vS0sgC?usp=sharing</v>
      </c>
      <c r="M22" s="9" t="str">
        <f t="shared" si="2"/>
        <v>Startup Name- Statlogic: https://drive.google.com/drive/folders/1TDJQ-fqwC9-KiOm5feuilIV4R7vS0sgC?usp=sharing</v>
      </c>
      <c r="N22" s="9">
        <v>44749.0</v>
      </c>
      <c r="O22" s="11">
        <v>44749.75</v>
      </c>
      <c r="P22" s="15">
        <v>44749.791666666664</v>
      </c>
      <c r="Q22" s="9" t="str">
        <f>VLOOKUP($H22,'Startup Sheet'!$A$1:$AM$47,18,0)</f>
        <v>vignesh@statlogic.io</v>
      </c>
      <c r="R22" s="9" t="str">
        <f>VLOOKUP($H22,'Startup Sheet'!$A$1:$AM$47,21,0)</f>
        <v/>
      </c>
      <c r="S22" s="9" t="str">
        <f>VLOOKUP($H22,'Startup Sheet'!$A$1:$AM$47,24,0)</f>
        <v/>
      </c>
      <c r="T22" s="12"/>
      <c r="U22" s="12"/>
      <c r="V22" s="12" t="s">
        <v>71</v>
      </c>
      <c r="W22" s="13">
        <f>countif('Scheduling Sheet Final2'!H$1:H311,V22)</f>
        <v>6</v>
      </c>
      <c r="X22" s="12">
        <v>6.0</v>
      </c>
      <c r="Y22" s="13" t="str">
        <f t="shared" si="3"/>
        <v/>
      </c>
    </row>
    <row r="23">
      <c r="A23" s="14" t="s">
        <v>69</v>
      </c>
      <c r="B23" s="6" t="str">
        <f>VLOOKUP(A23,'Mentor Sheet'!$B$2:$O$102,2,0)</f>
        <v>M72</v>
      </c>
      <c r="C23" s="6" t="s">
        <v>70</v>
      </c>
      <c r="D23" s="14" t="s">
        <v>29</v>
      </c>
      <c r="E23" s="6" t="str">
        <f>VLOOKUP(D23,'2021 Batch'!$A$2:$E$16,2,0)</f>
        <v>f20212512@pilani.bits-pilani.ac.in</v>
      </c>
      <c r="F23" s="7">
        <v>2.0</v>
      </c>
      <c r="G23" s="6" t="str">
        <f t="shared" si="1"/>
        <v>M72X2</v>
      </c>
      <c r="H23" s="6" t="str">
        <f>VLOOKUP(G23,'Slot tags'!$C$2:$D$610,2,0)</f>
        <v>S18</v>
      </c>
      <c r="I23" s="8" t="str">
        <f>VLOOKUP($H23,'Startup Sheet'!$A$1:$AM$47,2,0)</f>
        <v>Euphotic Labs Private Limited</v>
      </c>
      <c r="J23" s="9" t="str">
        <f>VLOOKUP(H23,'Startup Sheet'!$A$1:$AM$47,3,0)</f>
        <v>Shreya</v>
      </c>
      <c r="K23" s="9" t="str">
        <f>VLOOKUP(H23,'Startup Sheet'!$A$1:$AM$47,4,0)</f>
        <v>f20201807@pilani.bits-pilani.ac.in</v>
      </c>
      <c r="L23" s="10" t="str">
        <f>VLOOKUP($H23,'Startup Sheet'!$A$1:$AM$47,15,0)</f>
        <v>https://drive.google.com/drive/folders/1PIEn0HU71iqvaXE8xmGclj6j1YvpVsEp?usp=sharing</v>
      </c>
      <c r="M23" s="9" t="str">
        <f t="shared" si="2"/>
        <v>Startup Name- Euphotic Labs Private Limited: https://drive.google.com/drive/folders/1PIEn0HU71iqvaXE8xmGclj6j1YvpVsEp?usp=sharing</v>
      </c>
      <c r="N23" s="9">
        <v>44751.0</v>
      </c>
      <c r="O23" s="11">
        <v>44751.75</v>
      </c>
      <c r="P23" s="15">
        <v>44751.791666666664</v>
      </c>
      <c r="Q23" s="9" t="str">
        <f>VLOOKUP($H23,'Startup Sheet'!$A$1:$AM$47,18,0)</f>
        <v>sudeep@euphotic.io</v>
      </c>
      <c r="R23" s="9" t="str">
        <f>VLOOKUP($H23,'Startup Sheet'!$A$1:$AM$47,21,0)</f>
        <v>yatin@euphotic.io</v>
      </c>
      <c r="S23" s="9" t="str">
        <f>VLOOKUP($H23,'Startup Sheet'!$A$1:$AM$47,24,0)</f>
        <v>amitgupta@euphotic.io</v>
      </c>
      <c r="T23" s="12"/>
      <c r="U23" s="12"/>
      <c r="V23" s="12" t="s">
        <v>72</v>
      </c>
      <c r="W23" s="13">
        <f>countif('Scheduling Sheet Final2'!H$1:H312,V23)</f>
        <v>6</v>
      </c>
      <c r="X23" s="12">
        <v>6.0</v>
      </c>
      <c r="Y23" s="13" t="str">
        <f t="shared" si="3"/>
        <v/>
      </c>
    </row>
    <row r="24">
      <c r="A24" s="6" t="s">
        <v>73</v>
      </c>
      <c r="B24" s="6" t="str">
        <f>VLOOKUP(A24,'Mentor Sheet'!$B$2:$O$102,2,0)</f>
        <v>M10</v>
      </c>
      <c r="C24" s="6" t="s">
        <v>74</v>
      </c>
      <c r="D24" s="6" t="s">
        <v>20</v>
      </c>
      <c r="E24" s="6" t="str">
        <f>VLOOKUP(D24,'2021 Batch'!$A$2:$E$16,2,0)</f>
        <v>f20211092@pilani.bits-pilani.ac.in</v>
      </c>
      <c r="F24" s="7">
        <v>1.0</v>
      </c>
      <c r="G24" s="6" t="str">
        <f t="shared" si="1"/>
        <v>M10X1</v>
      </c>
      <c r="H24" s="6" t="str">
        <f>VLOOKUP(G24,'Slot tags'!$C$2:$D$610,2,0)</f>
        <v>S19</v>
      </c>
      <c r="I24" s="8" t="str">
        <f>VLOOKUP($H24,'Startup Sheet'!$A$1:$AM$47,2,0)</f>
        <v>Xebra Biztech LLP</v>
      </c>
      <c r="J24" s="9" t="str">
        <f>VLOOKUP(H24,'Startup Sheet'!$A$1:$AM$47,3,0)</f>
        <v>Darshil</v>
      </c>
      <c r="K24" s="9" t="str">
        <f>VLOOKUP(H24,'Startup Sheet'!$A$1:$AM$47,4,0)</f>
        <v>f20200985@pilani.bits-pilani.ac.in</v>
      </c>
      <c r="L24" s="10" t="str">
        <f>VLOOKUP($H24,'Startup Sheet'!$A$1:$AM$47,15,0)</f>
        <v>https://drive.google.com/drive/folders/1Sye02-7bYKt_meBOMhXwFZu6ICf1UGs2?usp=sharing</v>
      </c>
      <c r="M24" s="9" t="str">
        <f t="shared" si="2"/>
        <v>Startup Name- Xebra Biztech LLP: https://drive.google.com/drive/folders/1Sye02-7bYKt_meBOMhXwFZu6ICf1UGs2?usp=sharing</v>
      </c>
      <c r="N24" s="9">
        <v>44746.0</v>
      </c>
      <c r="O24" s="11">
        <v>44746.708333333336</v>
      </c>
      <c r="P24" s="15">
        <v>44746.75</v>
      </c>
      <c r="Q24" s="9" t="str">
        <f>VLOOKUP($H24,'Startup Sheet'!$A$1:$AM$47,18,0)</f>
        <v>nimesh@xebra.in</v>
      </c>
      <c r="R24" s="9" t="str">
        <f>VLOOKUP($H24,'Startup Sheet'!$A$1:$AM$47,21,0)</f>
        <v/>
      </c>
      <c r="S24" s="9" t="str">
        <f>VLOOKUP($H24,'Startup Sheet'!$A$1:$AM$47,24,0)</f>
        <v/>
      </c>
      <c r="T24" s="12"/>
      <c r="U24" s="12"/>
      <c r="V24" s="12" t="s">
        <v>75</v>
      </c>
      <c r="W24" s="13">
        <f>countif('Scheduling Sheet Final2'!H$1:H313,V24)</f>
        <v>7</v>
      </c>
      <c r="X24" s="12">
        <v>7.0</v>
      </c>
      <c r="Y24" s="13" t="str">
        <f t="shared" si="3"/>
        <v/>
      </c>
    </row>
    <row r="25">
      <c r="A25" s="6" t="s">
        <v>73</v>
      </c>
      <c r="B25" s="6" t="str">
        <f>VLOOKUP(A25,'Mentor Sheet'!$B$2:$O$102,2,0)</f>
        <v>M10</v>
      </c>
      <c r="C25" s="6" t="s">
        <v>74</v>
      </c>
      <c r="D25" s="6" t="s">
        <v>20</v>
      </c>
      <c r="E25" s="6" t="str">
        <f>VLOOKUP(D25,'2021 Batch'!$A$2:$E$16,2,0)</f>
        <v>f20211092@pilani.bits-pilani.ac.in</v>
      </c>
      <c r="F25" s="7">
        <v>2.0</v>
      </c>
      <c r="G25" s="6" t="str">
        <f t="shared" si="1"/>
        <v>M10X2</v>
      </c>
      <c r="H25" s="6" t="str">
        <f>VLOOKUP(G25,'Slot tags'!$C$2:$D$610,2,0)</f>
        <v>S28</v>
      </c>
      <c r="I25" s="8" t="str">
        <f>VLOOKUP($H25,'Startup Sheet'!$A$1:$AM$47,2,0)</f>
        <v>Siddhan Intelligence Pvt Limited</v>
      </c>
      <c r="J25" s="9" t="str">
        <f>VLOOKUP(H25,'Startup Sheet'!$A$1:$AM$47,3,0)</f>
        <v>Varad</v>
      </c>
      <c r="K25" s="9" t="str">
        <f>VLOOKUP(H25,'Startup Sheet'!$A$1:$AM$47,4,0)</f>
        <v>f20200160@pilani.bits-pilani.ac.in</v>
      </c>
      <c r="L25" s="10" t="str">
        <f>VLOOKUP($H25,'Startup Sheet'!$A$1:$AM$47,15,0)</f>
        <v>https://drive.google.com/drive/folders/1JwNyJjPecSUQSfnGNMkQfZnldC9xCKN1?usp=sharing</v>
      </c>
      <c r="M25" s="9" t="str">
        <f t="shared" si="2"/>
        <v>Startup Name- Siddhan Intelligence Pvt Limited: https://drive.google.com/drive/folders/1JwNyJjPecSUQSfnGNMkQfZnldC9xCKN1?usp=sharing</v>
      </c>
      <c r="N25" s="9">
        <v>44747.0</v>
      </c>
      <c r="O25" s="11">
        <v>44747.708333333336</v>
      </c>
      <c r="P25" s="15">
        <v>44747.75</v>
      </c>
      <c r="Q25" s="9" t="str">
        <f>VLOOKUP($H25,'Startup Sheet'!$A$1:$AM$47,18,0)</f>
        <v>baskar.rengaiyan@siddhanintelligence.com</v>
      </c>
      <c r="R25" s="9" t="str">
        <f>VLOOKUP($H25,'Startup Sheet'!$A$1:$AM$47,21,0)</f>
        <v>Alok.upadhyay@siddhanintelligence.com</v>
      </c>
      <c r="S25" s="9" t="str">
        <f>VLOOKUP($H25,'Startup Sheet'!$A$1:$AM$47,24,0)</f>
        <v/>
      </c>
      <c r="T25" s="12"/>
      <c r="U25" s="12"/>
      <c r="V25" s="12" t="s">
        <v>76</v>
      </c>
      <c r="W25" s="13">
        <f>countif('Scheduling Sheet Final2'!H$1:H314,V25)</f>
        <v>6</v>
      </c>
      <c r="X25" s="12">
        <v>6.0</v>
      </c>
      <c r="Y25" s="13" t="str">
        <f t="shared" si="3"/>
        <v/>
      </c>
    </row>
    <row r="26">
      <c r="A26" s="6" t="s">
        <v>73</v>
      </c>
      <c r="B26" s="6" t="str">
        <f>VLOOKUP(A26,'Mentor Sheet'!$B$2:$O$102,2,0)</f>
        <v>M10</v>
      </c>
      <c r="C26" s="6" t="s">
        <v>74</v>
      </c>
      <c r="D26" s="6" t="s">
        <v>20</v>
      </c>
      <c r="E26" s="6" t="str">
        <f>VLOOKUP(D26,'2021 Batch'!$A$2:$E$16,2,0)</f>
        <v>f20211092@pilani.bits-pilani.ac.in</v>
      </c>
      <c r="F26" s="7">
        <v>3.0</v>
      </c>
      <c r="G26" s="6" t="str">
        <f t="shared" si="1"/>
        <v>M10X3</v>
      </c>
      <c r="H26" s="6" t="str">
        <f>VLOOKUP(G26,'Slot tags'!$C$2:$D$610,2,0)</f>
        <v>S16</v>
      </c>
      <c r="I26" s="8" t="str">
        <f>VLOOKUP($H26,'Startup Sheet'!$A$1:$AM$47,2,0)</f>
        <v>DocTunes</v>
      </c>
      <c r="J26" s="9" t="str">
        <f>VLOOKUP(H26,'Startup Sheet'!$A$1:$AM$47,3,0)</f>
        <v>Parth</v>
      </c>
      <c r="K26" s="9" t="str">
        <f>VLOOKUP(H26,'Startup Sheet'!$A$1:$AM$47,4,0)</f>
        <v>f20201229@pilani.bits-pilani.ac.in</v>
      </c>
      <c r="L26" s="10" t="str">
        <f>VLOOKUP($H26,'Startup Sheet'!$A$1:$AM$47,15,0)</f>
        <v>https://drive.google.com/drive/folders/1UQwK4xc_aVT33SZgUMFiyp7YMmtanfgb?usp=sharing</v>
      </c>
      <c r="M26" s="9" t="str">
        <f t="shared" si="2"/>
        <v>Startup Name- DocTunes: https://drive.google.com/drive/folders/1UQwK4xc_aVT33SZgUMFiyp7YMmtanfgb?usp=sharing</v>
      </c>
      <c r="N26" s="9">
        <v>44749.0</v>
      </c>
      <c r="O26" s="11">
        <v>44749.708333333336</v>
      </c>
      <c r="P26" s="15">
        <v>44749.75</v>
      </c>
      <c r="Q26" s="9" t="str">
        <f>VLOOKUP($H26,'Startup Sheet'!$A$1:$AM$47,18,0)</f>
        <v>dewang206@gmail.com</v>
      </c>
      <c r="R26" s="9" t="str">
        <f>VLOOKUP($H26,'Startup Sheet'!$A$1:$AM$47,21,0)</f>
        <v>kss100105@gmail.com</v>
      </c>
      <c r="S26" s="9" t="str">
        <f>VLOOKUP($H26,'Startup Sheet'!$A$1:$AM$47,24,0)</f>
        <v/>
      </c>
      <c r="T26" s="12"/>
      <c r="U26" s="12"/>
      <c r="V26" s="12" t="s">
        <v>77</v>
      </c>
      <c r="W26" s="13">
        <f>countif('Scheduling Sheet Final2'!H$1:H315,V26)</f>
        <v>7</v>
      </c>
      <c r="X26" s="12">
        <v>7.0</v>
      </c>
      <c r="Y26" s="13" t="str">
        <f t="shared" si="3"/>
        <v/>
      </c>
    </row>
    <row r="27">
      <c r="A27" s="6" t="s">
        <v>78</v>
      </c>
      <c r="B27" s="6" t="str">
        <f>VLOOKUP(A27,'Mentor Sheet'!$B$2:$O$102,2,0)</f>
        <v>M69</v>
      </c>
      <c r="C27" s="6" t="s">
        <v>79</v>
      </c>
      <c r="D27" s="6" t="s">
        <v>35</v>
      </c>
      <c r="E27" s="6" t="str">
        <f>VLOOKUP(D27,'2021 Batch'!$A$2:$E$16,2,0)</f>
        <v>f20212389@pilani.bits-pilani.ac.in</v>
      </c>
      <c r="F27" s="7">
        <v>1.0</v>
      </c>
      <c r="G27" s="6" t="str">
        <f t="shared" si="1"/>
        <v>M69X1</v>
      </c>
      <c r="H27" s="6" t="str">
        <f>VLOOKUP(G27,'Slot tags'!$C$2:$D$610,2,0)</f>
        <v>S25</v>
      </c>
      <c r="I27" s="8" t="str">
        <f>VLOOKUP($H27,'Startup Sheet'!$A$1:$AM$47,2,0)</f>
        <v>Froots Technologies Pvt Ltd</v>
      </c>
      <c r="J27" s="9" t="str">
        <f>VLOOKUP(H27,'Startup Sheet'!$A$1:$AM$47,3,0)</f>
        <v>Naman</v>
      </c>
      <c r="K27" s="9" t="str">
        <f>VLOOKUP(H27,'Startup Sheet'!$A$1:$AM$47,4,0)</f>
        <v>f20201749@pilani.bits-pilani.ac.in</v>
      </c>
      <c r="L27" s="10" t="str">
        <f>VLOOKUP($H27,'Startup Sheet'!$A$1:$AM$47,15,0)</f>
        <v>https://drive.google.com/open?id=1SIoPVqze3BoLDpQN9KvP4FVg0hUkXfO1&amp;authuser=karman%40conquest.org.in&amp;usp=drive_fs</v>
      </c>
      <c r="M27" s="9" t="str">
        <f t="shared" si="2"/>
        <v>Startup Name- Froots Technologies Pvt Ltd: https://drive.google.com/open?id=1SIoPVqze3BoLDpQN9KvP4FVg0hUkXfO1&amp;authuser=karman%40conquest.org.in&amp;usp=drive_fs</v>
      </c>
      <c r="N27" s="9">
        <v>44746.0</v>
      </c>
      <c r="O27" s="11">
        <v>44746.458333333336</v>
      </c>
      <c r="P27" s="17">
        <v>44746.5</v>
      </c>
      <c r="Q27" s="9" t="str">
        <f>VLOOKUP($H27,'Startup Sheet'!$A$1:$AM$47,18,0)</f>
        <v>shefalika@froots.co</v>
      </c>
      <c r="R27" s="9" t="str">
        <f>VLOOKUP($H27,'Startup Sheet'!$A$1:$AM$47,21,0)</f>
        <v>shefali@froots.co</v>
      </c>
      <c r="S27" s="9" t="str">
        <f>VLOOKUP($H27,'Startup Sheet'!$A$1:$AM$47,24,0)</f>
        <v/>
      </c>
      <c r="T27" s="12"/>
      <c r="U27" s="12"/>
      <c r="V27" s="12" t="s">
        <v>80</v>
      </c>
      <c r="W27" s="13">
        <f>countif('Scheduling Sheet Final2'!H$1:H316,V27)</f>
        <v>6</v>
      </c>
      <c r="X27" s="12">
        <v>6.0</v>
      </c>
      <c r="Y27" s="13" t="str">
        <f t="shared" si="3"/>
        <v/>
      </c>
    </row>
    <row r="28">
      <c r="A28" s="6" t="s">
        <v>78</v>
      </c>
      <c r="B28" s="6" t="str">
        <f>VLOOKUP(A28,'Mentor Sheet'!$B$2:$O$102,2,0)</f>
        <v>M69</v>
      </c>
      <c r="C28" s="6" t="s">
        <v>79</v>
      </c>
      <c r="D28" s="6" t="s">
        <v>35</v>
      </c>
      <c r="E28" s="6" t="str">
        <f>VLOOKUP(D28,'2021 Batch'!$A$2:$E$16,2,0)</f>
        <v>f20212389@pilani.bits-pilani.ac.in</v>
      </c>
      <c r="F28" s="7">
        <v>2.0</v>
      </c>
      <c r="G28" s="6" t="str">
        <f t="shared" si="1"/>
        <v>M69X2</v>
      </c>
      <c r="H28" s="6" t="str">
        <f>VLOOKUP(G28,'Slot tags'!$C$2:$D$610,2,0)</f>
        <v>S32</v>
      </c>
      <c r="I28" s="8" t="str">
        <f>VLOOKUP($H28,'Startup Sheet'!$A$1:$AM$47,2,0)</f>
        <v>Strawcture Eco Pvt. Ltd.</v>
      </c>
      <c r="J28" s="9" t="str">
        <f>VLOOKUP(H28,'Startup Sheet'!$A$1:$AM$47,3,0)</f>
        <v>Naman</v>
      </c>
      <c r="K28" s="9" t="str">
        <f>VLOOKUP(H28,'Startup Sheet'!$A$1:$AM$47,4,0)</f>
        <v>f20201749@pilani.bits-pilani.ac.in</v>
      </c>
      <c r="L28" s="10" t="str">
        <f>VLOOKUP($H28,'Startup Sheet'!$A$1:$AM$47,15,0)</f>
        <v>https://drive.google.com/open?id=1TsB-cXvTN_9ozqeoZzqSeNj971PHH-mn&amp;authuser=karman%40conquest.org.in&amp;usp=drive_fs</v>
      </c>
      <c r="M28" s="9" t="str">
        <f t="shared" si="2"/>
        <v>Startup Name- Strawcture Eco Pvt. Ltd.: https://drive.google.com/open?id=1TsB-cXvTN_9ozqeoZzqSeNj971PHH-mn&amp;authuser=karman%40conquest.org.in&amp;usp=drive_fs</v>
      </c>
      <c r="N28" s="9">
        <v>44747.0</v>
      </c>
      <c r="O28" s="11">
        <v>44747.458333333336</v>
      </c>
      <c r="P28" s="17">
        <v>44747.5</v>
      </c>
      <c r="Q28" s="9" t="str">
        <f>VLOOKUP($H28,'Startup Sheet'!$A$1:$AM$47,18,0)</f>
        <v>shriti_pandey@strawcture.com</v>
      </c>
      <c r="R28" s="9" t="str">
        <f>VLOOKUP($H28,'Startup Sheet'!$A$1:$AM$47,21,0)</f>
        <v/>
      </c>
      <c r="S28" s="9" t="str">
        <f>VLOOKUP($H28,'Startup Sheet'!$A$1:$AM$47,24,0)</f>
        <v/>
      </c>
      <c r="T28" s="12"/>
      <c r="U28" s="12"/>
      <c r="V28" s="12" t="s">
        <v>81</v>
      </c>
      <c r="W28" s="13">
        <f>countif('Scheduling Sheet Final2'!H$1:H317,V28)</f>
        <v>6</v>
      </c>
      <c r="X28" s="12">
        <v>6.0</v>
      </c>
      <c r="Y28" s="13" t="str">
        <f t="shared" si="3"/>
        <v/>
      </c>
    </row>
    <row r="29">
      <c r="A29" s="6" t="s">
        <v>78</v>
      </c>
      <c r="B29" s="6" t="str">
        <f>VLOOKUP(A29,'Mentor Sheet'!$B$2:$O$102,2,0)</f>
        <v>M69</v>
      </c>
      <c r="C29" s="6" t="s">
        <v>79</v>
      </c>
      <c r="D29" s="6" t="s">
        <v>35</v>
      </c>
      <c r="E29" s="6" t="str">
        <f>VLOOKUP(D29,'2021 Batch'!$A$2:$E$16,2,0)</f>
        <v>f20212389@pilani.bits-pilani.ac.in</v>
      </c>
      <c r="F29" s="7">
        <v>3.0</v>
      </c>
      <c r="G29" s="6" t="str">
        <f t="shared" si="1"/>
        <v>M69X3</v>
      </c>
      <c r="H29" s="6" t="str">
        <f>VLOOKUP(G29,'Slot tags'!$C$2:$D$610,2,0)</f>
        <v>S44</v>
      </c>
      <c r="I29" s="8" t="str">
        <f>VLOOKUP($H29,'Startup Sheet'!$A$1:$AM$47,2,0)</f>
        <v>UNINO Healthcare Private Limited</v>
      </c>
      <c r="J29" s="9" t="str">
        <f>VLOOKUP(H29,'Startup Sheet'!$A$1:$AM$47,3,0)</f>
        <v>Mehul</v>
      </c>
      <c r="K29" s="9" t="str">
        <f>VLOOKUP(H29,'Startup Sheet'!$A$1:$AM$47,4,0)</f>
        <v>f20200806@pilani.bits-pilani.ac.in</v>
      </c>
      <c r="L29" s="10" t="str">
        <f>VLOOKUP($H29,'Startup Sheet'!$A$1:$AM$47,15,0)</f>
        <v>https://drive.google.com/open?id=1WvcUJlLCv7VmievZOnHqyBVdxVdlwt-B&amp;authuser=karman%40conquest.org.in&amp;usp=drive_fs</v>
      </c>
      <c r="M29" s="9" t="str">
        <f t="shared" si="2"/>
        <v>Startup Name- UNINO Healthcare Private Limited: https://drive.google.com/open?id=1WvcUJlLCv7VmievZOnHqyBVdxVdlwt-B&amp;authuser=karman%40conquest.org.in&amp;usp=drive_fs</v>
      </c>
      <c r="N29" s="9">
        <v>44748.0</v>
      </c>
      <c r="O29" s="11">
        <v>44748.458333333336</v>
      </c>
      <c r="P29" s="17">
        <v>44748.5</v>
      </c>
      <c r="Q29" s="9" t="str">
        <f>VLOOKUP($H29,'Startup Sheet'!$A$1:$AM$47,18,0)</f>
        <v>Harshini.zaveri@gmail.com</v>
      </c>
      <c r="R29" s="9" t="str">
        <f>VLOOKUP($H29,'Startup Sheet'!$A$1:$AM$47,21,0)</f>
        <v>Zaverichiranjit@gmail.com</v>
      </c>
      <c r="S29" s="9"/>
      <c r="T29" s="12"/>
      <c r="U29" s="12"/>
      <c r="V29" s="12" t="s">
        <v>82</v>
      </c>
      <c r="W29" s="13">
        <f>countif('Scheduling Sheet Final2'!H$1:H318,V29)</f>
        <v>6</v>
      </c>
      <c r="X29" s="12">
        <v>6.0</v>
      </c>
      <c r="Y29" s="13" t="str">
        <f t="shared" si="3"/>
        <v/>
      </c>
    </row>
    <row r="30">
      <c r="A30" s="6" t="s">
        <v>78</v>
      </c>
      <c r="B30" s="6" t="str">
        <f>VLOOKUP(A30,'Mentor Sheet'!$B$2:$O$102,2,0)</f>
        <v>M69</v>
      </c>
      <c r="C30" s="6" t="s">
        <v>79</v>
      </c>
      <c r="D30" s="6" t="s">
        <v>35</v>
      </c>
      <c r="E30" s="6" t="str">
        <f>VLOOKUP(D30,'2021 Batch'!$A$2:$E$16,2,0)</f>
        <v>f20212389@pilani.bits-pilani.ac.in</v>
      </c>
      <c r="F30" s="7">
        <v>4.0</v>
      </c>
      <c r="G30" s="6" t="str">
        <f t="shared" si="1"/>
        <v>M69X4</v>
      </c>
      <c r="H30" s="6" t="str">
        <f>VLOOKUP(G30,'Slot tags'!$C$2:$D$610,2,0)</f>
        <v>S15</v>
      </c>
      <c r="I30" s="8" t="str">
        <f>VLOOKUP($H30,'Startup Sheet'!$A$1:$AM$47,2,0)</f>
        <v>Debound (Registered under SecretStencil Technologies Pvt. Ltd.)</v>
      </c>
      <c r="J30" s="9" t="str">
        <f>VLOOKUP(H30,'Startup Sheet'!$A$1:$AM$47,3,0)</f>
        <v>Darshil</v>
      </c>
      <c r="K30" s="9" t="str">
        <f>VLOOKUP(H30,'Startup Sheet'!$A$1:$AM$47,4,0)</f>
        <v>f20200985@pilani.bits-pilani.ac.in</v>
      </c>
      <c r="L30" s="10" t="str">
        <f>VLOOKUP($H30,'Startup Sheet'!$A$1:$AM$47,15,0)</f>
        <v>https://drive.google.com/open?id=1--zYAcmR-rs26wsfrAxH4KqTIAYA8uCv&amp;authuser=karman%40conquest.org.in&amp;usp=drive_fs</v>
      </c>
      <c r="M30" s="9" t="str">
        <f t="shared" si="2"/>
        <v>Startup Name- Debound (Registered under SecretStencil Technologies Pvt. Ltd.): https://drive.google.com/open?id=1--zYAcmR-rs26wsfrAxH4KqTIAYA8uCv&amp;authuser=karman%40conquest.org.in&amp;usp=drive_fs</v>
      </c>
      <c r="N30" s="9">
        <v>44749.0</v>
      </c>
      <c r="O30" s="11">
        <v>44749.458333333336</v>
      </c>
      <c r="P30" s="17">
        <v>44749.5</v>
      </c>
      <c r="Q30" s="9" t="str">
        <f>VLOOKUP($H30,'Startup Sheet'!$A$1:$AM$47,18,0)</f>
        <v>f20190469@pilani.bits-pilani.ac.in</v>
      </c>
      <c r="R30" s="9" t="str">
        <f>VLOOKUP($H30,'Startup Sheet'!$A$1:$AM$47,21,0)</f>
        <v>avyaygupta007@gmail.com</v>
      </c>
      <c r="S30" s="9" t="str">
        <f>VLOOKUP($H30,'Startup Sheet'!$A$1:$AM$47,24,0)</f>
        <v>kmlptl.16@gmail.com</v>
      </c>
      <c r="T30" s="12"/>
      <c r="U30" s="12"/>
      <c r="V30" s="12" t="s">
        <v>83</v>
      </c>
      <c r="W30" s="13">
        <f>countif('Scheduling Sheet Final2'!H$1:H319,V30)</f>
        <v>6</v>
      </c>
      <c r="X30" s="12">
        <v>6.0</v>
      </c>
      <c r="Y30" s="13" t="str">
        <f t="shared" si="3"/>
        <v/>
      </c>
    </row>
    <row r="31">
      <c r="A31" s="6" t="s">
        <v>78</v>
      </c>
      <c r="B31" s="6" t="str">
        <f>VLOOKUP(A31,'Mentor Sheet'!$B$2:$O$102,2,0)</f>
        <v>M69</v>
      </c>
      <c r="C31" s="6" t="s">
        <v>79</v>
      </c>
      <c r="D31" s="6" t="s">
        <v>35</v>
      </c>
      <c r="E31" s="6" t="str">
        <f>VLOOKUP(D31,'2021 Batch'!$A$2:$E$16,2,0)</f>
        <v>f20212389@pilani.bits-pilani.ac.in</v>
      </c>
      <c r="F31" s="7">
        <v>5.0</v>
      </c>
      <c r="G31" s="6" t="str">
        <f t="shared" si="1"/>
        <v>M69X5</v>
      </c>
      <c r="H31" s="6" t="str">
        <f>VLOOKUP(G31,'Slot tags'!$C$2:$D$610,2,0)</f>
        <v>S27</v>
      </c>
      <c r="I31" s="8" t="str">
        <f>VLOOKUP($H31,'Startup Sheet'!$A$1:$AM$47,2,0)</f>
        <v>Nyus</v>
      </c>
      <c r="J31" s="9" t="str">
        <f>VLOOKUP(H31,'Startup Sheet'!$A$1:$AM$47,3,0)</f>
        <v>Naman</v>
      </c>
      <c r="K31" s="9" t="str">
        <f>VLOOKUP(H31,'Startup Sheet'!$A$1:$AM$47,4,0)</f>
        <v>f20201749@pilani.bits-pilani.ac.in</v>
      </c>
      <c r="L31" s="10" t="str">
        <f>VLOOKUP($H31,'Startup Sheet'!$A$1:$AM$47,15,0)</f>
        <v>https://drive.google.com/open?id=1PGBHUVDTNc5ea-tOvuEYsFIMbenCN3qu&amp;authuser=karman%40conquest.org.in&amp;usp=drive_fs</v>
      </c>
      <c r="M31" s="9" t="str">
        <f t="shared" si="2"/>
        <v>Startup Name- Nyus: https://drive.google.com/open?id=1PGBHUVDTNc5ea-tOvuEYsFIMbenCN3qu&amp;authuser=karman%40conquest.org.in&amp;usp=drive_fs</v>
      </c>
      <c r="N31" s="9">
        <v>44750.0</v>
      </c>
      <c r="O31" s="11">
        <v>44750.458333333336</v>
      </c>
      <c r="P31" s="17">
        <v>44750.5</v>
      </c>
      <c r="Q31" s="9" t="str">
        <f>VLOOKUP($H31,'Startup Sheet'!$A$1:$AM$47,18,0)</f>
        <v>puru@nyusapp.com</v>
      </c>
      <c r="R31" s="9" t="str">
        <f>VLOOKUP($H31,'Startup Sheet'!$A$1:$AM$47,21,0)</f>
        <v/>
      </c>
      <c r="S31" s="9" t="str">
        <f>VLOOKUP($H31,'Startup Sheet'!$A$1:$AM$47,24,0)</f>
        <v/>
      </c>
      <c r="T31" s="12"/>
      <c r="U31" s="12"/>
      <c r="V31" s="12" t="s">
        <v>84</v>
      </c>
      <c r="W31" s="13">
        <f>countif('Scheduling Sheet Final2'!H$1:H320,V31)</f>
        <v>6</v>
      </c>
      <c r="X31" s="12">
        <v>6.0</v>
      </c>
      <c r="Y31" s="13" t="str">
        <f t="shared" si="3"/>
        <v/>
      </c>
    </row>
    <row r="32">
      <c r="A32" s="6" t="s">
        <v>85</v>
      </c>
      <c r="B32" s="6" t="str">
        <f>VLOOKUP(A32,'Mentor Sheet'!$B$2:$O$102,2,0)</f>
        <v>M47</v>
      </c>
      <c r="C32" s="6" t="s">
        <v>86</v>
      </c>
      <c r="D32" s="6" t="s">
        <v>24</v>
      </c>
      <c r="E32" s="6" t="str">
        <f>VLOOKUP(D32,'2021 Batch'!$A$2:$E$16,2,0)</f>
        <v>f20210979@pilani.bits-pilani.ac.in</v>
      </c>
      <c r="F32" s="7">
        <v>1.0</v>
      </c>
      <c r="G32" s="6" t="str">
        <f t="shared" si="1"/>
        <v>M47X1</v>
      </c>
      <c r="H32" s="6" t="str">
        <f>VLOOKUP(G32,'Slot tags'!$C$2:$D$610,2,0)</f>
        <v>S39</v>
      </c>
      <c r="I32" s="8" t="str">
        <f>VLOOKUP($H32,'Startup Sheet'!$A$1:$AM$47,2,0)</f>
        <v>PayNav</v>
      </c>
      <c r="J32" s="9" t="str">
        <f>VLOOKUP(H32,'Startup Sheet'!$A$1:$AM$47,3,0)</f>
        <v>Varad</v>
      </c>
      <c r="K32" s="9" t="str">
        <f>VLOOKUP(H32,'Startup Sheet'!$A$1:$AM$47,4,0)</f>
        <v>f20200160@pilani.bits-pilani.ac.in</v>
      </c>
      <c r="L32" s="10" t="str">
        <f>VLOOKUP($H32,'Startup Sheet'!$A$1:$AM$47,15,0)</f>
        <v>https://drive.google.com/drive/folders/1TFN3gx8ROM2PZXjpWNtPfZ4HQZcniv_C?usp=sharing</v>
      </c>
      <c r="M32" s="9" t="str">
        <f t="shared" si="2"/>
        <v>Startup Name- PayNav: https://drive.google.com/drive/folders/1TFN3gx8ROM2PZXjpWNtPfZ4HQZcniv_C?usp=sharing</v>
      </c>
      <c r="N32" s="9">
        <v>44749.0</v>
      </c>
      <c r="O32" s="11">
        <v>44749.833333333336</v>
      </c>
      <c r="P32" s="15">
        <v>44749.875</v>
      </c>
      <c r="Q32" s="9" t="str">
        <f>VLOOKUP($H32,'Startup Sheet'!$A$1:$AM$47,18,0)</f>
        <v>naveenpatnaik.J@gmail.com</v>
      </c>
      <c r="R32" s="9" t="str">
        <f>VLOOKUP($H32,'Startup Sheet'!$A$1:$AM$47,21,0)</f>
        <v/>
      </c>
      <c r="S32" s="9" t="str">
        <f>VLOOKUP($H32,'Startup Sheet'!$A$1:$AM$47,24,0)</f>
        <v/>
      </c>
      <c r="T32" s="12"/>
      <c r="U32" s="12"/>
      <c r="V32" s="12" t="s">
        <v>87</v>
      </c>
      <c r="W32" s="13">
        <f>countif('Scheduling Sheet Final2'!H$1:H321,V32)</f>
        <v>6</v>
      </c>
      <c r="X32" s="12">
        <v>6.0</v>
      </c>
      <c r="Y32" s="13" t="str">
        <f t="shared" si="3"/>
        <v/>
      </c>
    </row>
    <row r="33">
      <c r="A33" s="6" t="s">
        <v>85</v>
      </c>
      <c r="B33" s="6" t="str">
        <f>VLOOKUP(A33,'Mentor Sheet'!$B$2:$O$102,2,0)</f>
        <v>M47</v>
      </c>
      <c r="C33" s="6" t="s">
        <v>86</v>
      </c>
      <c r="D33" s="6" t="s">
        <v>24</v>
      </c>
      <c r="E33" s="6" t="str">
        <f>VLOOKUP(D33,'2021 Batch'!$A$2:$E$16,2,0)</f>
        <v>f20210979@pilani.bits-pilani.ac.in</v>
      </c>
      <c r="F33" s="7">
        <v>2.0</v>
      </c>
      <c r="G33" s="6" t="str">
        <f t="shared" si="1"/>
        <v>M47X2</v>
      </c>
      <c r="H33" s="6" t="str">
        <f>VLOOKUP(G33,'Slot tags'!$C$2:$D$610,2,0)</f>
        <v>S40</v>
      </c>
      <c r="I33" s="8" t="str">
        <f>VLOOKUP($H33,'Startup Sheet'!$A$1:$AM$47,2,0)</f>
        <v>CliqueUp</v>
      </c>
      <c r="J33" s="9" t="str">
        <f>VLOOKUP(H33,'Startup Sheet'!$A$1:$AM$47,3,0)</f>
        <v>Varad</v>
      </c>
      <c r="K33" s="9" t="str">
        <f>VLOOKUP(H33,'Startup Sheet'!$A$1:$AM$47,4,0)</f>
        <v>f20200160@pilani.bits-pilani.ac.in</v>
      </c>
      <c r="L33" s="10" t="str">
        <f>VLOOKUP($H33,'Startup Sheet'!$A$1:$AM$47,15,0)</f>
        <v>https://drive.google.com/drive/folders/1UEmu3wGMMJdSXnggjoIP9j6KAglsz1MI?usp=sharing</v>
      </c>
      <c r="M33" s="9" t="str">
        <f t="shared" si="2"/>
        <v>Startup Name- CliqueUp: https://drive.google.com/drive/folders/1UEmu3wGMMJdSXnggjoIP9j6KAglsz1MI?usp=sharing</v>
      </c>
      <c r="N33" s="9">
        <v>44750.0</v>
      </c>
      <c r="O33" s="11">
        <v>44750.833333333336</v>
      </c>
      <c r="P33" s="15">
        <v>44750.875</v>
      </c>
      <c r="Q33" s="9" t="str">
        <f>VLOOKUP($H33,'Startup Sheet'!$A$1:$AM$47,18,0)</f>
        <v>ayush@peekwhole.com</v>
      </c>
      <c r="R33" s="9" t="str">
        <f>VLOOKUP($H33,'Startup Sheet'!$A$1:$AM$47,21,0)</f>
        <v>seerat@peekwhole.com</v>
      </c>
      <c r="S33" s="9" t="str">
        <f>VLOOKUP($H33,'Startup Sheet'!$A$1:$AM$47,24,0)</f>
        <v/>
      </c>
      <c r="T33" s="12"/>
      <c r="U33" s="12"/>
      <c r="V33" s="12" t="s">
        <v>88</v>
      </c>
      <c r="W33" s="13">
        <f>countif('Scheduling Sheet Final2'!H$1:H322,V33)</f>
        <v>6</v>
      </c>
      <c r="X33" s="12">
        <v>6.0</v>
      </c>
      <c r="Y33" s="13" t="str">
        <f t="shared" si="3"/>
        <v/>
      </c>
    </row>
    <row r="34">
      <c r="A34" s="6" t="s">
        <v>89</v>
      </c>
      <c r="B34" s="6" t="str">
        <f>VLOOKUP(A34,'Mentor Sheet'!$B$2:$O$102,2,0)</f>
        <v>M30</v>
      </c>
      <c r="C34" s="6" t="s">
        <v>90</v>
      </c>
      <c r="D34" s="6" t="s">
        <v>24</v>
      </c>
      <c r="E34" s="6" t="str">
        <f>VLOOKUP(D34,'2021 Batch'!$A$2:$E$16,2,0)</f>
        <v>f20210979@pilani.bits-pilani.ac.in</v>
      </c>
      <c r="F34" s="7">
        <v>1.0</v>
      </c>
      <c r="G34" s="6" t="str">
        <f t="shared" si="1"/>
        <v>M30X1</v>
      </c>
      <c r="H34" s="6" t="str">
        <f>VLOOKUP(G34,'Slot tags'!$C$2:$D$610,2,0)</f>
        <v>S25</v>
      </c>
      <c r="I34" s="8" t="str">
        <f>VLOOKUP($H34,'Startup Sheet'!$A$1:$AM$47,2,0)</f>
        <v>Froots Technologies Pvt Ltd</v>
      </c>
      <c r="J34" s="9" t="str">
        <f>VLOOKUP(H34,'Startup Sheet'!$A$1:$AM$47,3,0)</f>
        <v>Naman</v>
      </c>
      <c r="K34" s="9" t="str">
        <f>VLOOKUP(H34,'Startup Sheet'!$A$1:$AM$47,4,0)</f>
        <v>f20201749@pilani.bits-pilani.ac.in</v>
      </c>
      <c r="L34" s="10" t="str">
        <f>VLOOKUP($H34,'Startup Sheet'!$A$1:$AM$47,15,0)</f>
        <v>https://drive.google.com/open?id=1SIoPVqze3BoLDpQN9KvP4FVg0hUkXfO1&amp;authuser=karman%40conquest.org.in&amp;usp=drive_fs</v>
      </c>
      <c r="M34" s="9" t="str">
        <f t="shared" si="2"/>
        <v>Startup Name- Froots Technologies Pvt Ltd: https://drive.google.com/open?id=1SIoPVqze3BoLDpQN9KvP4FVg0hUkXfO1&amp;authuser=karman%40conquest.org.in&amp;usp=drive_fs</v>
      </c>
      <c r="N34" s="9">
        <v>44749.0</v>
      </c>
      <c r="O34" s="11">
        <v>44749.75</v>
      </c>
      <c r="P34" s="15">
        <v>44749.791666666664</v>
      </c>
      <c r="Q34" s="9" t="str">
        <f>VLOOKUP($H34,'Startup Sheet'!$A$1:$AM$47,18,0)</f>
        <v>shefalika@froots.co</v>
      </c>
      <c r="R34" s="9" t="str">
        <f>VLOOKUP($H34,'Startup Sheet'!$A$1:$AM$47,21,0)</f>
        <v>shefali@froots.co</v>
      </c>
      <c r="S34" s="9" t="str">
        <f>VLOOKUP($H34,'Startup Sheet'!$A$1:$AM$47,24,0)</f>
        <v/>
      </c>
      <c r="T34" s="12"/>
      <c r="U34" s="12"/>
      <c r="V34" s="12" t="s">
        <v>91</v>
      </c>
      <c r="W34" s="13">
        <f>countif('Scheduling Sheet Final2'!H$1:H323,V34)</f>
        <v>6</v>
      </c>
      <c r="X34" s="12">
        <v>6.0</v>
      </c>
      <c r="Y34" s="13" t="str">
        <f t="shared" si="3"/>
        <v/>
      </c>
    </row>
    <row r="35">
      <c r="A35" s="6" t="s">
        <v>89</v>
      </c>
      <c r="B35" s="6" t="str">
        <f>VLOOKUP(A35,'Mentor Sheet'!$B$2:$O$102,2,0)</f>
        <v>M30</v>
      </c>
      <c r="C35" s="6" t="s">
        <v>90</v>
      </c>
      <c r="D35" s="6" t="s">
        <v>24</v>
      </c>
      <c r="E35" s="6" t="str">
        <f>VLOOKUP(D35,'2021 Batch'!$A$2:$E$16,2,0)</f>
        <v>f20210979@pilani.bits-pilani.ac.in</v>
      </c>
      <c r="F35" s="7">
        <v>2.0</v>
      </c>
      <c r="G35" s="6" t="str">
        <f t="shared" si="1"/>
        <v>M30X2</v>
      </c>
      <c r="H35" s="6" t="str">
        <f>VLOOKUP(G35,'Slot tags'!$C$2:$D$610,2,0)</f>
        <v>S35</v>
      </c>
      <c r="I35" s="8" t="str">
        <f>VLOOKUP($H35,'Startup Sheet'!$A$1:$AM$47,2,0)</f>
        <v>InfinityX Innovations Private Limited</v>
      </c>
      <c r="J35" s="9" t="str">
        <f>VLOOKUP(H35,'Startup Sheet'!$A$1:$AM$47,3,0)</f>
        <v>Shreya</v>
      </c>
      <c r="K35" s="9" t="str">
        <f>VLOOKUP(H35,'Startup Sheet'!$A$1:$AM$47,4,0)</f>
        <v>f20201807@pilani.bits-pilani.ac.in</v>
      </c>
      <c r="L35" s="10" t="str">
        <f>VLOOKUP($H35,'Startup Sheet'!$A$1:$AM$47,15,0)</f>
        <v>https://drive.google.com/drive/folders/1S5DGiKNCiEhsVVLsQSk8RTObgsdhf7ih?usp=sharing</v>
      </c>
      <c r="M35" s="9" t="str">
        <f t="shared" si="2"/>
        <v>Startup Name- InfinityX Innovations Private Limited: https://drive.google.com/drive/folders/1S5DGiKNCiEhsVVLsQSk8RTObgsdhf7ih?usp=sharing</v>
      </c>
      <c r="N35" s="9">
        <v>44750.0</v>
      </c>
      <c r="O35" s="11">
        <v>44750.75</v>
      </c>
      <c r="P35" s="15">
        <v>44750.791666666664</v>
      </c>
      <c r="Q35" s="9" t="str">
        <f>VLOOKUP($H35,'Startup Sheet'!$A$1:$AM$47,18,0)</f>
        <v>satyam@infinityx.co.in</v>
      </c>
      <c r="R35" s="9" t="str">
        <f>VLOOKUP($H35,'Startup Sheet'!$A$1:$AM$47,21,0)</f>
        <v/>
      </c>
      <c r="S35" s="9" t="str">
        <f>VLOOKUP($H35,'Startup Sheet'!$A$1:$AM$47,24,0)</f>
        <v/>
      </c>
      <c r="T35" s="12"/>
      <c r="U35" s="12"/>
      <c r="V35" s="12" t="s">
        <v>92</v>
      </c>
      <c r="W35" s="13">
        <f>countif('Scheduling Sheet Final2'!H$1:H324,V35)</f>
        <v>6</v>
      </c>
      <c r="X35" s="12">
        <v>6.0</v>
      </c>
      <c r="Y35" s="13" t="str">
        <f t="shared" si="3"/>
        <v/>
      </c>
    </row>
    <row r="36">
      <c r="A36" s="6" t="s">
        <v>93</v>
      </c>
      <c r="B36" s="6" t="str">
        <f>VLOOKUP(A36,'Mentor Sheet'!$B$2:$O$102,2,0)</f>
        <v>M58</v>
      </c>
      <c r="C36" s="6" t="s">
        <v>94</v>
      </c>
      <c r="D36" s="6" t="s">
        <v>45</v>
      </c>
      <c r="E36" s="6" t="str">
        <f>VLOOKUP(D36,'2021 Batch'!$A$2:$E$16,2,0)</f>
        <v>f20210706@pilani.bits-pilani.ac.in</v>
      </c>
      <c r="F36" s="7">
        <v>1.0</v>
      </c>
      <c r="G36" s="6" t="str">
        <f t="shared" si="1"/>
        <v>M58X1</v>
      </c>
      <c r="H36" s="6" t="str">
        <f>VLOOKUP(G36,'Slot tags'!$C$2:$D$610,2,0)</f>
        <v>S5</v>
      </c>
      <c r="I36" s="8" t="str">
        <f>VLOOKUP($H36,'Startup Sheet'!$A$1:$AM$47,2,0)</f>
        <v>StreamMoney</v>
      </c>
      <c r="J36" s="9" t="str">
        <f>VLOOKUP(H36,'Startup Sheet'!$A$1:$AM$47,3,0)</f>
        <v>Adarsh</v>
      </c>
      <c r="K36" s="9" t="str">
        <f>VLOOKUP(H36,'Startup Sheet'!$A$1:$AM$47,4,0)</f>
        <v>f20200635@pilani.bits-pilani.ac.in</v>
      </c>
      <c r="L36" s="10" t="str">
        <f>VLOOKUP($H36,'Startup Sheet'!$A$1:$AM$47,15,0)</f>
        <v>https://drive.google.com/open?id=1JRlx0Z4Yc3jaD0eJLvBER8VswmJACJlk&amp;authuser=karman%40conquest.org.in&amp;usp=drive_fs</v>
      </c>
      <c r="M36" s="9" t="str">
        <f t="shared" si="2"/>
        <v>Startup Name- StreamMoney: https://drive.google.com/open?id=1JRlx0Z4Yc3jaD0eJLvBER8VswmJACJlk&amp;authuser=karman%40conquest.org.in&amp;usp=drive_fs</v>
      </c>
      <c r="N36" s="9">
        <v>44743.0</v>
      </c>
      <c r="O36" s="11">
        <v>44743.520833333336</v>
      </c>
      <c r="P36" s="15">
        <v>44743.5625</v>
      </c>
      <c r="Q36" s="9" t="str">
        <f>VLOOKUP($H36,'Startup Sheet'!$A$1:$AM$47,18,0)</f>
        <v>yugal@streammoney.finance</v>
      </c>
      <c r="R36" s="9" t="str">
        <f>VLOOKUP($H36,'Startup Sheet'!$A$1:$AM$47,21,0)</f>
        <v>piyush.chittara@gmail.com</v>
      </c>
      <c r="S36" s="9" t="str">
        <f>VLOOKUP($H36,'Startup Sheet'!$A$1:$AM$47,24,0)</f>
        <v/>
      </c>
      <c r="T36" s="12"/>
      <c r="U36" s="12"/>
      <c r="V36" s="12" t="s">
        <v>95</v>
      </c>
      <c r="W36" s="13">
        <f>countif('Scheduling Sheet Final2'!H$1:H325,V36)</f>
        <v>5</v>
      </c>
      <c r="X36" s="12">
        <v>5.0</v>
      </c>
      <c r="Y36" s="13" t="str">
        <f t="shared" si="3"/>
        <v/>
      </c>
    </row>
    <row r="37">
      <c r="A37" s="6" t="s">
        <v>93</v>
      </c>
      <c r="B37" s="6" t="str">
        <f>VLOOKUP(A37,'Mentor Sheet'!$B$2:$O$102,2,0)</f>
        <v>M58</v>
      </c>
      <c r="C37" s="6" t="s">
        <v>94</v>
      </c>
      <c r="D37" s="6" t="s">
        <v>45</v>
      </c>
      <c r="E37" s="6" t="str">
        <f>VLOOKUP(D37,'2021 Batch'!$A$2:$E$16,2,0)</f>
        <v>f20210706@pilani.bits-pilani.ac.in</v>
      </c>
      <c r="F37" s="7">
        <v>2.0</v>
      </c>
      <c r="G37" s="6" t="str">
        <f t="shared" si="1"/>
        <v>M58X2</v>
      </c>
      <c r="H37" s="6" t="str">
        <f>VLOOKUP(G37,'Slot tags'!$C$2:$D$610,2,0)</f>
        <v>S6</v>
      </c>
      <c r="I37" s="8" t="str">
        <f>VLOOKUP($H37,'Startup Sheet'!$A$1:$AM$47,2,0)</f>
        <v>BEAT Music NFTs</v>
      </c>
      <c r="J37" s="9" t="str">
        <f>VLOOKUP(H37,'Startup Sheet'!$A$1:$AM$47,3,0)</f>
        <v>Saksham</v>
      </c>
      <c r="K37" s="9" t="str">
        <f>VLOOKUP(H37,'Startup Sheet'!$A$1:$AM$47,4,0)</f>
        <v>f20201508@pilani.bits-pilani.ac.in</v>
      </c>
      <c r="L37" s="10" t="str">
        <f>VLOOKUP($H37,'Startup Sheet'!$A$1:$AM$47,15,0)</f>
        <v>https://drive.google.com/drive/folders/1JnthQqfPsMK1kllemeIUDUeZ5AXteXt8?usp=sharing</v>
      </c>
      <c r="M37" s="9" t="str">
        <f t="shared" si="2"/>
        <v>Startup Name- BEAT Music NFTs: https://drive.google.com/drive/folders/1JnthQqfPsMK1kllemeIUDUeZ5AXteXt8?usp=sharing</v>
      </c>
      <c r="N37" s="9">
        <v>44745.0</v>
      </c>
      <c r="O37" s="11">
        <v>44745.645833333336</v>
      </c>
      <c r="P37" s="15">
        <v>44745.6875</v>
      </c>
      <c r="Q37" s="9" t="str">
        <f>VLOOKUP($H37,'Startup Sheet'!$A$1:$AM$47,18,0)</f>
        <v>bhargavk191@gmail.com</v>
      </c>
      <c r="R37" s="9" t="str">
        <f>VLOOKUP($H37,'Startup Sheet'!$A$1:$AM$47,21,0)</f>
        <v/>
      </c>
      <c r="S37" s="9" t="str">
        <f>VLOOKUP($H37,'Startup Sheet'!$A$1:$AM$47,24,0)</f>
        <v/>
      </c>
      <c r="T37" s="12"/>
      <c r="U37" s="12"/>
      <c r="V37" s="12" t="s">
        <v>96</v>
      </c>
      <c r="W37" s="13">
        <f>countif('Scheduling Sheet Final2'!H$1:H326,V37)</f>
        <v>6</v>
      </c>
      <c r="X37" s="12">
        <v>6.0</v>
      </c>
      <c r="Y37" s="13" t="str">
        <f t="shared" si="3"/>
        <v/>
      </c>
    </row>
    <row r="38">
      <c r="A38" s="6" t="s">
        <v>97</v>
      </c>
      <c r="B38" s="6" t="str">
        <f>VLOOKUP(A38,'Mentor Sheet'!$B$2:$O$102,2,0)</f>
        <v>M66</v>
      </c>
      <c r="C38" s="6" t="s">
        <v>98</v>
      </c>
      <c r="D38" s="6" t="s">
        <v>20</v>
      </c>
      <c r="E38" s="6" t="str">
        <f>VLOOKUP(D38,'2021 Batch'!$A$2:$E$16,2,0)</f>
        <v>f20211092@pilani.bits-pilani.ac.in</v>
      </c>
      <c r="F38" s="7">
        <v>1.0</v>
      </c>
      <c r="G38" s="6" t="str">
        <f t="shared" si="1"/>
        <v>M66X1</v>
      </c>
      <c r="H38" s="6" t="str">
        <f>VLOOKUP(G38,'Slot tags'!$C$2:$D$610,2,0)</f>
        <v>S7</v>
      </c>
      <c r="I38" s="8" t="str">
        <f>VLOOKUP($H38,'Startup Sheet'!$A$1:$AM$47,2,0)</f>
        <v>NeoFanTasy</v>
      </c>
      <c r="J38" s="9" t="str">
        <f>VLOOKUP(H38,'Startup Sheet'!$A$1:$AM$47,3,0)</f>
        <v>Saksham</v>
      </c>
      <c r="K38" s="9" t="str">
        <f>VLOOKUP(H38,'Startup Sheet'!$A$1:$AM$47,4,0)</f>
        <v>f20201508@pilani.bits-pilani.ac.in</v>
      </c>
      <c r="L38" s="10" t="str">
        <f>VLOOKUP($H38,'Startup Sheet'!$A$1:$AM$47,15,0)</f>
        <v>https://drive.google.com/drive/folders/1LhQa9x9AkAoPq-p7CL7IZB-OswRTr9lM?usp=sharing</v>
      </c>
      <c r="M38" s="9" t="str">
        <f t="shared" si="2"/>
        <v>Startup Name- NeoFanTasy: https://drive.google.com/drive/folders/1LhQa9x9AkAoPq-p7CL7IZB-OswRTr9lM?usp=sharing</v>
      </c>
      <c r="N38" s="9">
        <v>44749.0</v>
      </c>
      <c r="O38" s="11">
        <v>44749.458333333336</v>
      </c>
      <c r="P38" s="15">
        <v>44749.5</v>
      </c>
      <c r="Q38" s="9" t="str">
        <f>VLOOKUP($H38,'Startup Sheet'!$A$1:$AM$47,18,0)</f>
        <v>maharsh@nextblock.in</v>
      </c>
      <c r="R38" s="9" t="str">
        <f>VLOOKUP($H38,'Startup Sheet'!$A$1:$AM$47,21,0)</f>
        <v>deep@nextblock.in</v>
      </c>
      <c r="S38" s="9" t="str">
        <f>VLOOKUP($H38,'Startup Sheet'!$A$1:$AM$47,24,0)</f>
        <v/>
      </c>
      <c r="T38" s="12"/>
      <c r="U38" s="12"/>
      <c r="V38" s="12" t="s">
        <v>99</v>
      </c>
      <c r="W38" s="13">
        <f>countif('Scheduling Sheet Final2'!H$1:H327,V38)</f>
        <v>6</v>
      </c>
      <c r="X38" s="12">
        <v>6.0</v>
      </c>
      <c r="Y38" s="13" t="str">
        <f t="shared" si="3"/>
        <v/>
      </c>
    </row>
    <row r="39">
      <c r="A39" s="6" t="s">
        <v>97</v>
      </c>
      <c r="B39" s="6" t="str">
        <f>VLOOKUP(A39,'Mentor Sheet'!$B$2:$O$102,2,0)</f>
        <v>M66</v>
      </c>
      <c r="C39" s="6" t="s">
        <v>98</v>
      </c>
      <c r="D39" s="6" t="s">
        <v>20</v>
      </c>
      <c r="E39" s="6" t="str">
        <f>VLOOKUP(D39,'2021 Batch'!$A$2:$E$16,2,0)</f>
        <v>f20211092@pilani.bits-pilani.ac.in</v>
      </c>
      <c r="F39" s="7">
        <v>2.0</v>
      </c>
      <c r="G39" s="6" t="str">
        <f t="shared" si="1"/>
        <v>M66X2</v>
      </c>
      <c r="H39" s="6" t="str">
        <f>VLOOKUP(G39,'Slot tags'!$C$2:$D$610,2,0)</f>
        <v>S32</v>
      </c>
      <c r="I39" s="8" t="str">
        <f>VLOOKUP($H39,'Startup Sheet'!$A$1:$AM$47,2,0)</f>
        <v>Strawcture Eco Pvt. Ltd.</v>
      </c>
      <c r="J39" s="9" t="str">
        <f>VLOOKUP(H39,'Startup Sheet'!$A$1:$AM$47,3,0)</f>
        <v>Naman</v>
      </c>
      <c r="K39" s="9" t="str">
        <f>VLOOKUP(H39,'Startup Sheet'!$A$1:$AM$47,4,0)</f>
        <v>f20201749@pilani.bits-pilani.ac.in</v>
      </c>
      <c r="L39" s="10" t="str">
        <f>VLOOKUP($H39,'Startup Sheet'!$A$1:$AM$47,15,0)</f>
        <v>https://drive.google.com/open?id=1TsB-cXvTN_9ozqeoZzqSeNj971PHH-mn&amp;authuser=karman%40conquest.org.in&amp;usp=drive_fs</v>
      </c>
      <c r="M39" s="9" t="str">
        <f t="shared" si="2"/>
        <v>Startup Name- Strawcture Eco Pvt. Ltd.: https://drive.google.com/open?id=1TsB-cXvTN_9ozqeoZzqSeNj971PHH-mn&amp;authuser=karman%40conquest.org.in&amp;usp=drive_fs</v>
      </c>
      <c r="N39" s="9">
        <v>44750.0</v>
      </c>
      <c r="O39" s="11">
        <v>44750.583333333336</v>
      </c>
      <c r="P39" s="15">
        <v>44750.625</v>
      </c>
      <c r="Q39" s="9" t="str">
        <f>VLOOKUP($H39,'Startup Sheet'!$A$1:$AM$47,18,0)</f>
        <v>shriti_pandey@strawcture.com</v>
      </c>
      <c r="R39" s="9" t="str">
        <f>VLOOKUP($H39,'Startup Sheet'!$A$1:$AM$47,21,0)</f>
        <v/>
      </c>
      <c r="S39" s="9" t="str">
        <f>VLOOKUP($H39,'Startup Sheet'!$A$1:$AM$47,24,0)</f>
        <v/>
      </c>
      <c r="T39" s="12"/>
      <c r="U39" s="12"/>
      <c r="V39" s="12" t="s">
        <v>100</v>
      </c>
      <c r="W39" s="13">
        <f>countif('Scheduling Sheet Final2'!H$1:H328,V39)</f>
        <v>6</v>
      </c>
      <c r="X39" s="12">
        <v>6.0</v>
      </c>
      <c r="Y39" s="13" t="str">
        <f t="shared" si="3"/>
        <v/>
      </c>
    </row>
    <row r="40">
      <c r="A40" s="6" t="s">
        <v>97</v>
      </c>
      <c r="B40" s="6" t="str">
        <f>VLOOKUP(A40,'Mentor Sheet'!$B$2:$O$102,2,0)</f>
        <v>M66</v>
      </c>
      <c r="C40" s="6" t="s">
        <v>98</v>
      </c>
      <c r="D40" s="6" t="s">
        <v>20</v>
      </c>
      <c r="E40" s="6" t="str">
        <f>VLOOKUP(D40,'2021 Batch'!$A$2:$E$16,2,0)</f>
        <v>f20211092@pilani.bits-pilani.ac.in</v>
      </c>
      <c r="F40" s="7">
        <v>3.0</v>
      </c>
      <c r="G40" s="6" t="str">
        <f t="shared" si="1"/>
        <v>M66X3</v>
      </c>
      <c r="H40" s="6" t="str">
        <f>VLOOKUP(G40,'Slot tags'!$C$2:$D$610,2,0)</f>
        <v>S29</v>
      </c>
      <c r="I40" s="8" t="str">
        <f>VLOOKUP($H40,'Startup Sheet'!$A$1:$AM$47,2,0)</f>
        <v>enpointe</v>
      </c>
      <c r="J40" s="9" t="str">
        <f>VLOOKUP(H40,'Startup Sheet'!$A$1:$AM$47,3,0)</f>
        <v>Karman</v>
      </c>
      <c r="K40" s="9" t="str">
        <f>VLOOKUP(H40,'Startup Sheet'!$A$1:$AM$47,4,0)</f>
        <v>f20201896@pilani.bits-pilani.ac.in</v>
      </c>
      <c r="L40" s="10" t="str">
        <f>VLOOKUP($H40,'Startup Sheet'!$A$1:$AM$47,15,0)</f>
        <v>https://drive.google.com/open?id=1T9veuEhSLewReTyBGlg1MtC5cPeNDZNT&amp;authuser=karman%40conquest.org.in&amp;usp=drive_fs</v>
      </c>
      <c r="M40" s="9" t="str">
        <f t="shared" si="2"/>
        <v>Startup Name- enpointe: https://drive.google.com/open?id=1T9veuEhSLewReTyBGlg1MtC5cPeNDZNT&amp;authuser=karman%40conquest.org.in&amp;usp=drive_fs</v>
      </c>
      <c r="N40" s="9">
        <v>44751.0</v>
      </c>
      <c r="O40" s="11">
        <v>44749.5</v>
      </c>
      <c r="P40" s="15">
        <v>44749.541666666664</v>
      </c>
      <c r="Q40" s="9" t="str">
        <f>VLOOKUP($H40,'Startup Sheet'!$A$1:$AM$47,18,0)</f>
        <v>anna@enpointe.in</v>
      </c>
      <c r="R40" s="9" t="str">
        <f>VLOOKUP($H40,'Startup Sheet'!$A$1:$AM$47,21,0)</f>
        <v/>
      </c>
      <c r="S40" s="9" t="str">
        <f>VLOOKUP($H40,'Startup Sheet'!$A$1:$AM$47,24,0)</f>
        <v/>
      </c>
      <c r="T40" s="12"/>
      <c r="U40" s="12"/>
      <c r="V40" s="12" t="s">
        <v>101</v>
      </c>
      <c r="W40" s="13">
        <f>countif('Scheduling Sheet Final2'!H$1:H329,V40)</f>
        <v>7</v>
      </c>
      <c r="X40" s="12">
        <v>7.0</v>
      </c>
      <c r="Y40" s="13" t="str">
        <f t="shared" si="3"/>
        <v/>
      </c>
    </row>
    <row r="41">
      <c r="A41" s="6" t="s">
        <v>102</v>
      </c>
      <c r="B41" s="6" t="str">
        <f>VLOOKUP(A41,'Mentor Sheet'!$B$2:$O$102,2,0)</f>
        <v>M75</v>
      </c>
      <c r="C41" s="6" t="s">
        <v>103</v>
      </c>
      <c r="D41" s="6" t="s">
        <v>24</v>
      </c>
      <c r="E41" s="6" t="str">
        <f>VLOOKUP(D41,'2021 Batch'!$A$2:$E$16,2,0)</f>
        <v>f20210979@pilani.bits-pilani.ac.in</v>
      </c>
      <c r="F41" s="7">
        <v>1.0</v>
      </c>
      <c r="G41" s="6" t="str">
        <f t="shared" si="1"/>
        <v>M75X1</v>
      </c>
      <c r="H41" s="6" t="str">
        <f>VLOOKUP(G41,'Slot tags'!$C$2:$D$610,2,0)</f>
        <v>S44</v>
      </c>
      <c r="I41" s="8" t="str">
        <f>VLOOKUP($H41,'Startup Sheet'!$A$1:$AM$47,2,0)</f>
        <v>UNINO Healthcare Private Limited</v>
      </c>
      <c r="J41" s="9" t="str">
        <f>VLOOKUP(H41,'Startup Sheet'!$A$1:$AM$47,3,0)</f>
        <v>Mehul</v>
      </c>
      <c r="K41" s="9" t="str">
        <f>VLOOKUP(H41,'Startup Sheet'!$A$1:$AM$47,4,0)</f>
        <v>f20200806@pilani.bits-pilani.ac.in</v>
      </c>
      <c r="L41" s="10" t="str">
        <f>VLOOKUP($H41,'Startup Sheet'!$A$1:$AM$47,15,0)</f>
        <v>https://drive.google.com/open?id=1WvcUJlLCv7VmievZOnHqyBVdxVdlwt-B&amp;authuser=karman%40conquest.org.in&amp;usp=drive_fs</v>
      </c>
      <c r="M41" s="9" t="str">
        <f t="shared" si="2"/>
        <v>Startup Name- UNINO Healthcare Private Limited: https://drive.google.com/open?id=1WvcUJlLCv7VmievZOnHqyBVdxVdlwt-B&amp;authuser=karman%40conquest.org.in&amp;usp=drive_fs</v>
      </c>
      <c r="N41" s="9">
        <v>44748.0</v>
      </c>
      <c r="O41" s="11">
        <v>44748.625</v>
      </c>
      <c r="P41" s="15">
        <v>44748.666666666664</v>
      </c>
      <c r="Q41" s="9" t="str">
        <f>VLOOKUP($H41,'Startup Sheet'!$A$1:$AM$47,18,0)</f>
        <v>Harshini.zaveri@gmail.com</v>
      </c>
      <c r="R41" s="9" t="str">
        <f>VLOOKUP($H41,'Startup Sheet'!$A$1:$AM$47,21,0)</f>
        <v>Zaverichiranjit@gmail.com</v>
      </c>
      <c r="S41" s="9"/>
      <c r="T41" s="12"/>
      <c r="U41" s="12"/>
      <c r="V41" s="12" t="s">
        <v>104</v>
      </c>
      <c r="W41" s="13">
        <f>countif('Scheduling Sheet Final2'!H$1:H330,V41)</f>
        <v>5</v>
      </c>
      <c r="X41" s="12">
        <v>5.0</v>
      </c>
      <c r="Y41" s="13" t="str">
        <f t="shared" si="3"/>
        <v/>
      </c>
    </row>
    <row r="42">
      <c r="A42" s="6" t="s">
        <v>102</v>
      </c>
      <c r="B42" s="6" t="str">
        <f>VLOOKUP(A42,'Mentor Sheet'!$B$2:$O$102,2,0)</f>
        <v>M75</v>
      </c>
      <c r="C42" s="6" t="s">
        <v>103</v>
      </c>
      <c r="D42" s="6" t="s">
        <v>24</v>
      </c>
      <c r="E42" s="6" t="str">
        <f>VLOOKUP(D42,'2021 Batch'!$A$2:$E$16,2,0)</f>
        <v>f20210979@pilani.bits-pilani.ac.in</v>
      </c>
      <c r="F42" s="7">
        <v>2.0</v>
      </c>
      <c r="G42" s="6" t="str">
        <f t="shared" si="1"/>
        <v>M75X2</v>
      </c>
      <c r="H42" s="6" t="str">
        <f>VLOOKUP(G42,'Slot tags'!$C$2:$D$610,2,0)</f>
        <v>S43</v>
      </c>
      <c r="I42" s="8" t="str">
        <f>VLOOKUP($H42,'Startup Sheet'!$A$1:$AM$47,2,0)</f>
        <v>Invest With Tribe</v>
      </c>
      <c r="J42" s="9" t="str">
        <f>VLOOKUP(H42,'Startup Sheet'!$A$1:$AM$47,3,0)</f>
        <v>Varad</v>
      </c>
      <c r="K42" s="9" t="str">
        <f>VLOOKUP(H42,'Startup Sheet'!$A$1:$AM$47,4,0)</f>
        <v>f20200160@pilani.bits-pilani.ac.in</v>
      </c>
      <c r="L42" s="10" t="str">
        <f>VLOOKUP($H42,'Startup Sheet'!$A$1:$AM$47,15,0)</f>
        <v>https://drive.google.com/open?id=1XGVm-Tm12RkSLgg26m5hY8wO874bGqRL&amp;authuser=karman%40conquest.org.in&amp;usp=drive_fs</v>
      </c>
      <c r="M42" s="9" t="str">
        <f t="shared" si="2"/>
        <v>Startup Name- Invest With Tribe: https://drive.google.com/open?id=1XGVm-Tm12RkSLgg26m5hY8wO874bGqRL&amp;authuser=karman%40conquest.org.in&amp;usp=drive_fs</v>
      </c>
      <c r="N42" s="9">
        <v>44749.0</v>
      </c>
      <c r="O42" s="11">
        <v>44749.625</v>
      </c>
      <c r="P42" s="15">
        <v>44749.666666666664</v>
      </c>
      <c r="Q42" s="9" t="str">
        <f>VLOOKUP($H42,'Startup Sheet'!$A$1:$AM$47,18,0)</f>
        <v>himanshu@investwithtribe.com</v>
      </c>
      <c r="R42" s="9" t="str">
        <f>VLOOKUP($H42,'Startup Sheet'!$A$1:$AM$47,21,0)</f>
        <v>kayur@investwithtribe.com</v>
      </c>
      <c r="S42" s="9" t="str">
        <f>VLOOKUP($H42,'Startup Sheet'!$A$1:$AM$47,24,0)</f>
        <v/>
      </c>
      <c r="T42" s="12"/>
      <c r="U42" s="12"/>
      <c r="V42" s="12" t="s">
        <v>105</v>
      </c>
      <c r="W42" s="13">
        <f>countif('Scheduling Sheet Final2'!H$1:H331,V42)</f>
        <v>7</v>
      </c>
      <c r="X42" s="12">
        <v>7.0</v>
      </c>
      <c r="Y42" s="13" t="str">
        <f t="shared" si="3"/>
        <v/>
      </c>
    </row>
    <row r="43">
      <c r="A43" s="6" t="s">
        <v>106</v>
      </c>
      <c r="B43" s="6" t="str">
        <f>VLOOKUP(A43,'Mentor Sheet'!$B$2:$O$102,2,0)</f>
        <v>M84</v>
      </c>
      <c r="C43" s="6" t="s">
        <v>107</v>
      </c>
      <c r="D43" s="6" t="s">
        <v>53</v>
      </c>
      <c r="E43" s="6" t="str">
        <f>VLOOKUP(D43,'2021 Batch'!$A$2:$E$16,2,0)</f>
        <v>f20211070@pilani.bits-pilani.ac.in</v>
      </c>
      <c r="F43" s="7">
        <v>1.0</v>
      </c>
      <c r="G43" s="6" t="str">
        <f t="shared" si="1"/>
        <v>M84X1</v>
      </c>
      <c r="H43" s="6" t="str">
        <f>VLOOKUP(G43,'Slot tags'!$C$2:$D$610,2,0)</f>
        <v>S18</v>
      </c>
      <c r="I43" s="8" t="str">
        <f>VLOOKUP($H43,'Startup Sheet'!$A$1:$AM$47,2,0)</f>
        <v>Euphotic Labs Private Limited</v>
      </c>
      <c r="J43" s="9" t="str">
        <f>VLOOKUP(H43,'Startup Sheet'!$A$1:$AM$47,3,0)</f>
        <v>Shreya</v>
      </c>
      <c r="K43" s="9" t="str">
        <f>VLOOKUP(H43,'Startup Sheet'!$A$1:$AM$47,4,0)</f>
        <v>f20201807@pilani.bits-pilani.ac.in</v>
      </c>
      <c r="L43" s="10" t="str">
        <f>VLOOKUP($H43,'Startup Sheet'!$A$1:$AM$47,15,0)</f>
        <v>https://drive.google.com/drive/folders/1PIEn0HU71iqvaXE8xmGclj6j1YvpVsEp?usp=sharing</v>
      </c>
      <c r="M43" s="9" t="str">
        <f t="shared" si="2"/>
        <v>Startup Name- Euphotic Labs Private Limited: https://drive.google.com/drive/folders/1PIEn0HU71iqvaXE8xmGclj6j1YvpVsEp?usp=sharing</v>
      </c>
      <c r="N43" s="9">
        <v>44744.0</v>
      </c>
      <c r="O43" s="11">
        <v>44744.520833333336</v>
      </c>
      <c r="P43" s="15">
        <v>44744.5625</v>
      </c>
      <c r="Q43" s="9" t="str">
        <f>VLOOKUP($H43,'Startup Sheet'!$A$1:$AM$47,18,0)</f>
        <v>sudeep@euphotic.io</v>
      </c>
      <c r="R43" s="9" t="str">
        <f>VLOOKUP($H43,'Startup Sheet'!$A$1:$AM$47,21,0)</f>
        <v>yatin@euphotic.io</v>
      </c>
      <c r="S43" s="9" t="str">
        <f>VLOOKUP($H43,'Startup Sheet'!$A$1:$AM$47,24,0)</f>
        <v>amitgupta@euphotic.io</v>
      </c>
      <c r="T43" s="12"/>
      <c r="U43" s="12"/>
      <c r="V43" s="12" t="s">
        <v>108</v>
      </c>
      <c r="W43" s="13">
        <f>countif('Scheduling Sheet Final2'!H$1:H332,V43)</f>
        <v>6</v>
      </c>
      <c r="X43" s="12">
        <v>6.0</v>
      </c>
      <c r="Y43" s="13" t="str">
        <f t="shared" si="3"/>
        <v/>
      </c>
    </row>
    <row r="44">
      <c r="A44" s="6" t="s">
        <v>106</v>
      </c>
      <c r="B44" s="6" t="str">
        <f>VLOOKUP(A44,'Mentor Sheet'!$B$2:$O$102,2,0)</f>
        <v>M84</v>
      </c>
      <c r="C44" s="6" t="s">
        <v>107</v>
      </c>
      <c r="D44" s="6" t="s">
        <v>53</v>
      </c>
      <c r="E44" s="6" t="str">
        <f>VLOOKUP(D44,'2021 Batch'!$A$2:$E$16,2,0)</f>
        <v>f20211070@pilani.bits-pilani.ac.in</v>
      </c>
      <c r="F44" s="7">
        <v>2.0</v>
      </c>
      <c r="G44" s="6" t="str">
        <f t="shared" si="1"/>
        <v>M84X2</v>
      </c>
      <c r="H44" s="6" t="str">
        <f>VLOOKUP(G44,'Slot tags'!$C$2:$D$610,2,0)</f>
        <v>S45</v>
      </c>
      <c r="I44" s="8" t="str">
        <f>VLOOKUP($H44,'Startup Sheet'!$A$1:$AM$47,2,0)</f>
        <v>Be Zen (Thrivingzen OPC Pvt Ltd)</v>
      </c>
      <c r="J44" s="9" t="str">
        <f>VLOOKUP(H44,'Startup Sheet'!$A$1:$AM$47,3,0)</f>
        <v>Mehul</v>
      </c>
      <c r="K44" s="9" t="str">
        <f>VLOOKUP(H44,'Startup Sheet'!$A$1:$AM$47,4,0)</f>
        <v>f20200806@pilani.bits-pilani.ac.in</v>
      </c>
      <c r="L44" s="10" t="str">
        <f>VLOOKUP($H44,'Startup Sheet'!$A$1:$AM$47,15,0)</f>
        <v>https://drive.google.com/open?id=1Wwm0iH0BQp7yyPOnJdsgC9uMmaimk8ZQ&amp;authuser=karman%40conquest.org.in&amp;usp=drive_fs</v>
      </c>
      <c r="M44" s="9" t="str">
        <f t="shared" si="2"/>
        <v>Startup Name- Be Zen (Thrivingzen OPC Pvt Ltd): https://drive.google.com/open?id=1Wwm0iH0BQp7yyPOnJdsgC9uMmaimk8ZQ&amp;authuser=karman%40conquest.org.in&amp;usp=drive_fs</v>
      </c>
      <c r="N44" s="9">
        <v>44745.0</v>
      </c>
      <c r="O44" s="11">
        <v>44745.520833333336</v>
      </c>
      <c r="P44" s="15">
        <v>44745.5625</v>
      </c>
      <c r="Q44" s="9" t="str">
        <f>VLOOKUP($H44,'Startup Sheet'!$A$1:$AM$47,18,0)</f>
        <v>ramchaitanya@bezen.eco</v>
      </c>
      <c r="R44" s="9" t="str">
        <f>VLOOKUP($H44,'Startup Sheet'!$A$1:$AM$47,21,0)</f>
        <v/>
      </c>
      <c r="S44" s="9" t="str">
        <f>VLOOKUP($H44,'Startup Sheet'!$A$1:$AM$47,24,0)</f>
        <v/>
      </c>
      <c r="T44" s="12"/>
      <c r="U44" s="12"/>
      <c r="V44" s="12" t="s">
        <v>109</v>
      </c>
      <c r="W44" s="13">
        <f>countif('Scheduling Sheet Final2'!H$1:H333,V44)</f>
        <v>6</v>
      </c>
      <c r="X44" s="12">
        <v>6.0</v>
      </c>
      <c r="Y44" s="13" t="str">
        <f t="shared" si="3"/>
        <v/>
      </c>
    </row>
    <row r="45">
      <c r="A45" s="6" t="s">
        <v>110</v>
      </c>
      <c r="B45" s="6" t="str">
        <f>VLOOKUP(A45,'Mentor Sheet'!$B$2:$O$102,2,0)</f>
        <v>M36</v>
      </c>
      <c r="C45" s="6" t="s">
        <v>111</v>
      </c>
      <c r="D45" s="6" t="s">
        <v>53</v>
      </c>
      <c r="E45" s="6" t="str">
        <f>VLOOKUP(D45,'2021 Batch'!$A$2:$E$16,2,0)</f>
        <v>f20211070@pilani.bits-pilani.ac.in</v>
      </c>
      <c r="F45" s="7">
        <v>1.0</v>
      </c>
      <c r="G45" s="6" t="str">
        <f t="shared" si="1"/>
        <v>M36X1</v>
      </c>
      <c r="H45" s="6" t="str">
        <f>VLOOKUP(G45,'Slot tags'!$C$2:$D$610,2,0)</f>
        <v>S5</v>
      </c>
      <c r="I45" s="8" t="str">
        <f>VLOOKUP($H45,'Startup Sheet'!$A$1:$AM$47,2,0)</f>
        <v>StreamMoney</v>
      </c>
      <c r="J45" s="9" t="str">
        <f>VLOOKUP(H45,'Startup Sheet'!$A$1:$AM$47,3,0)</f>
        <v>Adarsh</v>
      </c>
      <c r="K45" s="9" t="str">
        <f>VLOOKUP(H45,'Startup Sheet'!$A$1:$AM$47,4,0)</f>
        <v>f20200635@pilani.bits-pilani.ac.in</v>
      </c>
      <c r="L45" s="10" t="str">
        <f>VLOOKUP($H45,'Startup Sheet'!$A$1:$AM$47,15,0)</f>
        <v>https://drive.google.com/open?id=1JRlx0Z4Yc3jaD0eJLvBER8VswmJACJlk&amp;authuser=karman%40conquest.org.in&amp;usp=drive_fs</v>
      </c>
      <c r="M45" s="9" t="str">
        <f t="shared" si="2"/>
        <v>Startup Name- StreamMoney: https://drive.google.com/open?id=1JRlx0Z4Yc3jaD0eJLvBER8VswmJACJlk&amp;authuser=karman%40conquest.org.in&amp;usp=drive_fs</v>
      </c>
      <c r="N45" s="9">
        <v>44746.0</v>
      </c>
      <c r="O45" s="11">
        <v>44746.666666666664</v>
      </c>
      <c r="P45" s="15">
        <v>44746.708333333336</v>
      </c>
      <c r="Q45" s="9" t="str">
        <f>VLOOKUP($H45,'Startup Sheet'!$A$1:$AM$47,18,0)</f>
        <v>yugal@streammoney.finance</v>
      </c>
      <c r="R45" s="9" t="str">
        <f>VLOOKUP($H45,'Startup Sheet'!$A$1:$AM$47,21,0)</f>
        <v>piyush.chittara@gmail.com</v>
      </c>
      <c r="S45" s="9" t="str">
        <f>VLOOKUP($H45,'Startup Sheet'!$A$1:$AM$47,24,0)</f>
        <v/>
      </c>
      <c r="T45" s="12"/>
      <c r="U45" s="12"/>
      <c r="V45" s="12" t="s">
        <v>112</v>
      </c>
      <c r="W45" s="13">
        <f>countif('Scheduling Sheet Final2'!H$1:H334,V45)</f>
        <v>6</v>
      </c>
      <c r="X45" s="12">
        <v>6.0</v>
      </c>
      <c r="Y45" s="13" t="str">
        <f t="shared" si="3"/>
        <v/>
      </c>
    </row>
    <row r="46">
      <c r="A46" s="6" t="s">
        <v>110</v>
      </c>
      <c r="B46" s="6" t="str">
        <f>VLOOKUP(A46,'Mentor Sheet'!$B$2:$O$102,2,0)</f>
        <v>M36</v>
      </c>
      <c r="C46" s="6" t="s">
        <v>111</v>
      </c>
      <c r="D46" s="6" t="s">
        <v>53</v>
      </c>
      <c r="E46" s="6" t="str">
        <f>VLOOKUP(D46,'2021 Batch'!$A$2:$E$16,2,0)</f>
        <v>f20211070@pilani.bits-pilani.ac.in</v>
      </c>
      <c r="F46" s="7">
        <v>2.0</v>
      </c>
      <c r="G46" s="6" t="str">
        <f t="shared" si="1"/>
        <v>M36X2</v>
      </c>
      <c r="H46" s="6" t="str">
        <f>VLOOKUP(G46,'Slot tags'!$C$2:$D$610,2,0)</f>
        <v>S31</v>
      </c>
      <c r="I46" s="8" t="str">
        <f>VLOOKUP($H46,'Startup Sheet'!$A$1:$AM$47,2,0)</f>
        <v>Green Tiger Mobility Private Limited</v>
      </c>
      <c r="J46" s="9" t="str">
        <f>VLOOKUP(H46,'Startup Sheet'!$A$1:$AM$47,3,0)</f>
        <v>Aryaman</v>
      </c>
      <c r="K46" s="9" t="str">
        <f>VLOOKUP(H46,'Startup Sheet'!$A$1:$AM$47,4,0)</f>
        <v>f20200537@pilani.bits-pilani.ac.in</v>
      </c>
      <c r="L46" s="10" t="str">
        <f>VLOOKUP($H46,'Startup Sheet'!$A$1:$AM$47,15,0)</f>
        <v>https://drive.google.com/drive/folders/1SFqiNx45LSxxNO68-Yc09lVbI-HNp6e_?usp=sharing</v>
      </c>
      <c r="M46" s="9" t="str">
        <f t="shared" si="2"/>
        <v>Startup Name- Green Tiger Mobility Private Limited: https://drive.google.com/drive/folders/1SFqiNx45LSxxNO68-Yc09lVbI-HNp6e_?usp=sharing</v>
      </c>
      <c r="N46" s="9">
        <v>44746.0</v>
      </c>
      <c r="O46" s="11">
        <v>44746.708333333336</v>
      </c>
      <c r="P46" s="15">
        <v>44746.75</v>
      </c>
      <c r="Q46" s="9" t="str">
        <f>VLOOKUP($H46,'Startup Sheet'!$A$1:$AM$47,18,0)</f>
        <v>ashish@greentiger.in</v>
      </c>
      <c r="R46" s="9" t="str">
        <f>VLOOKUP($H46,'Startup Sheet'!$A$1:$AM$47,21,0)</f>
        <v>aditya@greentiger.in</v>
      </c>
      <c r="S46" s="9" t="str">
        <f>VLOOKUP($H46,'Startup Sheet'!$A$1:$AM$47,24,0)</f>
        <v/>
      </c>
      <c r="T46" s="12"/>
      <c r="U46" s="12"/>
      <c r="V46" s="12" t="s">
        <v>113</v>
      </c>
      <c r="W46" s="13">
        <f>countif('Scheduling Sheet Final2'!H$1:H335,V46)</f>
        <v>6</v>
      </c>
      <c r="X46" s="12">
        <v>6.0</v>
      </c>
      <c r="Y46" s="13" t="str">
        <f t="shared" si="3"/>
        <v/>
      </c>
    </row>
    <row r="47">
      <c r="A47" s="6" t="s">
        <v>110</v>
      </c>
      <c r="B47" s="6" t="str">
        <f>VLOOKUP(A47,'Mentor Sheet'!$B$2:$O$102,2,0)</f>
        <v>M36</v>
      </c>
      <c r="C47" s="6" t="s">
        <v>111</v>
      </c>
      <c r="D47" s="6" t="s">
        <v>53</v>
      </c>
      <c r="E47" s="6" t="str">
        <f>VLOOKUP(D47,'2021 Batch'!$A$2:$E$16,2,0)</f>
        <v>f20211070@pilani.bits-pilani.ac.in</v>
      </c>
      <c r="F47" s="7">
        <v>3.0</v>
      </c>
      <c r="G47" s="6" t="str">
        <f t="shared" si="1"/>
        <v>M36X3</v>
      </c>
      <c r="H47" s="6" t="str">
        <f>VLOOKUP(G47,'Slot tags'!$C$2:$D$610,2,0)</f>
        <v>S28</v>
      </c>
      <c r="I47" s="8" t="str">
        <f>VLOOKUP($H47,'Startup Sheet'!$A$1:$AM$47,2,0)</f>
        <v>Siddhan Intelligence Pvt Limited</v>
      </c>
      <c r="J47" s="9" t="str">
        <f>VLOOKUP(H47,'Startup Sheet'!$A$1:$AM$47,3,0)</f>
        <v>Varad</v>
      </c>
      <c r="K47" s="9" t="str">
        <f>VLOOKUP(H47,'Startup Sheet'!$A$1:$AM$47,4,0)</f>
        <v>f20200160@pilani.bits-pilani.ac.in</v>
      </c>
      <c r="L47" s="10" t="str">
        <f>VLOOKUP($H47,'Startup Sheet'!$A$1:$AM$47,15,0)</f>
        <v>https://drive.google.com/drive/folders/1JwNyJjPecSUQSfnGNMkQfZnldC9xCKN1?usp=sharing</v>
      </c>
      <c r="M47" s="9" t="str">
        <f t="shared" si="2"/>
        <v>Startup Name- Siddhan Intelligence Pvt Limited: https://drive.google.com/drive/folders/1JwNyJjPecSUQSfnGNMkQfZnldC9xCKN1?usp=sharing</v>
      </c>
      <c r="N47" s="9">
        <v>44746.0</v>
      </c>
      <c r="O47" s="11">
        <v>44746.75</v>
      </c>
      <c r="P47" s="15">
        <v>44746.791666666664</v>
      </c>
      <c r="Q47" s="9" t="str">
        <f>VLOOKUP($H47,'Startup Sheet'!$A$1:$AM$47,18,0)</f>
        <v>baskar.rengaiyan@siddhanintelligence.com</v>
      </c>
      <c r="R47" s="9" t="str">
        <f>VLOOKUP($H47,'Startup Sheet'!$A$1:$AM$47,21,0)</f>
        <v>Alok.upadhyay@siddhanintelligence.com</v>
      </c>
      <c r="S47" s="9" t="str">
        <f>VLOOKUP($H47,'Startup Sheet'!$A$1:$AM$47,24,0)</f>
        <v/>
      </c>
      <c r="T47" s="12"/>
      <c r="U47" s="12"/>
      <c r="V47" s="12" t="s">
        <v>114</v>
      </c>
      <c r="W47" s="13">
        <f>countif('Scheduling Sheet Final2'!H$1:H336,V47)</f>
        <v>6</v>
      </c>
      <c r="X47" s="12">
        <v>6.0</v>
      </c>
      <c r="Y47" s="13" t="str">
        <f t="shared" si="3"/>
        <v/>
      </c>
    </row>
    <row r="48">
      <c r="A48" s="6" t="s">
        <v>110</v>
      </c>
      <c r="B48" s="6" t="str">
        <f>VLOOKUP(A48,'Mentor Sheet'!$B$2:$O$102,2,0)</f>
        <v>M36</v>
      </c>
      <c r="C48" s="6" t="s">
        <v>111</v>
      </c>
      <c r="D48" s="6" t="s">
        <v>53</v>
      </c>
      <c r="E48" s="6" t="str">
        <f>VLOOKUP(D48,'2021 Batch'!$A$2:$E$16,2,0)</f>
        <v>f20211070@pilani.bits-pilani.ac.in</v>
      </c>
      <c r="F48" s="7">
        <v>4.0</v>
      </c>
      <c r="G48" s="6" t="str">
        <f t="shared" si="1"/>
        <v>M36X4</v>
      </c>
      <c r="H48" s="6" t="str">
        <f>VLOOKUP(G48,'Slot tags'!$C$2:$D$610,2,0)</f>
        <v>S26</v>
      </c>
      <c r="I48" s="8" t="str">
        <f>VLOOKUP($H48,'Startup Sheet'!$A$1:$AM$47,2,0)</f>
        <v>Thrifty Ai</v>
      </c>
      <c r="J48" s="9" t="str">
        <f>VLOOKUP(H48,'Startup Sheet'!$A$1:$AM$47,3,0)</f>
        <v>Varad</v>
      </c>
      <c r="K48" s="9" t="str">
        <f>VLOOKUP(H48,'Startup Sheet'!$A$1:$AM$47,4,0)</f>
        <v>f20200160@pilani.bits-pilani.ac.in</v>
      </c>
      <c r="L48" s="10" t="str">
        <f>VLOOKUP($H48,'Startup Sheet'!$A$1:$AM$47,15,0)</f>
        <v>https://drive.google.com/drive/folders/1UGUlOhqjCkI-SwetLhhrUYvF9kMsvQYr?usp=sharing</v>
      </c>
      <c r="M48" s="9" t="str">
        <f t="shared" si="2"/>
        <v>Startup Name- Thrifty Ai: https://drive.google.com/drive/folders/1UGUlOhqjCkI-SwetLhhrUYvF9kMsvQYr?usp=sharing</v>
      </c>
      <c r="N48" s="9">
        <v>44747.0</v>
      </c>
      <c r="O48" s="11">
        <v>44747.666666666664</v>
      </c>
      <c r="P48" s="15">
        <v>44747.708333333336</v>
      </c>
      <c r="Q48" s="9" t="str">
        <f>VLOOKUP($H48,'Startup Sheet'!$A$1:$AM$47,18,0)</f>
        <v>harshmusketers@gmail.com</v>
      </c>
      <c r="R48" s="9" t="str">
        <f>VLOOKUP($H48,'Startup Sheet'!$A$1:$AM$47,21,0)</f>
        <v>tanishi.mookerjee1510@gmail.com</v>
      </c>
      <c r="S48" s="9" t="str">
        <f>VLOOKUP($H48,'Startup Sheet'!$A$1:$AM$47,24,0)</f>
        <v>yashashgupta96@gmail.com</v>
      </c>
    </row>
    <row r="49">
      <c r="A49" s="6" t="s">
        <v>110</v>
      </c>
      <c r="B49" s="6" t="str">
        <f>VLOOKUP(A49,'Mentor Sheet'!$B$2:$O$102,2,0)</f>
        <v>M36</v>
      </c>
      <c r="C49" s="6" t="s">
        <v>111</v>
      </c>
      <c r="D49" s="6" t="s">
        <v>53</v>
      </c>
      <c r="E49" s="6" t="str">
        <f>VLOOKUP(D49,'2021 Batch'!$A$2:$E$16,2,0)</f>
        <v>f20211070@pilani.bits-pilani.ac.in</v>
      </c>
      <c r="F49" s="7">
        <v>5.0</v>
      </c>
      <c r="G49" s="6" t="str">
        <f t="shared" si="1"/>
        <v>M36X5</v>
      </c>
      <c r="H49" s="6" t="str">
        <f>VLOOKUP(G49,'Slot tags'!$C$2:$D$610,2,0)</f>
        <v>S10</v>
      </c>
      <c r="I49" s="8" t="str">
        <f>VLOOKUP($H49,'Startup Sheet'!$A$1:$AM$47,2,0)</f>
        <v>Folks</v>
      </c>
      <c r="J49" s="9" t="str">
        <f>VLOOKUP(H49,'Startup Sheet'!$A$1:$AM$47,3,0)</f>
        <v>Darshil</v>
      </c>
      <c r="K49" s="9" t="str">
        <f>VLOOKUP(H49,'Startup Sheet'!$A$1:$AM$47,4,0)</f>
        <v>f20200985@pilani.bits-pilani.ac.in</v>
      </c>
      <c r="L49" s="10" t="str">
        <f>VLOOKUP($H49,'Startup Sheet'!$A$1:$AM$47,15,0)</f>
        <v>https://drive.google.com/drive/folders/1JwJrm-OWJuK-1xx6O8dj7OWP8zKkiXoG?usp=sharing</v>
      </c>
      <c r="M49" s="9" t="str">
        <f t="shared" si="2"/>
        <v>Startup Name- Folks: https://drive.google.com/drive/folders/1JwJrm-OWJuK-1xx6O8dj7OWP8zKkiXoG?usp=sharing</v>
      </c>
      <c r="N49" s="9">
        <v>44747.0</v>
      </c>
      <c r="O49" s="11">
        <v>44747.708333333336</v>
      </c>
      <c r="P49" s="15">
        <v>44747.75</v>
      </c>
      <c r="Q49" s="9" t="str">
        <f>VLOOKUP($H49,'Startup Sheet'!$A$1:$AM$47,18,0)</f>
        <v>contact@vishwaspuri.tech</v>
      </c>
      <c r="R49" s="9" t="str">
        <f>VLOOKUP($H49,'Startup Sheet'!$A$1:$AM$47,21,0)</f>
        <v>mudit.shivendra350@yahoo.in</v>
      </c>
      <c r="S49" s="9" t="str">
        <f>VLOOKUP($H49,'Startup Sheet'!$A$1:$AM$47,24,0)</f>
        <v/>
      </c>
    </row>
    <row r="50">
      <c r="A50" s="6" t="s">
        <v>115</v>
      </c>
      <c r="B50" s="6" t="str">
        <f>VLOOKUP(A50,'Mentor Sheet'!$B$2:$O$102,2,0)</f>
        <v>M88</v>
      </c>
      <c r="C50" s="6" t="s">
        <v>116</v>
      </c>
      <c r="D50" s="6" t="s">
        <v>53</v>
      </c>
      <c r="E50" s="6" t="str">
        <f>VLOOKUP(D50,'2021 Batch'!$A$2:$E$16,2,0)</f>
        <v>f20211070@pilani.bits-pilani.ac.in</v>
      </c>
      <c r="F50" s="7">
        <v>1.0</v>
      </c>
      <c r="G50" s="6" t="str">
        <f t="shared" si="1"/>
        <v>M88X1</v>
      </c>
      <c r="H50" s="6" t="str">
        <f>VLOOKUP(G50,'Slot tags'!$C$2:$D$610,2,0)</f>
        <v>S14</v>
      </c>
      <c r="I50" s="8" t="str">
        <f>VLOOKUP($H50,'Startup Sheet'!$A$1:$AM$47,2,0)</f>
        <v>Avidia Labs</v>
      </c>
      <c r="J50" s="9" t="str">
        <f>VLOOKUP(H50,'Startup Sheet'!$A$1:$AM$47,3,0)</f>
        <v>Mehul</v>
      </c>
      <c r="K50" s="9" t="str">
        <f>VLOOKUP(H50,'Startup Sheet'!$A$1:$AM$47,4,0)</f>
        <v>f20200806@pilani.bits-pilani.ac.in</v>
      </c>
      <c r="L50" s="10" t="str">
        <f>VLOOKUP($H50,'Startup Sheet'!$A$1:$AM$47,15,0)</f>
        <v>https://drive.google.com/open?id=1Kx8QRKODlNgjRyyxcMYdNXa2RA48lcIO&amp;authuser=karman%40conquest.org.in&amp;usp=drive_fs</v>
      </c>
      <c r="M50" s="9" t="str">
        <f t="shared" si="2"/>
        <v>Startup Name- Avidia Labs: https://drive.google.com/open?id=1Kx8QRKODlNgjRyyxcMYdNXa2RA48lcIO&amp;authuser=karman%40conquest.org.in&amp;usp=drive_fs</v>
      </c>
      <c r="N50" s="9">
        <v>44743.0</v>
      </c>
      <c r="O50" s="11">
        <v>44743.479166666664</v>
      </c>
      <c r="P50" s="15">
        <v>44743.520833333336</v>
      </c>
      <c r="Q50" s="9" t="str">
        <f>VLOOKUP($H50,'Startup Sheet'!$A$1:$AM$47,18,0)</f>
        <v>vidya.choudhary@avidialabs.com</v>
      </c>
      <c r="R50" s="9" t="str">
        <f>VLOOKUP($H50,'Startup Sheet'!$A$1:$AM$47,21,0)</f>
        <v>ajitkohir@avidialabs.com</v>
      </c>
      <c r="S50" s="9" t="str">
        <f>VLOOKUP($H50,'Startup Sheet'!$A$1:$AM$47,24,0)</f>
        <v/>
      </c>
    </row>
    <row r="51">
      <c r="A51" s="6" t="s">
        <v>115</v>
      </c>
      <c r="B51" s="6" t="str">
        <f>VLOOKUP(A51,'Mentor Sheet'!$B$2:$O$102,2,0)</f>
        <v>M88</v>
      </c>
      <c r="C51" s="6" t="s">
        <v>116</v>
      </c>
      <c r="D51" s="6" t="s">
        <v>53</v>
      </c>
      <c r="E51" s="6" t="str">
        <f>VLOOKUP(D51,'2021 Batch'!$A$2:$E$16,2,0)</f>
        <v>f20211070@pilani.bits-pilani.ac.in</v>
      </c>
      <c r="F51" s="7">
        <v>2.0</v>
      </c>
      <c r="G51" s="6" t="str">
        <f t="shared" si="1"/>
        <v>M88X2</v>
      </c>
      <c r="H51" s="6" t="str">
        <f>VLOOKUP(G51,'Slot tags'!$C$2:$D$610,2,0)</f>
        <v>S21</v>
      </c>
      <c r="I51" s="8" t="str">
        <f>VLOOKUP($H51,'Startup Sheet'!$A$1:$AM$47,2,0)</f>
        <v>Learn and Empower Private Limited</v>
      </c>
      <c r="J51" s="9" t="str">
        <f>VLOOKUP(H51,'Startup Sheet'!$A$1:$AM$47,3,0)</f>
        <v>Mehul</v>
      </c>
      <c r="K51" s="9" t="str">
        <f>VLOOKUP(H51,'Startup Sheet'!$A$1:$AM$47,4,0)</f>
        <v>f20200806@pilani.bits-pilani.ac.in</v>
      </c>
      <c r="L51" s="10" t="str">
        <f>VLOOKUP($H51,'Startup Sheet'!$A$1:$AM$47,15,0)</f>
        <v>https://drive.google.com/drive/folders/1T4TUmfqa5C6P8McvtFYN3XntJR6n62Gy?usp=sharing</v>
      </c>
      <c r="M51" s="9" t="str">
        <f t="shared" si="2"/>
        <v>Startup Name- Learn and Empower Private Limited: https://drive.google.com/drive/folders/1T4TUmfqa5C6P8McvtFYN3XntJR6n62Gy?usp=sharing</v>
      </c>
      <c r="N51" s="9">
        <v>44746.0</v>
      </c>
      <c r="O51" s="11">
        <v>44746.479166666664</v>
      </c>
      <c r="P51" s="15">
        <v>44746.520833333336</v>
      </c>
      <c r="Q51" s="9" t="str">
        <f>VLOOKUP($H51,'Startup Sheet'!$A$1:$AM$47,18,0)</f>
        <v>hello@learnemp.in</v>
      </c>
      <c r="R51" s="9" t="str">
        <f>VLOOKUP($H51,'Startup Sheet'!$A$1:$AM$47,21,0)</f>
        <v>prabodh.mahajan@learnemp.in</v>
      </c>
      <c r="S51" s="9" t="str">
        <f>VLOOKUP($H51,'Startup Sheet'!$A$1:$AM$47,24,0)</f>
        <v/>
      </c>
    </row>
    <row r="52">
      <c r="A52" s="6" t="s">
        <v>115</v>
      </c>
      <c r="B52" s="6" t="str">
        <f>VLOOKUP(A52,'Mentor Sheet'!$B$2:$O$102,2,0)</f>
        <v>M88</v>
      </c>
      <c r="C52" s="6" t="s">
        <v>116</v>
      </c>
      <c r="D52" s="6" t="s">
        <v>53</v>
      </c>
      <c r="E52" s="6" t="str">
        <f>VLOOKUP(D52,'2021 Batch'!$A$2:$E$16,2,0)</f>
        <v>f20211070@pilani.bits-pilani.ac.in</v>
      </c>
      <c r="F52" s="7">
        <v>3.0</v>
      </c>
      <c r="G52" s="6" t="str">
        <f t="shared" si="1"/>
        <v>M88X3</v>
      </c>
      <c r="H52" s="6" t="str">
        <f>VLOOKUP(G52,'Slot tags'!$C$2:$D$610,2,0)</f>
        <v>S12</v>
      </c>
      <c r="I52" s="8" t="str">
        <f>VLOOKUP($H52,'Startup Sheet'!$A$1:$AM$47,2,0)</f>
        <v>Scrollify</v>
      </c>
      <c r="J52" s="9" t="str">
        <f>VLOOKUP(H52,'Startup Sheet'!$A$1:$AM$47,3,0)</f>
        <v>Parth</v>
      </c>
      <c r="K52" s="9" t="str">
        <f>VLOOKUP(H52,'Startup Sheet'!$A$1:$AM$47,4,0)</f>
        <v>f20201229@pilani.bits-pilani.ac.in</v>
      </c>
      <c r="L52" s="10" t="str">
        <f>VLOOKUP($H52,'Startup Sheet'!$A$1:$AM$47,15,0)</f>
        <v>https://drive.google.com/open?id=1OZnEwgQS5amoHOFDQQ_ksM3zT3PcOUaM&amp;authuser=karman%40conquest.org.in&amp;usp=drive_fs</v>
      </c>
      <c r="M52" s="9" t="str">
        <f t="shared" si="2"/>
        <v>Startup Name- Scrollify: https://drive.google.com/open?id=1OZnEwgQS5amoHOFDQQ_ksM3zT3PcOUaM&amp;authuser=karman%40conquest.org.in&amp;usp=drive_fs</v>
      </c>
      <c r="N52" s="9">
        <v>44744.0</v>
      </c>
      <c r="O52" s="11">
        <v>44744.479166666664</v>
      </c>
      <c r="P52" s="15">
        <v>44744.520833333336</v>
      </c>
      <c r="Q52" s="9" t="str">
        <f>VLOOKUP($H52,'Startup Sheet'!$A$1:$AM$47,18,0)</f>
        <v>manas@scrollify.in</v>
      </c>
      <c r="R52" s="9" t="str">
        <f>VLOOKUP($H52,'Startup Sheet'!$A$1:$AM$47,21,0)</f>
        <v>anshul@scrollify.in</v>
      </c>
      <c r="S52" s="9" t="str">
        <f>VLOOKUP($H52,'Startup Sheet'!$A$1:$AM$47,24,0)</f>
        <v/>
      </c>
    </row>
    <row r="53">
      <c r="A53" s="6" t="s">
        <v>115</v>
      </c>
      <c r="B53" s="6" t="str">
        <f>VLOOKUP(A53,'Mentor Sheet'!$B$2:$O$102,2,0)</f>
        <v>M88</v>
      </c>
      <c r="C53" s="6" t="s">
        <v>116</v>
      </c>
      <c r="D53" s="6" t="s">
        <v>53</v>
      </c>
      <c r="E53" s="6" t="str">
        <f>VLOOKUP(D53,'2021 Batch'!$A$2:$E$16,2,0)</f>
        <v>f20211070@pilani.bits-pilani.ac.in</v>
      </c>
      <c r="F53" s="7">
        <v>4.0</v>
      </c>
      <c r="G53" s="6" t="str">
        <f t="shared" si="1"/>
        <v>M88X4</v>
      </c>
      <c r="H53" s="6" t="str">
        <f>VLOOKUP(G53,'Slot tags'!$C$2:$D$610,2,0)</f>
        <v>S19</v>
      </c>
      <c r="I53" s="8" t="str">
        <f>VLOOKUP($H53,'Startup Sheet'!$A$1:$AM$47,2,0)</f>
        <v>Xebra Biztech LLP</v>
      </c>
      <c r="J53" s="9" t="str">
        <f>VLOOKUP(H53,'Startup Sheet'!$A$1:$AM$47,3,0)</f>
        <v>Darshil</v>
      </c>
      <c r="K53" s="9" t="str">
        <f>VLOOKUP(H53,'Startup Sheet'!$A$1:$AM$47,4,0)</f>
        <v>f20200985@pilani.bits-pilani.ac.in</v>
      </c>
      <c r="L53" s="10" t="str">
        <f>VLOOKUP($H53,'Startup Sheet'!$A$1:$AM$47,15,0)</f>
        <v>https://drive.google.com/drive/folders/1Sye02-7bYKt_meBOMhXwFZu6ICf1UGs2?usp=sharing</v>
      </c>
      <c r="M53" s="9" t="str">
        <f t="shared" si="2"/>
        <v>Startup Name- Xebra Biztech LLP: https://drive.google.com/drive/folders/1Sye02-7bYKt_meBOMhXwFZu6ICf1UGs2?usp=sharing</v>
      </c>
      <c r="N53" s="9">
        <v>44747.0</v>
      </c>
      <c r="O53" s="11">
        <v>44747.479166666664</v>
      </c>
      <c r="P53" s="15">
        <v>44747.520833333336</v>
      </c>
      <c r="Q53" s="9" t="str">
        <f>VLOOKUP($H53,'Startup Sheet'!$A$1:$AM$47,18,0)</f>
        <v>nimesh@xebra.in</v>
      </c>
      <c r="R53" s="9" t="str">
        <f>VLOOKUP($H53,'Startup Sheet'!$A$1:$AM$47,21,0)</f>
        <v/>
      </c>
      <c r="S53" s="9" t="str">
        <f>VLOOKUP($H53,'Startup Sheet'!$A$1:$AM$47,24,0)</f>
        <v/>
      </c>
    </row>
    <row r="54">
      <c r="A54" s="6" t="s">
        <v>115</v>
      </c>
      <c r="B54" s="6" t="str">
        <f>VLOOKUP(A54,'Mentor Sheet'!$B$2:$O$102,2,0)</f>
        <v>M88</v>
      </c>
      <c r="C54" s="6" t="s">
        <v>116</v>
      </c>
      <c r="D54" s="6" t="s">
        <v>53</v>
      </c>
      <c r="E54" s="6" t="str">
        <f>VLOOKUP(D54,'2021 Batch'!$A$2:$E$16,2,0)</f>
        <v>f20211070@pilani.bits-pilani.ac.in</v>
      </c>
      <c r="F54" s="7">
        <v>5.0</v>
      </c>
      <c r="G54" s="6" t="str">
        <f t="shared" si="1"/>
        <v>M88X5</v>
      </c>
      <c r="H54" s="6" t="str">
        <f>VLOOKUP(G54,'Slot tags'!$C$2:$D$610,2,0)</f>
        <v>S42</v>
      </c>
      <c r="I54" s="8" t="str">
        <f>VLOOKUP($H54,'Startup Sheet'!$A$1:$AM$47,2,0)</f>
        <v>OriginKonnect</v>
      </c>
      <c r="J54" s="9" t="str">
        <f>VLOOKUP(H54,'Startup Sheet'!$A$1:$AM$47,3,0)</f>
        <v>Mehul</v>
      </c>
      <c r="K54" s="9" t="str">
        <f>VLOOKUP(H54,'Startup Sheet'!$A$1:$AM$47,4,0)</f>
        <v>f20200806@pilani.bits-pilani.ac.in</v>
      </c>
      <c r="L54" s="10" t="str">
        <f>VLOOKUP($H54,'Startup Sheet'!$A$1:$AM$47,15,0)</f>
        <v>https://drive.google.com/drive/folders/1PPbdwLnwx9-VV9IvGO2xR4301y3m6cu8?usp=sharing</v>
      </c>
      <c r="M54" s="9" t="str">
        <f t="shared" si="2"/>
        <v>Startup Name- OriginKonnect: https://drive.google.com/drive/folders/1PPbdwLnwx9-VV9IvGO2xR4301y3m6cu8?usp=sharing</v>
      </c>
      <c r="N54" s="9">
        <v>44748.0</v>
      </c>
      <c r="O54" s="11">
        <v>44748.479166666664</v>
      </c>
      <c r="P54" s="15">
        <v>44748.520833333336</v>
      </c>
      <c r="Q54" s="9" t="str">
        <f>VLOOKUP($H54,'Startup Sheet'!$A$1:$AM$47,18,0)</f>
        <v>ajit.j@originKonnect.in</v>
      </c>
      <c r="R54" s="9" t="str">
        <f>VLOOKUP($H54,'Startup Sheet'!$A$1:$AM$47,21,0)</f>
        <v>ravish.k@originkonnect.in</v>
      </c>
      <c r="S54" s="9" t="str">
        <f>VLOOKUP($H54,'Startup Sheet'!$A$1:$AM$47,24,0)</f>
        <v/>
      </c>
    </row>
    <row r="55">
      <c r="A55" s="6" t="s">
        <v>117</v>
      </c>
      <c r="B55" s="6" t="str">
        <f>VLOOKUP(A55,'Mentor Sheet'!$B$2:$O$102,2,0)</f>
        <v>M21</v>
      </c>
      <c r="C55" s="6" t="s">
        <v>118</v>
      </c>
      <c r="D55" s="6" t="s">
        <v>31</v>
      </c>
      <c r="E55" s="6" t="str">
        <f>VLOOKUP(D55,'2021 Batch'!$A$2:$E$16,2,0)</f>
        <v>f20210362@pilani.bits-pilani.ac.in</v>
      </c>
      <c r="F55" s="7">
        <v>1.0</v>
      </c>
      <c r="G55" s="6" t="str">
        <f t="shared" si="1"/>
        <v>M21X1</v>
      </c>
      <c r="H55" s="6" t="str">
        <f>VLOOKUP(G55,'Slot tags'!$C$2:$D$610,2,0)</f>
        <v>S15</v>
      </c>
      <c r="I55" s="8" t="str">
        <f>VLOOKUP($H55,'Startup Sheet'!$A$1:$AM$47,2,0)</f>
        <v>Debound (Registered under SecretStencil Technologies Pvt. Ltd.)</v>
      </c>
      <c r="J55" s="9" t="str">
        <f>VLOOKUP(H55,'Startup Sheet'!$A$1:$AM$47,3,0)</f>
        <v>Darshil</v>
      </c>
      <c r="K55" s="9" t="str">
        <f>VLOOKUP(H55,'Startup Sheet'!$A$1:$AM$47,4,0)</f>
        <v>f20200985@pilani.bits-pilani.ac.in</v>
      </c>
      <c r="L55" s="10" t="str">
        <f>VLOOKUP($H55,'Startup Sheet'!$A$1:$AM$47,15,0)</f>
        <v>https://drive.google.com/open?id=1--zYAcmR-rs26wsfrAxH4KqTIAYA8uCv&amp;authuser=karman%40conquest.org.in&amp;usp=drive_fs</v>
      </c>
      <c r="M55" s="9" t="str">
        <f t="shared" si="2"/>
        <v>Startup Name- Debound (Registered under SecretStencil Technologies Pvt. Ltd.): https://drive.google.com/open?id=1--zYAcmR-rs26wsfrAxH4KqTIAYA8uCv&amp;authuser=karman%40conquest.org.in&amp;usp=drive_fs</v>
      </c>
      <c r="N55" s="9">
        <v>44743.0</v>
      </c>
      <c r="O55" s="11">
        <v>44743.395833333336</v>
      </c>
      <c r="P55" s="15">
        <v>44743.4375</v>
      </c>
      <c r="Q55" s="9" t="str">
        <f>VLOOKUP($H55,'Startup Sheet'!$A$1:$AM$47,18,0)</f>
        <v>f20190469@pilani.bits-pilani.ac.in</v>
      </c>
      <c r="R55" s="9" t="str">
        <f>VLOOKUP($H55,'Startup Sheet'!$A$1:$AM$47,21,0)</f>
        <v>avyaygupta007@gmail.com</v>
      </c>
      <c r="S55" s="9" t="str">
        <f>VLOOKUP($H55,'Startup Sheet'!$A$1:$AM$47,24,0)</f>
        <v>kmlptl.16@gmail.com</v>
      </c>
    </row>
    <row r="56">
      <c r="A56" s="6" t="s">
        <v>117</v>
      </c>
      <c r="B56" s="6" t="str">
        <f>VLOOKUP(A56,'Mentor Sheet'!$B$2:$O$102,2,0)</f>
        <v>M21</v>
      </c>
      <c r="C56" s="6" t="s">
        <v>118</v>
      </c>
      <c r="D56" s="6" t="s">
        <v>31</v>
      </c>
      <c r="E56" s="6" t="str">
        <f>VLOOKUP(D56,'2021 Batch'!$A$2:$E$16,2,0)</f>
        <v>f20210362@pilani.bits-pilani.ac.in</v>
      </c>
      <c r="F56" s="7">
        <v>2.0</v>
      </c>
      <c r="G56" s="6" t="str">
        <f t="shared" si="1"/>
        <v>M21X2</v>
      </c>
      <c r="H56" s="6" t="str">
        <f>VLOOKUP(G56,'Slot tags'!$C$2:$D$610,2,0)</f>
        <v>S30</v>
      </c>
      <c r="I56" s="8" t="str">
        <f>VLOOKUP($H56,'Startup Sheet'!$A$1:$AM$47,2,0)</f>
        <v>FreightFox</v>
      </c>
      <c r="J56" s="9" t="str">
        <f>VLOOKUP(H56,'Startup Sheet'!$A$1:$AM$47,3,0)</f>
        <v>Naman</v>
      </c>
      <c r="K56" s="9" t="str">
        <f>VLOOKUP(H56,'Startup Sheet'!$A$1:$AM$47,4,0)</f>
        <v>f20201749@pilani.bits-pilani.ac.in</v>
      </c>
      <c r="L56" s="10" t="str">
        <f>VLOOKUP($H56,'Startup Sheet'!$A$1:$AM$47,15,0)</f>
        <v>https://drive.google.com/open?id=1PMxE4_uP6DHhXeDdGGFg4qjbx-inMOW7&amp;authuser=karman%40conquest.org.in&amp;usp=drive_fs</v>
      </c>
      <c r="M56" s="9" t="str">
        <f t="shared" si="2"/>
        <v>Startup Name- FreightFox: https://drive.google.com/open?id=1PMxE4_uP6DHhXeDdGGFg4qjbx-inMOW7&amp;authuser=karman%40conquest.org.in&amp;usp=drive_fs</v>
      </c>
      <c r="N56" s="9">
        <v>44743.0</v>
      </c>
      <c r="O56" s="11">
        <v>44743.458333333336</v>
      </c>
      <c r="P56" s="15">
        <v>44743.5</v>
      </c>
      <c r="Q56" s="9" t="str">
        <f>VLOOKUP($H56,'Startup Sheet'!$A$1:$AM$47,18,0)</f>
        <v>nitish@freightfox.ai</v>
      </c>
      <c r="R56" s="9" t="str">
        <f>VLOOKUP($H56,'Startup Sheet'!$A$1:$AM$47,21,0)</f>
        <v>sandy@freightfox.ai, vikas@freightfox.ai</v>
      </c>
      <c r="S56" s="9" t="str">
        <f>VLOOKUP($H56,'Startup Sheet'!$A$1:$AM$47,24,0)</f>
        <v>manjari@freightfox.ai</v>
      </c>
    </row>
    <row r="57">
      <c r="A57" s="6" t="s">
        <v>117</v>
      </c>
      <c r="B57" s="6" t="str">
        <f>VLOOKUP(A57,'Mentor Sheet'!$B$2:$O$102,2,0)</f>
        <v>M21</v>
      </c>
      <c r="C57" s="6" t="s">
        <v>118</v>
      </c>
      <c r="D57" s="6" t="s">
        <v>31</v>
      </c>
      <c r="E57" s="6" t="str">
        <f>VLOOKUP(D57,'2021 Batch'!$A$2:$E$16,2,0)</f>
        <v>f20210362@pilani.bits-pilani.ac.in</v>
      </c>
      <c r="F57" s="7">
        <v>3.0</v>
      </c>
      <c r="G57" s="6" t="str">
        <f t="shared" si="1"/>
        <v>M21X3</v>
      </c>
      <c r="H57" s="6" t="str">
        <f>VLOOKUP(G57,'Slot tags'!$C$2:$D$610,2,0)</f>
        <v>S27</v>
      </c>
      <c r="I57" s="8" t="str">
        <f>VLOOKUP($H57,'Startup Sheet'!$A$1:$AM$47,2,0)</f>
        <v>Nyus</v>
      </c>
      <c r="J57" s="9" t="str">
        <f>VLOOKUP(H57,'Startup Sheet'!$A$1:$AM$47,3,0)</f>
        <v>Naman</v>
      </c>
      <c r="K57" s="9" t="str">
        <f>VLOOKUP(H57,'Startup Sheet'!$A$1:$AM$47,4,0)</f>
        <v>f20201749@pilani.bits-pilani.ac.in</v>
      </c>
      <c r="L57" s="10" t="str">
        <f>VLOOKUP($H57,'Startup Sheet'!$A$1:$AM$47,15,0)</f>
        <v>https://drive.google.com/open?id=1PGBHUVDTNc5ea-tOvuEYsFIMbenCN3qu&amp;authuser=karman%40conquest.org.in&amp;usp=drive_fs</v>
      </c>
      <c r="M57" s="9" t="str">
        <f t="shared" si="2"/>
        <v>Startup Name- Nyus: https://drive.google.com/open?id=1PGBHUVDTNc5ea-tOvuEYsFIMbenCN3qu&amp;authuser=karman%40conquest.org.in&amp;usp=drive_fs</v>
      </c>
      <c r="N57" s="9">
        <v>44743.0</v>
      </c>
      <c r="O57" s="11">
        <v>44743.520833333336</v>
      </c>
      <c r="P57" s="15">
        <v>44743.5625</v>
      </c>
      <c r="Q57" s="9" t="str">
        <f>VLOOKUP($H57,'Startup Sheet'!$A$1:$AM$47,18,0)</f>
        <v>puru@nyusapp.com</v>
      </c>
      <c r="R57" s="9" t="str">
        <f>VLOOKUP($H57,'Startup Sheet'!$A$1:$AM$47,21,0)</f>
        <v/>
      </c>
      <c r="S57" s="9" t="str">
        <f>VLOOKUP($H57,'Startup Sheet'!$A$1:$AM$47,24,0)</f>
        <v/>
      </c>
    </row>
    <row r="58">
      <c r="A58" s="6" t="s">
        <v>117</v>
      </c>
      <c r="B58" s="6" t="str">
        <f>VLOOKUP(A58,'Mentor Sheet'!$B$2:$O$102,2,0)</f>
        <v>M21</v>
      </c>
      <c r="C58" s="6" t="s">
        <v>118</v>
      </c>
      <c r="D58" s="6" t="s">
        <v>31</v>
      </c>
      <c r="E58" s="6" t="str">
        <f>VLOOKUP(D58,'2021 Batch'!$A$2:$E$16,2,0)</f>
        <v>f20210362@pilani.bits-pilani.ac.in</v>
      </c>
      <c r="F58" s="7">
        <v>4.0</v>
      </c>
      <c r="G58" s="6" t="str">
        <f t="shared" si="1"/>
        <v>M21X4</v>
      </c>
      <c r="H58" s="6" t="str">
        <f>VLOOKUP(G58,'Slot tags'!$C$2:$D$610,2,0)</f>
        <v>S32</v>
      </c>
      <c r="I58" s="8" t="str">
        <f>VLOOKUP($H58,'Startup Sheet'!$A$1:$AM$47,2,0)</f>
        <v>Strawcture Eco Pvt. Ltd.</v>
      </c>
      <c r="J58" s="9" t="str">
        <f>VLOOKUP(H58,'Startup Sheet'!$A$1:$AM$47,3,0)</f>
        <v>Naman</v>
      </c>
      <c r="K58" s="9" t="str">
        <f>VLOOKUP(H58,'Startup Sheet'!$A$1:$AM$47,4,0)</f>
        <v>f20201749@pilani.bits-pilani.ac.in</v>
      </c>
      <c r="L58" s="10" t="str">
        <f>VLOOKUP($H58,'Startup Sheet'!$A$1:$AM$47,15,0)</f>
        <v>https://drive.google.com/open?id=1TsB-cXvTN_9ozqeoZzqSeNj971PHH-mn&amp;authuser=karman%40conquest.org.in&amp;usp=drive_fs</v>
      </c>
      <c r="M58" s="9" t="str">
        <f t="shared" si="2"/>
        <v>Startup Name- Strawcture Eco Pvt. Ltd.: https://drive.google.com/open?id=1TsB-cXvTN_9ozqeoZzqSeNj971PHH-mn&amp;authuser=karman%40conquest.org.in&amp;usp=drive_fs</v>
      </c>
      <c r="N58" s="9">
        <v>44744.0</v>
      </c>
      <c r="O58" s="11">
        <v>44744.416666666664</v>
      </c>
      <c r="P58" s="15">
        <v>44744.458333333336</v>
      </c>
      <c r="Q58" s="9" t="str">
        <f>VLOOKUP($H58,'Startup Sheet'!$A$1:$AM$47,18,0)</f>
        <v>shriti_pandey@strawcture.com</v>
      </c>
      <c r="R58" s="9" t="str">
        <f>VLOOKUP($H58,'Startup Sheet'!$A$1:$AM$47,21,0)</f>
        <v/>
      </c>
      <c r="S58" s="9" t="str">
        <f>VLOOKUP($H58,'Startup Sheet'!$A$1:$AM$47,24,0)</f>
        <v/>
      </c>
    </row>
    <row r="59">
      <c r="A59" s="6" t="s">
        <v>117</v>
      </c>
      <c r="B59" s="6" t="str">
        <f>VLOOKUP(A59,'Mentor Sheet'!$B$2:$O$102,2,0)</f>
        <v>M21</v>
      </c>
      <c r="C59" s="6" t="s">
        <v>118</v>
      </c>
      <c r="D59" s="6" t="s">
        <v>31</v>
      </c>
      <c r="E59" s="6" t="str">
        <f>VLOOKUP(D59,'2021 Batch'!$A$2:$E$16,2,0)</f>
        <v>f20210362@pilani.bits-pilani.ac.in</v>
      </c>
      <c r="F59" s="7">
        <v>5.0</v>
      </c>
      <c r="G59" s="6" t="str">
        <f t="shared" si="1"/>
        <v>M21X5</v>
      </c>
      <c r="H59" s="6" t="str">
        <f>VLOOKUP(G59,'Slot tags'!$C$2:$D$610,2,0)</f>
        <v>S7</v>
      </c>
      <c r="I59" s="8" t="str">
        <f>VLOOKUP($H59,'Startup Sheet'!$A$1:$AM$47,2,0)</f>
        <v>NeoFanTasy</v>
      </c>
      <c r="J59" s="9" t="str">
        <f>VLOOKUP(H59,'Startup Sheet'!$A$1:$AM$47,3,0)</f>
        <v>Saksham</v>
      </c>
      <c r="K59" s="9" t="str">
        <f>VLOOKUP(H59,'Startup Sheet'!$A$1:$AM$47,4,0)</f>
        <v>f20201508@pilani.bits-pilani.ac.in</v>
      </c>
      <c r="L59" s="10" t="str">
        <f>VLOOKUP($H59,'Startup Sheet'!$A$1:$AM$47,15,0)</f>
        <v>https://drive.google.com/drive/folders/1LhQa9x9AkAoPq-p7CL7IZB-OswRTr9lM?usp=sharing</v>
      </c>
      <c r="M59" s="9" t="str">
        <f t="shared" si="2"/>
        <v>Startup Name- NeoFanTasy: https://drive.google.com/drive/folders/1LhQa9x9AkAoPq-p7CL7IZB-OswRTr9lM?usp=sharing</v>
      </c>
      <c r="N59" s="9">
        <v>44744.0</v>
      </c>
      <c r="O59" s="11">
        <v>44744.479166666664</v>
      </c>
      <c r="P59" s="15">
        <v>44744.520833333336</v>
      </c>
      <c r="Q59" s="9" t="str">
        <f>VLOOKUP($H59,'Startup Sheet'!$A$1:$AM$47,18,0)</f>
        <v>maharsh@nextblock.in</v>
      </c>
      <c r="R59" s="9" t="str">
        <f>VLOOKUP($H59,'Startup Sheet'!$A$1:$AM$47,21,0)</f>
        <v>deep@nextblock.in</v>
      </c>
      <c r="S59" s="9" t="str">
        <f>VLOOKUP($H59,'Startup Sheet'!$A$1:$AM$47,24,0)</f>
        <v/>
      </c>
    </row>
    <row r="60">
      <c r="A60" s="6" t="s">
        <v>119</v>
      </c>
      <c r="B60" s="6" t="str">
        <f>VLOOKUP(A60,'Mentor Sheet'!$B$2:$O$102,2,0)</f>
        <v>M89</v>
      </c>
      <c r="C60" s="6" t="s">
        <v>120</v>
      </c>
      <c r="D60" s="6" t="s">
        <v>45</v>
      </c>
      <c r="E60" s="6" t="str">
        <f>VLOOKUP(D60,'2021 Batch'!$A$2:$E$16,2,0)</f>
        <v>f20210706@pilani.bits-pilani.ac.in</v>
      </c>
      <c r="F60" s="18">
        <v>1.0</v>
      </c>
      <c r="G60" s="6" t="str">
        <f t="shared" si="1"/>
        <v>M89X1</v>
      </c>
      <c r="H60" s="6" t="str">
        <f>VLOOKUP(G60,'Slot tags'!$C$2:$D$610,2,0)</f>
        <v>S27</v>
      </c>
      <c r="I60" s="8" t="str">
        <f>VLOOKUP($H60,'Startup Sheet'!$A$1:$AM$47,2,0)</f>
        <v>Nyus</v>
      </c>
      <c r="J60" s="9" t="str">
        <f>VLOOKUP(H60,'Startup Sheet'!$A$1:$AM$47,3,0)</f>
        <v>Naman</v>
      </c>
      <c r="K60" s="9" t="str">
        <f>VLOOKUP(H60,'Startup Sheet'!$A$1:$AM$47,4,0)</f>
        <v>f20201749@pilani.bits-pilani.ac.in</v>
      </c>
      <c r="L60" s="10" t="str">
        <f>VLOOKUP($H60,'Startup Sheet'!$A$1:$AM$47,15,0)</f>
        <v>https://drive.google.com/open?id=1PGBHUVDTNc5ea-tOvuEYsFIMbenCN3qu&amp;authuser=karman%40conquest.org.in&amp;usp=drive_fs</v>
      </c>
      <c r="M60" s="9" t="str">
        <f t="shared" si="2"/>
        <v>Startup Name- Nyus: https://drive.google.com/open?id=1PGBHUVDTNc5ea-tOvuEYsFIMbenCN3qu&amp;authuser=karman%40conquest.org.in&amp;usp=drive_fs</v>
      </c>
      <c r="N60" s="9">
        <v>44747.0</v>
      </c>
      <c r="O60" s="11">
        <v>44747.375</v>
      </c>
      <c r="P60" s="15">
        <v>44747.416666666664</v>
      </c>
      <c r="Q60" s="9" t="str">
        <f>VLOOKUP($H60,'Startup Sheet'!$A$1:$AM$47,18,0)</f>
        <v>puru@nyusapp.com</v>
      </c>
      <c r="R60" s="9" t="str">
        <f>VLOOKUP($H60,'Startup Sheet'!$A$1:$AM$47,21,0)</f>
        <v/>
      </c>
      <c r="S60" s="9" t="str">
        <f>VLOOKUP($H60,'Startup Sheet'!$A$1:$AM$47,24,0)</f>
        <v/>
      </c>
    </row>
    <row r="61">
      <c r="A61" s="6" t="s">
        <v>119</v>
      </c>
      <c r="B61" s="6" t="str">
        <f>VLOOKUP(A61,'Mentor Sheet'!$B$2:$O$102,2,0)</f>
        <v>M89</v>
      </c>
      <c r="C61" s="6" t="s">
        <v>120</v>
      </c>
      <c r="D61" s="6" t="s">
        <v>45</v>
      </c>
      <c r="E61" s="6" t="str">
        <f>VLOOKUP(D61,'2021 Batch'!$A$2:$E$16,2,0)</f>
        <v>f20210706@pilani.bits-pilani.ac.in</v>
      </c>
      <c r="F61" s="18">
        <v>2.0</v>
      </c>
      <c r="G61" s="6" t="str">
        <f t="shared" si="1"/>
        <v>M89X2</v>
      </c>
      <c r="H61" s="6" t="str">
        <f>VLOOKUP(G61,'Slot tags'!$C$2:$D$610,2,0)</f>
        <v>S9</v>
      </c>
      <c r="I61" s="8" t="str">
        <f>VLOOKUP($H61,'Startup Sheet'!$A$1:$AM$47,2,0)</f>
        <v>push.</v>
      </c>
      <c r="J61" s="9" t="str">
        <f>VLOOKUP(H61,'Startup Sheet'!$A$1:$AM$47,3,0)</f>
        <v>Aryaman</v>
      </c>
      <c r="K61" s="9" t="str">
        <f>VLOOKUP(H61,'Startup Sheet'!$A$1:$AM$47,4,0)</f>
        <v>f20200537@pilani.bits-pilani.ac.in</v>
      </c>
      <c r="L61" s="10" t="str">
        <f>VLOOKUP($H61,'Startup Sheet'!$A$1:$AM$47,15,0)</f>
        <v>https://drive.google.com/drive/folders/1JR5IyWS9-UfSIiz5gV9X9bfsK-P7Sj2P?usp=sharing</v>
      </c>
      <c r="M61" s="9" t="str">
        <f t="shared" si="2"/>
        <v>Startup Name- push.: https://drive.google.com/drive/folders/1JR5IyWS9-UfSIiz5gV9X9bfsK-P7Sj2P?usp=sharing</v>
      </c>
      <c r="N61" s="9">
        <v>44746.0</v>
      </c>
      <c r="O61" s="11">
        <v>44746.375</v>
      </c>
      <c r="P61" s="15">
        <v>44746.416666666664</v>
      </c>
      <c r="Q61" s="9" t="str">
        <f>VLOOKUP($H61,'Startup Sheet'!$A$1:$AM$47,18,0)</f>
        <v>f20180612@pilani.bits-pilani.ac.in</v>
      </c>
      <c r="R61" s="9" t="str">
        <f>VLOOKUP($H61,'Startup Sheet'!$A$1:$AM$47,21,0)</f>
        <v>f20180603@pilani.bits-pilani.ac.in</v>
      </c>
      <c r="S61" s="9" t="str">
        <f>VLOOKUP($H61,'Startup Sheet'!$A$1:$AM$47,24,0)</f>
        <v/>
      </c>
    </row>
    <row r="62">
      <c r="A62" s="6" t="s">
        <v>121</v>
      </c>
      <c r="B62" s="6" t="str">
        <f>VLOOKUP(A62,'Mentor Sheet'!$B$2:$O$102,2,0)</f>
        <v>M71</v>
      </c>
      <c r="C62" s="6" t="s">
        <v>122</v>
      </c>
      <c r="D62" s="6" t="s">
        <v>45</v>
      </c>
      <c r="E62" s="6" t="str">
        <f>VLOOKUP(D62,'2021 Batch'!$A$2:$E$16,2,0)</f>
        <v>f20210706@pilani.bits-pilani.ac.in</v>
      </c>
      <c r="F62" s="7">
        <v>1.0</v>
      </c>
      <c r="G62" s="6" t="str">
        <f t="shared" si="1"/>
        <v>M71X1</v>
      </c>
      <c r="H62" s="6" t="str">
        <f>VLOOKUP(G62,'Slot tags'!$C$2:$D$610,2,0)</f>
        <v>S17</v>
      </c>
      <c r="I62" s="8" t="str">
        <f>VLOOKUP($H62,'Startup Sheet'!$A$1:$AM$47,2,0)</f>
        <v>Humors Tech</v>
      </c>
      <c r="J62" s="9" t="str">
        <f>VLOOKUP(H62,'Startup Sheet'!$A$1:$AM$47,3,0)</f>
        <v>Aryaman</v>
      </c>
      <c r="K62" s="9" t="str">
        <f>VLOOKUP(H62,'Startup Sheet'!$A$1:$AM$47,4,0)</f>
        <v>f20200537@pilani.bits-pilani.ac.in</v>
      </c>
      <c r="L62" s="10" t="str">
        <f>VLOOKUP($H62,'Startup Sheet'!$A$1:$AM$47,15,0)</f>
        <v>https://drive.google.com/drive/folders/1NvhWvcuqo7V0sUWNd_I9vU_Yq9oXok6Y?usp=sharing</v>
      </c>
      <c r="M62" s="9" t="str">
        <f t="shared" si="2"/>
        <v>Startup Name- Humors Tech: https://drive.google.com/drive/folders/1NvhWvcuqo7V0sUWNd_I9vU_Yq9oXok6Y?usp=sharing</v>
      </c>
      <c r="N62" s="9">
        <v>44743.0</v>
      </c>
      <c r="O62" s="11">
        <v>44743.520833333336</v>
      </c>
      <c r="P62" s="15">
        <v>44743.5625</v>
      </c>
      <c r="Q62" s="9" t="str">
        <f>VLOOKUP($H62,'Startup Sheet'!$A$1:$AM$47,18,0)</f>
        <v>ankur@humorstech.com</v>
      </c>
      <c r="R62" s="9" t="str">
        <f>VLOOKUP($H62,'Startup Sheet'!$A$1:$AM$47,21,0)</f>
        <v>suchita@humorstech.com</v>
      </c>
      <c r="S62" s="9" t="str">
        <f>VLOOKUP($H62,'Startup Sheet'!$A$1:$AM$47,24,0)</f>
        <v>pushkar.bhagwat@humorstech.com</v>
      </c>
    </row>
    <row r="63">
      <c r="A63" s="6" t="s">
        <v>121</v>
      </c>
      <c r="B63" s="6" t="str">
        <f>VLOOKUP(A63,'Mentor Sheet'!$B$2:$O$102,2,0)</f>
        <v>M71</v>
      </c>
      <c r="C63" s="6" t="s">
        <v>122</v>
      </c>
      <c r="D63" s="6" t="s">
        <v>45</v>
      </c>
      <c r="E63" s="6" t="str">
        <f>VLOOKUP(D63,'2021 Batch'!$A$2:$E$16,2,0)</f>
        <v>f20210706@pilani.bits-pilani.ac.in</v>
      </c>
      <c r="F63" s="7">
        <v>2.0</v>
      </c>
      <c r="G63" s="6" t="str">
        <f t="shared" si="1"/>
        <v>M71X2</v>
      </c>
      <c r="H63" s="6" t="str">
        <f>VLOOKUP(G63,'Slot tags'!$C$2:$D$610,2,0)</f>
        <v>S33</v>
      </c>
      <c r="I63" s="8" t="str">
        <f>VLOOKUP($H63,'Startup Sheet'!$A$1:$AM$47,2,0)</f>
        <v>EdCalibre Private Limited</v>
      </c>
      <c r="J63" s="9" t="str">
        <f>VLOOKUP(H63,'Startup Sheet'!$A$1:$AM$47,3,0)</f>
        <v>Naman</v>
      </c>
      <c r="K63" s="9" t="str">
        <f>VLOOKUP(H63,'Startup Sheet'!$A$1:$AM$47,4,0)</f>
        <v>f20201749@pilani.bits-pilani.ac.in</v>
      </c>
      <c r="L63" s="10" t="str">
        <f>VLOOKUP($H63,'Startup Sheet'!$A$1:$AM$47,15,0)</f>
        <v>https://drive.google.com/open?id=1Lfj9r37JA8tdOhNuKNQMAefDYjDFjs5p&amp;authuser=karman%40conquest.org.in&amp;usp=drive_fs</v>
      </c>
      <c r="M63" s="9" t="str">
        <f t="shared" si="2"/>
        <v>Startup Name- EdCalibre Private Limited: https://drive.google.com/open?id=1Lfj9r37JA8tdOhNuKNQMAefDYjDFjs5p&amp;authuser=karman%40conquest.org.in&amp;usp=drive_fs</v>
      </c>
      <c r="N63" s="9">
        <v>44744.0</v>
      </c>
      <c r="O63" s="11">
        <v>44744.645833333336</v>
      </c>
      <c r="P63" s="15">
        <v>44744.6875</v>
      </c>
      <c r="Q63" s="9" t="str">
        <f>VLOOKUP($H63,'Startup Sheet'!$A$1:$AM$47,18,0)</f>
        <v>founder@edcalibre.com</v>
      </c>
      <c r="R63" s="9" t="str">
        <f>VLOOKUP($H63,'Startup Sheet'!$A$1:$AM$47,21,0)</f>
        <v>abhignajoshi1206@gmail.com</v>
      </c>
      <c r="S63" s="9" t="str">
        <f>VLOOKUP($H63,'Startup Sheet'!$A$1:$AM$47,24,0)</f>
        <v>dodiya.parth20@gmail.com</v>
      </c>
    </row>
    <row r="64">
      <c r="A64" s="6" t="s">
        <v>121</v>
      </c>
      <c r="B64" s="6" t="str">
        <f>VLOOKUP(A64,'Mentor Sheet'!$B$2:$O$102,2,0)</f>
        <v>M71</v>
      </c>
      <c r="C64" s="6" t="s">
        <v>122</v>
      </c>
      <c r="D64" s="6" t="s">
        <v>45</v>
      </c>
      <c r="E64" s="6" t="str">
        <f>VLOOKUP(D64,'2021 Batch'!$A$2:$E$16,2,0)</f>
        <v>f20210706@pilani.bits-pilani.ac.in</v>
      </c>
      <c r="F64" s="7">
        <v>3.0</v>
      </c>
      <c r="G64" s="6" t="str">
        <f t="shared" si="1"/>
        <v>M71X3</v>
      </c>
      <c r="H64" s="6" t="str">
        <f>VLOOKUP(G64,'Slot tags'!$C$2:$D$610,2,0)</f>
        <v>S38</v>
      </c>
      <c r="I64" s="8" t="str">
        <f>VLOOKUP($H64,'Startup Sheet'!$A$1:$AM$47,2,0)</f>
        <v>Heamac Healthcare Pvt. Ltd.</v>
      </c>
      <c r="J64" s="9" t="str">
        <f>VLOOKUP(H64,'Startup Sheet'!$A$1:$AM$47,3,0)</f>
        <v>Shreya</v>
      </c>
      <c r="K64" s="9" t="str">
        <f>VLOOKUP(H64,'Startup Sheet'!$A$1:$AM$47,4,0)</f>
        <v>f20201807@pilani.bits-pilani.ac.in</v>
      </c>
      <c r="L64" s="10" t="str">
        <f>VLOOKUP($H64,'Startup Sheet'!$A$1:$AM$47,15,0)</f>
        <v>https://drive.google.com/drive/folders/1PQKuqUJT_zNeROZr8kVFSWunYMpu0ETK?usp=sharing</v>
      </c>
      <c r="M64" s="9" t="str">
        <f t="shared" si="2"/>
        <v>Startup Name- Heamac Healthcare Pvt. Ltd.: https://drive.google.com/drive/folders/1PQKuqUJT_zNeROZr8kVFSWunYMpu0ETK?usp=sharing</v>
      </c>
      <c r="N64" s="9">
        <v>44745.0</v>
      </c>
      <c r="O64" s="11">
        <v>44745.645833333336</v>
      </c>
      <c r="P64" s="15">
        <v>44745.6875</v>
      </c>
      <c r="Q64" s="9" t="str">
        <f>VLOOKUP($H64,'Startup Sheet'!$A$1:$AM$47,18,0)</f>
        <v>akitha@heamac.com</v>
      </c>
      <c r="R64" s="9" t="str">
        <f>VLOOKUP($H64,'Startup Sheet'!$A$1:$AM$47,21,0)</f>
        <v>prasad@heamac.com</v>
      </c>
      <c r="S64" s="9" t="str">
        <f>VLOOKUP($H64,'Startup Sheet'!$A$1:$AM$47,24,0)</f>
        <v/>
      </c>
    </row>
    <row r="65">
      <c r="A65" s="6" t="s">
        <v>121</v>
      </c>
      <c r="B65" s="6" t="str">
        <f>VLOOKUP(A65,'Mentor Sheet'!$B$2:$O$102,2,0)</f>
        <v>M71</v>
      </c>
      <c r="C65" s="6" t="s">
        <v>122</v>
      </c>
      <c r="D65" s="6" t="s">
        <v>45</v>
      </c>
      <c r="E65" s="6" t="str">
        <f>VLOOKUP(D65,'2021 Batch'!$A$2:$E$16,2,0)</f>
        <v>f20210706@pilani.bits-pilani.ac.in</v>
      </c>
      <c r="F65" s="7">
        <v>4.0</v>
      </c>
      <c r="G65" s="6" t="str">
        <f t="shared" si="1"/>
        <v>M71X4</v>
      </c>
      <c r="H65" s="6" t="str">
        <f>VLOOKUP(G65,'Slot tags'!$C$2:$D$610,2,0)</f>
        <v>S15</v>
      </c>
      <c r="I65" s="8" t="str">
        <f>VLOOKUP($H65,'Startup Sheet'!$A$1:$AM$47,2,0)</f>
        <v>Debound (Registered under SecretStencil Technologies Pvt. Ltd.)</v>
      </c>
      <c r="J65" s="9" t="str">
        <f>VLOOKUP(H65,'Startup Sheet'!$A$1:$AM$47,3,0)</f>
        <v>Darshil</v>
      </c>
      <c r="K65" s="9" t="str">
        <f>VLOOKUP(H65,'Startup Sheet'!$A$1:$AM$47,4,0)</f>
        <v>f20200985@pilani.bits-pilani.ac.in</v>
      </c>
      <c r="L65" s="10" t="str">
        <f>VLOOKUP($H65,'Startup Sheet'!$A$1:$AM$47,15,0)</f>
        <v>https://drive.google.com/open?id=1--zYAcmR-rs26wsfrAxH4KqTIAYA8uCv&amp;authuser=karman%40conquest.org.in&amp;usp=drive_fs</v>
      </c>
      <c r="M65" s="9" t="str">
        <f t="shared" si="2"/>
        <v>Startup Name- Debound (Registered under SecretStencil Technologies Pvt. Ltd.): https://drive.google.com/open?id=1--zYAcmR-rs26wsfrAxH4KqTIAYA8uCv&amp;authuser=karman%40conquest.org.in&amp;usp=drive_fs</v>
      </c>
      <c r="N65" s="9">
        <v>44746.0</v>
      </c>
      <c r="O65" s="11">
        <v>44746.645833333336</v>
      </c>
      <c r="P65" s="15">
        <v>44746.6875</v>
      </c>
      <c r="Q65" s="9" t="str">
        <f>VLOOKUP($H65,'Startup Sheet'!$A$1:$AM$47,18,0)</f>
        <v>f20190469@pilani.bits-pilani.ac.in</v>
      </c>
      <c r="R65" s="9" t="str">
        <f>VLOOKUP($H65,'Startup Sheet'!$A$1:$AM$47,21,0)</f>
        <v>avyaygupta007@gmail.com</v>
      </c>
      <c r="S65" s="9" t="str">
        <f>VLOOKUP($H65,'Startup Sheet'!$A$1:$AM$47,24,0)</f>
        <v>kmlptl.16@gmail.com</v>
      </c>
    </row>
    <row r="66">
      <c r="A66" s="6" t="s">
        <v>121</v>
      </c>
      <c r="B66" s="6" t="str">
        <f>VLOOKUP(A66,'Mentor Sheet'!$B$2:$O$102,2,0)</f>
        <v>M71</v>
      </c>
      <c r="C66" s="6" t="s">
        <v>122</v>
      </c>
      <c r="D66" s="6" t="s">
        <v>45</v>
      </c>
      <c r="E66" s="6" t="str">
        <f>VLOOKUP(D66,'2021 Batch'!$A$2:$E$16,2,0)</f>
        <v>f20210706@pilani.bits-pilani.ac.in</v>
      </c>
      <c r="F66" s="7">
        <v>5.0</v>
      </c>
      <c r="G66" s="6" t="str">
        <f t="shared" si="1"/>
        <v>M71X5</v>
      </c>
      <c r="H66" s="6" t="str">
        <f>VLOOKUP(G66,'Slot tags'!$C$2:$D$610,2,0)</f>
        <v>S14</v>
      </c>
      <c r="I66" s="8" t="str">
        <f>VLOOKUP($H66,'Startup Sheet'!$A$1:$AM$47,2,0)</f>
        <v>Avidia Labs</v>
      </c>
      <c r="J66" s="9" t="str">
        <f>VLOOKUP(H66,'Startup Sheet'!$A$1:$AM$47,3,0)</f>
        <v>Mehul</v>
      </c>
      <c r="K66" s="9" t="str">
        <f>VLOOKUP(H66,'Startup Sheet'!$A$1:$AM$47,4,0)</f>
        <v>f20200806@pilani.bits-pilani.ac.in</v>
      </c>
      <c r="L66" s="10" t="str">
        <f>VLOOKUP($H66,'Startup Sheet'!$A$1:$AM$47,15,0)</f>
        <v>https://drive.google.com/open?id=1Kx8QRKODlNgjRyyxcMYdNXa2RA48lcIO&amp;authuser=karman%40conquest.org.in&amp;usp=drive_fs</v>
      </c>
      <c r="M66" s="9" t="str">
        <f t="shared" si="2"/>
        <v>Startup Name- Avidia Labs: https://drive.google.com/open?id=1Kx8QRKODlNgjRyyxcMYdNXa2RA48lcIO&amp;authuser=karman%40conquest.org.in&amp;usp=drive_fs</v>
      </c>
      <c r="N66" s="9">
        <v>44747.0</v>
      </c>
      <c r="O66" s="11">
        <v>44747.520833333336</v>
      </c>
      <c r="P66" s="15">
        <v>44747.5625</v>
      </c>
      <c r="Q66" s="9" t="str">
        <f>VLOOKUP($H66,'Startup Sheet'!$A$1:$AM$47,18,0)</f>
        <v>vidya.choudhary@avidialabs.com</v>
      </c>
      <c r="R66" s="9" t="str">
        <f>VLOOKUP($H66,'Startup Sheet'!$A$1:$AM$47,21,0)</f>
        <v>ajitkohir@avidialabs.com</v>
      </c>
      <c r="S66" s="9" t="str">
        <f>VLOOKUP($H66,'Startup Sheet'!$A$1:$AM$47,24,0)</f>
        <v/>
      </c>
    </row>
    <row r="67">
      <c r="A67" s="6" t="s">
        <v>123</v>
      </c>
      <c r="B67" s="6" t="str">
        <f>VLOOKUP(A67,'Mentor Sheet'!$B$2:$O$102,2,0)</f>
        <v>M87</v>
      </c>
      <c r="C67" s="6" t="s">
        <v>124</v>
      </c>
      <c r="D67" s="6" t="s">
        <v>45</v>
      </c>
      <c r="E67" s="6" t="str">
        <f>VLOOKUP(D67,'2021 Batch'!$A$2:$E$16,2,0)</f>
        <v>f20210706@pilani.bits-pilani.ac.in</v>
      </c>
      <c r="F67" s="7">
        <v>1.0</v>
      </c>
      <c r="G67" s="6" t="str">
        <f t="shared" si="1"/>
        <v>M87X1</v>
      </c>
      <c r="H67" s="6" t="str">
        <f>VLOOKUP(G67,'Slot tags'!$C$2:$D$610,2,0)</f>
        <v>S38</v>
      </c>
      <c r="I67" s="8" t="str">
        <f>VLOOKUP($H67,'Startup Sheet'!$A$1:$AM$47,2,0)</f>
        <v>Heamac Healthcare Pvt. Ltd.</v>
      </c>
      <c r="J67" s="9" t="str">
        <f>VLOOKUP(H67,'Startup Sheet'!$A$1:$AM$47,3,0)</f>
        <v>Shreya</v>
      </c>
      <c r="K67" s="9" t="str">
        <f>VLOOKUP(H67,'Startup Sheet'!$A$1:$AM$47,4,0)</f>
        <v>f20201807@pilani.bits-pilani.ac.in</v>
      </c>
      <c r="L67" s="10" t="str">
        <f>VLOOKUP($H67,'Startup Sheet'!$A$1:$AM$47,15,0)</f>
        <v>https://drive.google.com/drive/folders/1PQKuqUJT_zNeROZr8kVFSWunYMpu0ETK?usp=sharing</v>
      </c>
      <c r="M67" s="9" t="str">
        <f t="shared" si="2"/>
        <v>Startup Name- Heamac Healthcare Pvt. Ltd.: https://drive.google.com/drive/folders/1PQKuqUJT_zNeROZr8kVFSWunYMpu0ETK?usp=sharing</v>
      </c>
      <c r="N67" s="9">
        <v>44744.0</v>
      </c>
      <c r="O67" s="11">
        <v>44744.416666666664</v>
      </c>
      <c r="P67" s="15">
        <v>44744.458333333336</v>
      </c>
      <c r="Q67" s="9" t="str">
        <f>VLOOKUP($H67,'Startup Sheet'!$A$1:$AM$47,18,0)</f>
        <v>akitha@heamac.com</v>
      </c>
      <c r="R67" s="9" t="str">
        <f>VLOOKUP($H67,'Startup Sheet'!$A$1:$AM$47,21,0)</f>
        <v>prasad@heamac.com</v>
      </c>
      <c r="S67" s="9" t="str">
        <f>VLOOKUP($H67,'Startup Sheet'!$A$1:$AM$47,24,0)</f>
        <v/>
      </c>
    </row>
    <row r="68">
      <c r="A68" s="6" t="s">
        <v>123</v>
      </c>
      <c r="B68" s="6" t="str">
        <f>VLOOKUP(A68,'Mentor Sheet'!$B$2:$O$102,2,0)</f>
        <v>M87</v>
      </c>
      <c r="C68" s="6" t="s">
        <v>124</v>
      </c>
      <c r="D68" s="6" t="s">
        <v>45</v>
      </c>
      <c r="E68" s="6" t="str">
        <f>VLOOKUP(D68,'2021 Batch'!$A$2:$E$16,2,0)</f>
        <v>f20210706@pilani.bits-pilani.ac.in</v>
      </c>
      <c r="F68" s="7">
        <v>2.0</v>
      </c>
      <c r="G68" s="6" t="str">
        <f t="shared" si="1"/>
        <v>M87X2</v>
      </c>
      <c r="H68" s="6" t="str">
        <f>VLOOKUP(G68,'Slot tags'!$C$2:$D$610,2,0)</f>
        <v>S37</v>
      </c>
      <c r="I68" s="8" t="str">
        <f>VLOOKUP($H68,'Startup Sheet'!$A$1:$AM$47,2,0)</f>
        <v>Lowen Women</v>
      </c>
      <c r="J68" s="9" t="str">
        <f>VLOOKUP(H68,'Startup Sheet'!$A$1:$AM$47,3,0)</f>
        <v>Karman</v>
      </c>
      <c r="K68" s="9" t="str">
        <f>VLOOKUP(H68,'Startup Sheet'!$A$1:$AM$47,4,0)</f>
        <v>f20201896@pilani.bits-pilani.ac.in</v>
      </c>
      <c r="L68" s="10" t="str">
        <f>VLOOKUP($H68,'Startup Sheet'!$A$1:$AM$47,15,0)</f>
        <v>https://drive.google.com/open?id=1T8zLw_pesz7Z9nNv2NgMVq9IjshlT7s3&amp;authuser=karman%40conquest.org.in&amp;usp=drive_fs</v>
      </c>
      <c r="M68" s="9" t="str">
        <f t="shared" si="2"/>
        <v>Startup Name- Lowen Women: https://drive.google.com/open?id=1T8zLw_pesz7Z9nNv2NgMVq9IjshlT7s3&amp;authuser=karman%40conquest.org.in&amp;usp=drive_fs</v>
      </c>
      <c r="N68" s="9">
        <v>44748.0</v>
      </c>
      <c r="O68" s="11">
        <v>44748.625</v>
      </c>
      <c r="P68" s="15">
        <v>44748.666666666664</v>
      </c>
      <c r="Q68" s="9" t="str">
        <f>VLOOKUP($H68,'Startup Sheet'!$A$1:$AM$47,18,0)</f>
        <v>krithikashettyy@gmail.com</v>
      </c>
      <c r="R68" s="9" t="str">
        <f>VLOOKUP($H68,'Startup Sheet'!$A$1:$AM$47,21,0)</f>
        <v>ayesharasha@gmail.com</v>
      </c>
      <c r="S68" s="9"/>
    </row>
    <row r="69">
      <c r="A69" s="6" t="s">
        <v>125</v>
      </c>
      <c r="B69" s="6" t="str">
        <f>VLOOKUP(A69,'Mentor Sheet'!$B$2:$O$102,2,0)</f>
        <v>M24</v>
      </c>
      <c r="C69" s="6" t="s">
        <v>126</v>
      </c>
      <c r="D69" s="6" t="s">
        <v>45</v>
      </c>
      <c r="E69" s="6" t="str">
        <f>VLOOKUP(D69,'2021 Batch'!$A$2:$E$16,2,0)</f>
        <v>f20210706@pilani.bits-pilani.ac.in</v>
      </c>
      <c r="F69" s="7">
        <v>1.0</v>
      </c>
      <c r="G69" s="6" t="str">
        <f t="shared" si="1"/>
        <v>M24X1</v>
      </c>
      <c r="H69" s="6" t="str">
        <f>VLOOKUP(G69,'Slot tags'!$C$2:$D$610,2,0)</f>
        <v>S23</v>
      </c>
      <c r="I69" s="8" t="str">
        <f>VLOOKUP($H69,'Startup Sheet'!$A$1:$AM$47,2,0)</f>
        <v>Beavoice Infotech</v>
      </c>
      <c r="J69" s="9" t="str">
        <f>VLOOKUP(H69,'Startup Sheet'!$A$1:$AM$47,3,0)</f>
        <v>Darshil</v>
      </c>
      <c r="K69" s="9" t="str">
        <f>VLOOKUP(H69,'Startup Sheet'!$A$1:$AM$47,4,0)</f>
        <v>f20200985@pilani.bits-pilani.ac.in</v>
      </c>
      <c r="L69" s="10" t="str">
        <f>VLOOKUP($H69,'Startup Sheet'!$A$1:$AM$47,15,0)</f>
        <v>https://drive.google.com/open?id=1S4bVR4z9H9RD3tWkKnahFQMWrvuDder2&amp;authuser=karman%40conquest.org.in&amp;usp=drive_fss</v>
      </c>
      <c r="M69" s="9" t="str">
        <f t="shared" si="2"/>
        <v>Startup Name- Beavoice Infotech: https://drive.google.com/open?id=1S4bVR4z9H9RD3tWkKnahFQMWrvuDder2&amp;authuser=karman%40conquest.org.in&amp;usp=drive_fss</v>
      </c>
      <c r="N69" s="9">
        <v>44746.0</v>
      </c>
      <c r="O69" s="11">
        <v>44746.708333333336</v>
      </c>
      <c r="P69" s="15">
        <v>44746.75</v>
      </c>
      <c r="Q69" s="9" t="str">
        <f>VLOOKUP($H69,'Startup Sheet'!$A$1:$AM$47,18,0)</f>
        <v>vinothkumar@beavoiceinfotech.com</v>
      </c>
      <c r="R69" s="9" t="str">
        <f>VLOOKUP($H69,'Startup Sheet'!$A$1:$AM$47,21,0)</f>
        <v/>
      </c>
      <c r="S69" s="9" t="str">
        <f>VLOOKUP($H69,'Startup Sheet'!$A$1:$AM$47,24,0)</f>
        <v/>
      </c>
    </row>
    <row r="70">
      <c r="A70" s="6" t="s">
        <v>125</v>
      </c>
      <c r="B70" s="6" t="str">
        <f>VLOOKUP(A70,'Mentor Sheet'!$B$2:$O$102,2,0)</f>
        <v>M24</v>
      </c>
      <c r="C70" s="6" t="s">
        <v>126</v>
      </c>
      <c r="D70" s="6" t="s">
        <v>45</v>
      </c>
      <c r="E70" s="6" t="str">
        <f>VLOOKUP(D70,'2021 Batch'!$A$2:$E$16,2,0)</f>
        <v>f20210706@pilani.bits-pilani.ac.in</v>
      </c>
      <c r="F70" s="7">
        <v>2.0</v>
      </c>
      <c r="G70" s="6" t="str">
        <f t="shared" si="1"/>
        <v>M24X2</v>
      </c>
      <c r="H70" s="6" t="str">
        <f>VLOOKUP(G70,'Slot tags'!$C$2:$D$610,2,0)</f>
        <v>S43</v>
      </c>
      <c r="I70" s="8" t="str">
        <f>VLOOKUP($H70,'Startup Sheet'!$A$1:$AM$47,2,0)</f>
        <v>Invest With Tribe</v>
      </c>
      <c r="J70" s="9" t="str">
        <f>VLOOKUP(H70,'Startup Sheet'!$A$1:$AM$47,3,0)</f>
        <v>Varad</v>
      </c>
      <c r="K70" s="9" t="str">
        <f>VLOOKUP(H70,'Startup Sheet'!$A$1:$AM$47,4,0)</f>
        <v>f20200160@pilani.bits-pilani.ac.in</v>
      </c>
      <c r="L70" s="10" t="str">
        <f>VLOOKUP($H70,'Startup Sheet'!$A$1:$AM$47,15,0)</f>
        <v>https://drive.google.com/open?id=1XGVm-Tm12RkSLgg26m5hY8wO874bGqRL&amp;authuser=karman%40conquest.org.in&amp;usp=drive_fs</v>
      </c>
      <c r="M70" s="9" t="str">
        <f t="shared" si="2"/>
        <v>Startup Name- Invest With Tribe: https://drive.google.com/open?id=1XGVm-Tm12RkSLgg26m5hY8wO874bGqRL&amp;authuser=karman%40conquest.org.in&amp;usp=drive_fs</v>
      </c>
      <c r="N70" s="9">
        <v>44747.0</v>
      </c>
      <c r="O70" s="11">
        <v>44747.708333333336</v>
      </c>
      <c r="P70" s="15">
        <v>44747.75</v>
      </c>
      <c r="Q70" s="9" t="str">
        <f>VLOOKUP($H70,'Startup Sheet'!$A$1:$AM$47,18,0)</f>
        <v>himanshu@investwithtribe.com</v>
      </c>
      <c r="R70" s="9" t="str">
        <f>VLOOKUP($H70,'Startup Sheet'!$A$1:$AM$47,21,0)</f>
        <v>kayur@investwithtribe.com</v>
      </c>
      <c r="S70" s="9" t="str">
        <f>VLOOKUP($H70,'Startup Sheet'!$A$1:$AM$47,24,0)</f>
        <v/>
      </c>
    </row>
    <row r="71">
      <c r="A71" s="6" t="s">
        <v>127</v>
      </c>
      <c r="B71" s="6" t="str">
        <f>VLOOKUP(A71,'Mentor Sheet'!$B$2:$O$102,2,0)</f>
        <v>M32</v>
      </c>
      <c r="C71" s="6" t="s">
        <v>128</v>
      </c>
      <c r="D71" s="6" t="s">
        <v>45</v>
      </c>
      <c r="E71" s="6" t="str">
        <f>VLOOKUP(D71,'2021 Batch'!$A$2:$E$16,2,0)</f>
        <v>f20210706@pilani.bits-pilani.ac.in</v>
      </c>
      <c r="F71" s="7">
        <v>1.0</v>
      </c>
      <c r="G71" s="6" t="str">
        <f t="shared" si="1"/>
        <v>M32X1</v>
      </c>
      <c r="H71" s="6" t="str">
        <f>VLOOKUP(G71,'Slot tags'!$C$2:$D$610,2,0)</f>
        <v>S3</v>
      </c>
      <c r="I71" s="8" t="str">
        <f>VLOOKUP($H71,'Startup Sheet'!$A$1:$AM$47,2,0)</f>
        <v>PredictRAM DeFi</v>
      </c>
      <c r="J71" s="9" t="str">
        <f>VLOOKUP(H71,'Startup Sheet'!$A$1:$AM$47,3,0)</f>
        <v>Adarsh</v>
      </c>
      <c r="K71" s="9" t="str">
        <f>VLOOKUP(H71,'Startup Sheet'!$A$1:$AM$47,4,0)</f>
        <v>f20200635@pilani.bits-pilani.ac.in</v>
      </c>
      <c r="L71" s="10" t="str">
        <f>VLOOKUP($H71,'Startup Sheet'!$A$1:$AM$47,15,0)</f>
        <v>https://drive.google.com/open?id=1JS1ODbx9H_BuLWnEKXgFlopKKnGwBkA_&amp;authuser=karman%40conquest.org.in&amp;usp=drive_fs</v>
      </c>
      <c r="M71" s="9" t="str">
        <f t="shared" si="2"/>
        <v>Startup Name- PredictRAM DeFi: https://drive.google.com/open?id=1JS1ODbx9H_BuLWnEKXgFlopKKnGwBkA_&amp;authuser=karman%40conquest.org.in&amp;usp=drive_fs</v>
      </c>
      <c r="N71" s="9">
        <v>44748.0</v>
      </c>
      <c r="O71" s="11">
        <v>44748.416666666664</v>
      </c>
      <c r="P71" s="15">
        <v>44748.458333333336</v>
      </c>
      <c r="Q71" s="9" t="str">
        <f>VLOOKUP($H71,'Startup Sheet'!$A$1:$AM$47,18,0)</f>
        <v>subir@predictram.com</v>
      </c>
      <c r="R71" s="9" t="str">
        <f>VLOOKUP($H71,'Startup Sheet'!$A$1:$AM$47,21,0)</f>
        <v>sheetal.maurya17@gmail.com</v>
      </c>
      <c r="S71" s="9" t="str">
        <f>VLOOKUP($H71,'Startup Sheet'!$A$1:$AM$47,24,0)</f>
        <v/>
      </c>
    </row>
    <row r="72">
      <c r="A72" s="6" t="s">
        <v>127</v>
      </c>
      <c r="B72" s="6" t="str">
        <f>VLOOKUP(A72,'Mentor Sheet'!$B$2:$O$102,2,0)</f>
        <v>M32</v>
      </c>
      <c r="C72" s="6" t="s">
        <v>128</v>
      </c>
      <c r="D72" s="6" t="s">
        <v>45</v>
      </c>
      <c r="E72" s="6" t="str">
        <f>VLOOKUP(D72,'2021 Batch'!$A$2:$E$16,2,0)</f>
        <v>f20210706@pilani.bits-pilani.ac.in</v>
      </c>
      <c r="F72" s="7">
        <v>2.0</v>
      </c>
      <c r="G72" s="6" t="str">
        <f t="shared" si="1"/>
        <v>M32X2</v>
      </c>
      <c r="H72" s="6" t="str">
        <f>VLOOKUP(G72,'Slot tags'!$C$2:$D$610,2,0)</f>
        <v>S7</v>
      </c>
      <c r="I72" s="8" t="str">
        <f>VLOOKUP($H72,'Startup Sheet'!$A$1:$AM$47,2,0)</f>
        <v>NeoFanTasy</v>
      </c>
      <c r="J72" s="9" t="str">
        <f>VLOOKUP(H72,'Startup Sheet'!$A$1:$AM$47,3,0)</f>
        <v>Saksham</v>
      </c>
      <c r="K72" s="9" t="str">
        <f>VLOOKUP(H72,'Startup Sheet'!$A$1:$AM$47,4,0)</f>
        <v>f20201508@pilani.bits-pilani.ac.in</v>
      </c>
      <c r="L72" s="10" t="str">
        <f>VLOOKUP($H72,'Startup Sheet'!$A$1:$AM$47,15,0)</f>
        <v>https://drive.google.com/drive/folders/1LhQa9x9AkAoPq-p7CL7IZB-OswRTr9lM?usp=sharing</v>
      </c>
      <c r="M72" s="9" t="str">
        <f t="shared" si="2"/>
        <v>Startup Name- NeoFanTasy: https://drive.google.com/drive/folders/1LhQa9x9AkAoPq-p7CL7IZB-OswRTr9lM?usp=sharing</v>
      </c>
      <c r="N72" s="9">
        <v>44749.0</v>
      </c>
      <c r="O72" s="11">
        <v>44749.416666666664</v>
      </c>
      <c r="P72" s="15">
        <v>44749.458333333336</v>
      </c>
      <c r="Q72" s="9" t="str">
        <f>VLOOKUP($H72,'Startup Sheet'!$A$1:$AM$47,18,0)</f>
        <v>maharsh@nextblock.in</v>
      </c>
      <c r="R72" s="9" t="str">
        <f>VLOOKUP($H72,'Startup Sheet'!$A$1:$AM$47,21,0)</f>
        <v>deep@nextblock.in</v>
      </c>
      <c r="S72" s="9" t="str">
        <f>VLOOKUP($H72,'Startup Sheet'!$A$1:$AM$47,24,0)</f>
        <v/>
      </c>
    </row>
    <row r="73">
      <c r="A73" s="6" t="s">
        <v>127</v>
      </c>
      <c r="B73" s="6" t="str">
        <f>VLOOKUP(A73,'Mentor Sheet'!$B$2:$O$102,2,0)</f>
        <v>M32</v>
      </c>
      <c r="C73" s="6" t="s">
        <v>128</v>
      </c>
      <c r="D73" s="6" t="s">
        <v>45</v>
      </c>
      <c r="E73" s="6" t="str">
        <f>VLOOKUP(D73,'2021 Batch'!$A$2:$E$16,2,0)</f>
        <v>f20210706@pilani.bits-pilani.ac.in</v>
      </c>
      <c r="F73" s="7">
        <v>3.0</v>
      </c>
      <c r="G73" s="6" t="str">
        <f t="shared" si="1"/>
        <v>M32X3</v>
      </c>
      <c r="H73" s="6" t="str">
        <f>VLOOKUP(G73,'Slot tags'!$C$2:$D$610,2,0)</f>
        <v>S23</v>
      </c>
      <c r="I73" s="8" t="str">
        <f>VLOOKUP($H73,'Startup Sheet'!$A$1:$AM$47,2,0)</f>
        <v>Beavoice Infotech</v>
      </c>
      <c r="J73" s="9" t="str">
        <f>VLOOKUP(H73,'Startup Sheet'!$A$1:$AM$47,3,0)</f>
        <v>Darshil</v>
      </c>
      <c r="K73" s="9" t="str">
        <f>VLOOKUP(H73,'Startup Sheet'!$A$1:$AM$47,4,0)</f>
        <v>f20200985@pilani.bits-pilani.ac.in</v>
      </c>
      <c r="L73" s="10" t="str">
        <f>VLOOKUP($H73,'Startup Sheet'!$A$1:$AM$47,15,0)</f>
        <v>https://drive.google.com/open?id=1S4bVR4z9H9RD3tWkKnahFQMWrvuDder2&amp;authuser=karman%40conquest.org.in&amp;usp=drive_fss</v>
      </c>
      <c r="M73" s="9" t="str">
        <f t="shared" si="2"/>
        <v>Startup Name- Beavoice Infotech: https://drive.google.com/open?id=1S4bVR4z9H9RD3tWkKnahFQMWrvuDder2&amp;authuser=karman%40conquest.org.in&amp;usp=drive_fss</v>
      </c>
      <c r="N73" s="9">
        <v>44750.0</v>
      </c>
      <c r="O73" s="11">
        <v>44750.416666666664</v>
      </c>
      <c r="P73" s="15">
        <v>44750.458333333336</v>
      </c>
      <c r="Q73" s="9" t="str">
        <f>VLOOKUP($H73,'Startup Sheet'!$A$1:$AM$47,18,0)</f>
        <v>vinothkumar@beavoiceinfotech.com</v>
      </c>
      <c r="R73" s="9" t="str">
        <f>VLOOKUP($H73,'Startup Sheet'!$A$1:$AM$47,21,0)</f>
        <v/>
      </c>
      <c r="S73" s="9" t="str">
        <f>VLOOKUP($H73,'Startup Sheet'!$A$1:$AM$47,24,0)</f>
        <v/>
      </c>
    </row>
    <row r="74">
      <c r="A74" s="6" t="s">
        <v>129</v>
      </c>
      <c r="B74" s="6" t="str">
        <f>VLOOKUP(A74,'Mentor Sheet'!$B$2:$O$102,2,0)</f>
        <v>M23</v>
      </c>
      <c r="C74" s="6" t="s">
        <v>130</v>
      </c>
      <c r="D74" s="6" t="s">
        <v>35</v>
      </c>
      <c r="E74" s="6" t="str">
        <f>VLOOKUP(D74,'2021 Batch'!$A$2:$E$16,2,0)</f>
        <v>f20212389@pilani.bits-pilani.ac.in</v>
      </c>
      <c r="F74" s="7">
        <v>1.0</v>
      </c>
      <c r="G74" s="6" t="str">
        <f t="shared" si="1"/>
        <v>M23X1</v>
      </c>
      <c r="H74" s="6" t="str">
        <f>VLOOKUP(G74,'Slot tags'!$C$2:$D$610,2,0)</f>
        <v>S17</v>
      </c>
      <c r="I74" s="8" t="str">
        <f>VLOOKUP($H74,'Startup Sheet'!$A$1:$AM$47,2,0)</f>
        <v>Humors Tech</v>
      </c>
      <c r="J74" s="9" t="str">
        <f>VLOOKUP(H74,'Startup Sheet'!$A$1:$AM$47,3,0)</f>
        <v>Aryaman</v>
      </c>
      <c r="K74" s="9" t="str">
        <f>VLOOKUP(H74,'Startup Sheet'!$A$1:$AM$47,4,0)</f>
        <v>f20200537@pilani.bits-pilani.ac.in</v>
      </c>
      <c r="L74" s="10" t="str">
        <f>VLOOKUP($H74,'Startup Sheet'!$A$1:$AM$47,15,0)</f>
        <v>https://drive.google.com/drive/folders/1NvhWvcuqo7V0sUWNd_I9vU_Yq9oXok6Y?usp=sharing</v>
      </c>
      <c r="M74" s="9" t="str">
        <f t="shared" si="2"/>
        <v>Startup Name- Humors Tech: https://drive.google.com/drive/folders/1NvhWvcuqo7V0sUWNd_I9vU_Yq9oXok6Y?usp=sharing</v>
      </c>
      <c r="N74" s="9">
        <v>44744.0</v>
      </c>
      <c r="O74" s="11">
        <v>44744.666666666664</v>
      </c>
      <c r="P74" s="15">
        <v>44744.708333333336</v>
      </c>
      <c r="Q74" s="9" t="str">
        <f>VLOOKUP($H74,'Startup Sheet'!$A$1:$AM$47,18,0)</f>
        <v>ankur@humorstech.com</v>
      </c>
      <c r="R74" s="9" t="str">
        <f>VLOOKUP($H74,'Startup Sheet'!$A$1:$AM$47,21,0)</f>
        <v>suchita@humorstech.com</v>
      </c>
      <c r="S74" s="9" t="str">
        <f>VLOOKUP($H74,'Startup Sheet'!$A$1:$AM$47,24,0)</f>
        <v>pushkar.bhagwat@humorstech.com</v>
      </c>
    </row>
    <row r="75">
      <c r="A75" s="6" t="s">
        <v>129</v>
      </c>
      <c r="B75" s="6" t="str">
        <f>VLOOKUP(A75,'Mentor Sheet'!$B$2:$O$102,2,0)</f>
        <v>M23</v>
      </c>
      <c r="C75" s="6" t="s">
        <v>130</v>
      </c>
      <c r="D75" s="6" t="s">
        <v>35</v>
      </c>
      <c r="E75" s="6" t="str">
        <f>VLOOKUP(D75,'2021 Batch'!$A$2:$E$16,2,0)</f>
        <v>f20212389@pilani.bits-pilani.ac.in</v>
      </c>
      <c r="F75" s="7">
        <v>2.0</v>
      </c>
      <c r="G75" s="6" t="str">
        <f t="shared" si="1"/>
        <v>M23X2</v>
      </c>
      <c r="H75" s="6" t="str">
        <f>VLOOKUP(G75,'Slot tags'!$C$2:$D$610,2,0)</f>
        <v>S16</v>
      </c>
      <c r="I75" s="8" t="str">
        <f>VLOOKUP($H75,'Startup Sheet'!$A$1:$AM$47,2,0)</f>
        <v>DocTunes</v>
      </c>
      <c r="J75" s="9" t="str">
        <f>VLOOKUP(H75,'Startup Sheet'!$A$1:$AM$47,3,0)</f>
        <v>Parth</v>
      </c>
      <c r="K75" s="9" t="str">
        <f>VLOOKUP(H75,'Startup Sheet'!$A$1:$AM$47,4,0)</f>
        <v>f20201229@pilani.bits-pilani.ac.in</v>
      </c>
      <c r="L75" s="10" t="str">
        <f>VLOOKUP($H75,'Startup Sheet'!$A$1:$AM$47,15,0)</f>
        <v>https://drive.google.com/drive/folders/1UQwK4xc_aVT33SZgUMFiyp7YMmtanfgb?usp=sharing</v>
      </c>
      <c r="M75" s="9" t="str">
        <f t="shared" si="2"/>
        <v>Startup Name- DocTunes: https://drive.google.com/drive/folders/1UQwK4xc_aVT33SZgUMFiyp7YMmtanfgb?usp=sharing</v>
      </c>
      <c r="N75" s="9">
        <v>44744.0</v>
      </c>
      <c r="O75" s="11">
        <v>44744.708333333336</v>
      </c>
      <c r="P75" s="15">
        <v>44744.75</v>
      </c>
      <c r="Q75" s="9" t="str">
        <f>VLOOKUP($H75,'Startup Sheet'!$A$1:$AM$47,18,0)</f>
        <v>dewang206@gmail.com</v>
      </c>
      <c r="R75" s="9" t="str">
        <f>VLOOKUP($H75,'Startup Sheet'!$A$1:$AM$47,21,0)</f>
        <v>kss100105@gmail.com</v>
      </c>
      <c r="S75" s="9" t="str">
        <f>VLOOKUP($H75,'Startup Sheet'!$A$1:$AM$47,24,0)</f>
        <v/>
      </c>
    </row>
    <row r="76">
      <c r="A76" s="6" t="s">
        <v>129</v>
      </c>
      <c r="B76" s="6" t="str">
        <f>VLOOKUP(A76,'Mentor Sheet'!$B$2:$O$102,2,0)</f>
        <v>M23</v>
      </c>
      <c r="C76" s="6" t="s">
        <v>130</v>
      </c>
      <c r="D76" s="6" t="s">
        <v>35</v>
      </c>
      <c r="E76" s="6" t="str">
        <f>VLOOKUP(D76,'2021 Batch'!$A$2:$E$16,2,0)</f>
        <v>f20212389@pilani.bits-pilani.ac.in</v>
      </c>
      <c r="F76" s="7">
        <v>3.0</v>
      </c>
      <c r="G76" s="6" t="str">
        <f t="shared" si="1"/>
        <v>M23X3</v>
      </c>
      <c r="H76" s="6" t="str">
        <f>VLOOKUP(G76,'Slot tags'!$C$2:$D$610,2,0)</f>
        <v>S13</v>
      </c>
      <c r="I76" s="8" t="str">
        <f>VLOOKUP($H76,'Startup Sheet'!$A$1:$AM$47,2,0)</f>
        <v>TOTOKO</v>
      </c>
      <c r="J76" s="9" t="str">
        <f>VLOOKUP(H76,'Startup Sheet'!$A$1:$AM$47,3,0)</f>
        <v>Karman</v>
      </c>
      <c r="K76" s="9" t="str">
        <f>VLOOKUP(H76,'Startup Sheet'!$A$1:$AM$47,4,0)</f>
        <v>f20201896@pilani.bits-pilani.ac.in</v>
      </c>
      <c r="L76" s="10" t="str">
        <f>VLOOKUP($H76,'Startup Sheet'!$A$1:$AM$47,15,0)</f>
        <v>https://drive.google.com/open?id=1Ktl6BPBkAYFv0LsVBHczS-voItv-nK39&amp;authuser=karman%40conquest.org.in&amp;usp=drive_fs</v>
      </c>
      <c r="M76" s="9" t="str">
        <f t="shared" si="2"/>
        <v>Startup Name- TOTOKO: https://drive.google.com/open?id=1Ktl6BPBkAYFv0LsVBHczS-voItv-nK39&amp;authuser=karman%40conquest.org.in&amp;usp=drive_fs</v>
      </c>
      <c r="N76" s="9">
        <v>44745.0</v>
      </c>
      <c r="O76" s="11">
        <v>44745.708333333336</v>
      </c>
      <c r="P76" s="15">
        <v>44745.75</v>
      </c>
      <c r="Q76" s="9" t="str">
        <f>VLOOKUP($H76,'Startup Sheet'!$A$1:$AM$47,18,0)</f>
        <v>shashwatag@totoko.in</v>
      </c>
      <c r="R76" s="9" t="str">
        <f>VLOOKUP($H76,'Startup Sheet'!$A$1:$AM$47,21,0)</f>
        <v/>
      </c>
      <c r="S76" s="9" t="str">
        <f>VLOOKUP($H76,'Startup Sheet'!$A$1:$AM$47,24,0)</f>
        <v/>
      </c>
    </row>
    <row r="77">
      <c r="A77" s="6" t="s">
        <v>131</v>
      </c>
      <c r="B77" s="6" t="str">
        <f>VLOOKUP(A77,'Mentor Sheet'!$B$2:$O$102,2,0)</f>
        <v>M25</v>
      </c>
      <c r="C77" s="6" t="s">
        <v>132</v>
      </c>
      <c r="D77" s="6" t="s">
        <v>35</v>
      </c>
      <c r="E77" s="6" t="str">
        <f>VLOOKUP(D77,'2021 Batch'!$A$2:$E$16,2,0)</f>
        <v>f20212389@pilani.bits-pilani.ac.in</v>
      </c>
      <c r="F77" s="7">
        <v>1.0</v>
      </c>
      <c r="G77" s="6" t="str">
        <f t="shared" si="1"/>
        <v>M25X1</v>
      </c>
      <c r="H77" s="6" t="str">
        <f>VLOOKUP(G77,'Slot tags'!$C$2:$D$610,2,0)</f>
        <v>S26</v>
      </c>
      <c r="I77" s="8" t="str">
        <f>VLOOKUP($H77,'Startup Sheet'!$A$1:$AM$47,2,0)</f>
        <v>Thrifty Ai</v>
      </c>
      <c r="J77" s="9" t="str">
        <f>VLOOKUP(H77,'Startup Sheet'!$A$1:$AM$47,3,0)</f>
        <v>Varad</v>
      </c>
      <c r="K77" s="9" t="str">
        <f>VLOOKUP(H77,'Startup Sheet'!$A$1:$AM$47,4,0)</f>
        <v>f20200160@pilani.bits-pilani.ac.in</v>
      </c>
      <c r="L77" s="10" t="str">
        <f>VLOOKUP($H77,'Startup Sheet'!$A$1:$AM$47,15,0)</f>
        <v>https://drive.google.com/drive/folders/1UGUlOhqjCkI-SwetLhhrUYvF9kMsvQYr?usp=sharing</v>
      </c>
      <c r="M77" s="9" t="str">
        <f t="shared" si="2"/>
        <v>Startup Name- Thrifty Ai: https://drive.google.com/drive/folders/1UGUlOhqjCkI-SwetLhhrUYvF9kMsvQYr?usp=sharing</v>
      </c>
      <c r="N77" s="9">
        <v>44747.0</v>
      </c>
      <c r="O77" s="11">
        <v>44747.770833333336</v>
      </c>
      <c r="P77" s="15">
        <v>44747.8125</v>
      </c>
      <c r="Q77" s="9" t="str">
        <f>VLOOKUP($H77,'Startup Sheet'!$A$1:$AM$47,18,0)</f>
        <v>harshmusketers@gmail.com</v>
      </c>
      <c r="R77" s="9" t="str">
        <f>VLOOKUP($H77,'Startup Sheet'!$A$1:$AM$47,21,0)</f>
        <v>tanishi.mookerjee1510@gmail.com</v>
      </c>
      <c r="S77" s="9" t="str">
        <f>VLOOKUP($H77,'Startup Sheet'!$A$1:$AM$47,24,0)</f>
        <v>yashashgupta96@gmail.com</v>
      </c>
    </row>
    <row r="78">
      <c r="A78" s="6" t="s">
        <v>131</v>
      </c>
      <c r="B78" s="6" t="str">
        <f>VLOOKUP(A78,'Mentor Sheet'!$B$2:$O$102,2,0)</f>
        <v>M25</v>
      </c>
      <c r="C78" s="6" t="s">
        <v>132</v>
      </c>
      <c r="D78" s="6" t="s">
        <v>35</v>
      </c>
      <c r="E78" s="6" t="str">
        <f>VLOOKUP(D78,'2021 Batch'!$A$2:$E$16,2,0)</f>
        <v>f20212389@pilani.bits-pilani.ac.in</v>
      </c>
      <c r="F78" s="7">
        <v>2.0</v>
      </c>
      <c r="G78" s="6" t="str">
        <f t="shared" si="1"/>
        <v>M25X2</v>
      </c>
      <c r="H78" s="6" t="str">
        <f>VLOOKUP(G78,'Slot tags'!$C$2:$D$610,2,0)</f>
        <v>S28</v>
      </c>
      <c r="I78" s="8" t="str">
        <f>VLOOKUP($H78,'Startup Sheet'!$A$1:$AM$47,2,0)</f>
        <v>Siddhan Intelligence Pvt Limited</v>
      </c>
      <c r="J78" s="9" t="str">
        <f>VLOOKUP(H78,'Startup Sheet'!$A$1:$AM$47,3,0)</f>
        <v>Varad</v>
      </c>
      <c r="K78" s="9" t="str">
        <f>VLOOKUP(H78,'Startup Sheet'!$A$1:$AM$47,4,0)</f>
        <v>f20200160@pilani.bits-pilani.ac.in</v>
      </c>
      <c r="L78" s="10" t="str">
        <f>VLOOKUP($H78,'Startup Sheet'!$A$1:$AM$47,15,0)</f>
        <v>https://drive.google.com/drive/folders/1JwNyJjPecSUQSfnGNMkQfZnldC9xCKN1?usp=sharing</v>
      </c>
      <c r="M78" s="9" t="str">
        <f t="shared" si="2"/>
        <v>Startup Name- Siddhan Intelligence Pvt Limited: https://drive.google.com/drive/folders/1JwNyJjPecSUQSfnGNMkQfZnldC9xCKN1?usp=sharing</v>
      </c>
      <c r="N78" s="9">
        <v>44749.0</v>
      </c>
      <c r="O78" s="11">
        <v>44749.770833333336</v>
      </c>
      <c r="P78" s="15">
        <v>44749.8125</v>
      </c>
      <c r="Q78" s="9" t="str">
        <f>VLOOKUP($H78,'Startup Sheet'!$A$1:$AM$47,18,0)</f>
        <v>baskar.rengaiyan@siddhanintelligence.com</v>
      </c>
      <c r="R78" s="9" t="str">
        <f>VLOOKUP($H78,'Startup Sheet'!$A$1:$AM$47,21,0)</f>
        <v>Alok.upadhyay@siddhanintelligence.com</v>
      </c>
      <c r="S78" s="9" t="str">
        <f>VLOOKUP($H78,'Startup Sheet'!$A$1:$AM$47,24,0)</f>
        <v/>
      </c>
    </row>
    <row r="79">
      <c r="A79" s="6" t="s">
        <v>133</v>
      </c>
      <c r="B79" s="6" t="str">
        <f>VLOOKUP(A79,'Mentor Sheet'!$B$2:$O$102,2,0)</f>
        <v>M48</v>
      </c>
      <c r="C79" s="6" t="s">
        <v>134</v>
      </c>
      <c r="D79" s="6" t="s">
        <v>20</v>
      </c>
      <c r="E79" s="6" t="str">
        <f>VLOOKUP(D79,'2021 Batch'!$A$2:$E$16,2,0)</f>
        <v>f20211092@pilani.bits-pilani.ac.in</v>
      </c>
      <c r="F79" s="7">
        <v>1.0</v>
      </c>
      <c r="G79" s="6" t="str">
        <f t="shared" si="1"/>
        <v>M48X1</v>
      </c>
      <c r="H79" s="6" t="str">
        <f>VLOOKUP(G79,'Slot tags'!$C$2:$D$610,2,0)</f>
        <v>S8</v>
      </c>
      <c r="I79" s="8" t="str">
        <f>VLOOKUP($H79,'Startup Sheet'!$A$1:$AM$47,2,0)</f>
        <v>Fragments (prev. Gullak Party)</v>
      </c>
      <c r="J79" s="9" t="str">
        <f>VLOOKUP(H79,'Startup Sheet'!$A$1:$AM$47,3,0)</f>
        <v>Adarsh</v>
      </c>
      <c r="K79" s="9" t="str">
        <f>VLOOKUP(H79,'Startup Sheet'!$A$1:$AM$47,4,0)</f>
        <v>f20200635@pilani.bits-pilani.ac.in</v>
      </c>
      <c r="L79" s="10" t="str">
        <f>VLOOKUP($H79,'Startup Sheet'!$A$1:$AM$47,15,0)</f>
        <v>https://drive.google.com/open?id=1JpRC8GO5Kbd6N1RwVqNKcwOcV7aUUxhr&amp;authuser=karman%40conquest.org.in&amp;usp=drive_fs</v>
      </c>
      <c r="M79" s="9" t="str">
        <f t="shared" si="2"/>
        <v>Startup Name- Fragments (prev. Gullak Party): https://drive.google.com/open?id=1JpRC8GO5Kbd6N1RwVqNKcwOcV7aUUxhr&amp;authuser=karman%40conquest.org.in&amp;usp=drive_fs</v>
      </c>
      <c r="N79" s="9">
        <v>44743.0</v>
      </c>
      <c r="O79" s="11">
        <v>44743.625</v>
      </c>
      <c r="P79" s="15">
        <v>44743.666666666664</v>
      </c>
      <c r="Q79" s="9" t="str">
        <f>VLOOKUP($H79,'Startup Sheet'!$A$1:$AM$47,18,0)</f>
        <v>deep@thesocio.club</v>
      </c>
      <c r="R79" s="9" t="str">
        <f>VLOOKUP($H79,'Startup Sheet'!$A$1:$AM$47,21,0)</f>
        <v/>
      </c>
      <c r="S79" s="9" t="str">
        <f>VLOOKUP($H79,'Startup Sheet'!$A$1:$AM$47,24,0)</f>
        <v/>
      </c>
    </row>
    <row r="80">
      <c r="A80" s="6" t="s">
        <v>133</v>
      </c>
      <c r="B80" s="6" t="str">
        <f>VLOOKUP(A80,'Mentor Sheet'!$B$2:$O$102,2,0)</f>
        <v>M48</v>
      </c>
      <c r="C80" s="6" t="s">
        <v>134</v>
      </c>
      <c r="D80" s="6" t="s">
        <v>20</v>
      </c>
      <c r="E80" s="6" t="str">
        <f>VLOOKUP(D80,'2021 Batch'!$A$2:$E$16,2,0)</f>
        <v>f20211092@pilani.bits-pilani.ac.in</v>
      </c>
      <c r="F80" s="7">
        <v>2.0</v>
      </c>
      <c r="G80" s="6" t="str">
        <f t="shared" si="1"/>
        <v>M48X2</v>
      </c>
      <c r="H80" s="6" t="str">
        <f>VLOOKUP(G80,'Slot tags'!$C$2:$D$610,2,0)</f>
        <v>S12</v>
      </c>
      <c r="I80" s="8" t="str">
        <f>VLOOKUP($H80,'Startup Sheet'!$A$1:$AM$47,2,0)</f>
        <v>Scrollify</v>
      </c>
      <c r="J80" s="9" t="str">
        <f>VLOOKUP(H80,'Startup Sheet'!$A$1:$AM$47,3,0)</f>
        <v>Parth</v>
      </c>
      <c r="K80" s="9" t="str">
        <f>VLOOKUP(H80,'Startup Sheet'!$A$1:$AM$47,4,0)</f>
        <v>f20201229@pilani.bits-pilani.ac.in</v>
      </c>
      <c r="L80" s="10" t="str">
        <f>VLOOKUP($H80,'Startup Sheet'!$A$1:$AM$47,15,0)</f>
        <v>https://drive.google.com/open?id=1OZnEwgQS5amoHOFDQQ_ksM3zT3PcOUaM&amp;authuser=karman%40conquest.org.in&amp;usp=drive_fs</v>
      </c>
      <c r="M80" s="9" t="str">
        <f t="shared" si="2"/>
        <v>Startup Name- Scrollify: https://drive.google.com/open?id=1OZnEwgQS5amoHOFDQQ_ksM3zT3PcOUaM&amp;authuser=karman%40conquest.org.in&amp;usp=drive_fs</v>
      </c>
      <c r="N80" s="9">
        <v>44743.0</v>
      </c>
      <c r="O80" s="11">
        <v>44743.708333333336</v>
      </c>
      <c r="P80" s="15">
        <v>44743.75</v>
      </c>
      <c r="Q80" s="9" t="str">
        <f>VLOOKUP($H80,'Startup Sheet'!$A$1:$AM$47,18,0)</f>
        <v>manas@scrollify.in</v>
      </c>
      <c r="R80" s="9" t="str">
        <f>VLOOKUP($H80,'Startup Sheet'!$A$1:$AM$47,21,0)</f>
        <v>anshul@scrollify.in</v>
      </c>
      <c r="S80" s="9" t="str">
        <f>VLOOKUP($H80,'Startup Sheet'!$A$1:$AM$47,24,0)</f>
        <v/>
      </c>
    </row>
    <row r="81">
      <c r="A81" s="6" t="s">
        <v>135</v>
      </c>
      <c r="B81" s="6" t="str">
        <f>VLOOKUP(A81,'Mentor Sheet'!$B$2:$O$102,2,0)</f>
        <v>M6</v>
      </c>
      <c r="C81" s="6" t="s">
        <v>136</v>
      </c>
      <c r="D81" s="6" t="s">
        <v>31</v>
      </c>
      <c r="E81" s="6" t="str">
        <f>VLOOKUP(D81,'2021 Batch'!$A$2:$E$16,2,0)</f>
        <v>f20210362@pilani.bits-pilani.ac.in</v>
      </c>
      <c r="F81" s="7">
        <v>1.0</v>
      </c>
      <c r="G81" s="6" t="str">
        <f t="shared" si="1"/>
        <v>M6X1</v>
      </c>
      <c r="H81" s="6" t="str">
        <f>VLOOKUP(G81,'Slot tags'!$C$2:$D$610,2,0)</f>
        <v>S13</v>
      </c>
      <c r="I81" s="8" t="str">
        <f>VLOOKUP($H81,'Startup Sheet'!$A$1:$AM$47,2,0)</f>
        <v>TOTOKO</v>
      </c>
      <c r="J81" s="9" t="str">
        <f>VLOOKUP(H81,'Startup Sheet'!$A$1:$AM$47,3,0)</f>
        <v>Karman</v>
      </c>
      <c r="K81" s="9" t="str">
        <f>VLOOKUP(H81,'Startup Sheet'!$A$1:$AM$47,4,0)</f>
        <v>f20201896@pilani.bits-pilani.ac.in</v>
      </c>
      <c r="L81" s="10" t="str">
        <f>VLOOKUP($H81,'Startup Sheet'!$A$1:$AM$47,15,0)</f>
        <v>https://drive.google.com/open?id=1Ktl6BPBkAYFv0LsVBHczS-voItv-nK39&amp;authuser=karman%40conquest.org.in&amp;usp=drive_fs</v>
      </c>
      <c r="M81" s="9" t="str">
        <f t="shared" si="2"/>
        <v>Startup Name- TOTOKO: https://drive.google.com/open?id=1Ktl6BPBkAYFv0LsVBHczS-voItv-nK39&amp;authuser=karman%40conquest.org.in&amp;usp=drive_fs</v>
      </c>
      <c r="N81" s="9">
        <v>44744.0</v>
      </c>
      <c r="O81" s="11">
        <v>44744.458333333336</v>
      </c>
      <c r="P81" s="15">
        <v>44744.5</v>
      </c>
      <c r="Q81" s="9" t="str">
        <f>VLOOKUP($H81,'Startup Sheet'!$A$1:$AM$47,18,0)</f>
        <v>shashwatag@totoko.in</v>
      </c>
      <c r="R81" s="9" t="str">
        <f>VLOOKUP($H81,'Startup Sheet'!$A$1:$AM$47,21,0)</f>
        <v/>
      </c>
      <c r="S81" s="9" t="str">
        <f>VLOOKUP($H81,'Startup Sheet'!$A$1:$AM$47,24,0)</f>
        <v/>
      </c>
    </row>
    <row r="82">
      <c r="A82" s="6" t="s">
        <v>135</v>
      </c>
      <c r="B82" s="6" t="str">
        <f>VLOOKUP(A82,'Mentor Sheet'!$B$2:$O$102,2,0)</f>
        <v>M6</v>
      </c>
      <c r="C82" s="6" t="s">
        <v>136</v>
      </c>
      <c r="D82" s="6" t="s">
        <v>31</v>
      </c>
      <c r="E82" s="6" t="str">
        <f>VLOOKUP(D82,'2021 Batch'!$A$2:$E$16,2,0)</f>
        <v>f20210362@pilani.bits-pilani.ac.in</v>
      </c>
      <c r="F82" s="7">
        <v>2.0</v>
      </c>
      <c r="G82" s="6" t="str">
        <f t="shared" si="1"/>
        <v>M6X2</v>
      </c>
      <c r="H82" s="6" t="str">
        <f>VLOOKUP(G82,'Slot tags'!$C$2:$D$610,2,0)</f>
        <v>S20</v>
      </c>
      <c r="I82" s="8" t="str">
        <f>VLOOKUP($H82,'Startup Sheet'!$A$1:$AM$47,2,0)</f>
        <v>Kwikpic</v>
      </c>
      <c r="J82" s="9" t="str">
        <f>VLOOKUP(H82,'Startup Sheet'!$A$1:$AM$47,3,0)</f>
        <v>Shreya</v>
      </c>
      <c r="K82" s="9" t="str">
        <f>VLOOKUP(H82,'Startup Sheet'!$A$1:$AM$47,4,0)</f>
        <v>f20201807@pilani.bits-pilani.ac.in</v>
      </c>
      <c r="L82" s="10" t="str">
        <f>VLOOKUP($H82,'Startup Sheet'!$A$1:$AM$47,15,0)</f>
        <v>https://drive.google.com/drive/folders/1Se-AWsb-C5MxkFslCpOLWQGsT_aq9h1d?usp=sharing</v>
      </c>
      <c r="M82" s="9" t="str">
        <f t="shared" si="2"/>
        <v>Startup Name- Kwikpic: https://drive.google.com/drive/folders/1Se-AWsb-C5MxkFslCpOLWQGsT_aq9h1d?usp=sharing</v>
      </c>
      <c r="N82" s="9">
        <v>44744.0</v>
      </c>
      <c r="O82" s="11">
        <v>44744.5</v>
      </c>
      <c r="P82" s="15">
        <v>44744.541666666664</v>
      </c>
      <c r="Q82" s="9" t="str">
        <f>VLOOKUP($H82,'Startup Sheet'!$A$1:$AM$47,18,0)</f>
        <v>harsh@kwikpic.in</v>
      </c>
      <c r="R82" s="9" t="str">
        <f>VLOOKUP($H82,'Startup Sheet'!$A$1:$AM$47,21,0)</f>
        <v/>
      </c>
      <c r="S82" s="9" t="str">
        <f>VLOOKUP($H82,'Startup Sheet'!$A$1:$AM$47,24,0)</f>
        <v/>
      </c>
    </row>
    <row r="83">
      <c r="A83" s="6" t="s">
        <v>137</v>
      </c>
      <c r="B83" s="6" t="str">
        <f>VLOOKUP(A83,'Mentor Sheet'!$B$2:$O$102,2,0)</f>
        <v>M11</v>
      </c>
      <c r="C83" s="6" t="s">
        <v>138</v>
      </c>
      <c r="D83" s="6" t="s">
        <v>31</v>
      </c>
      <c r="E83" s="6" t="str">
        <f>VLOOKUP(D83,'2021 Batch'!$A$2:$E$16,2,0)</f>
        <v>f20210362@pilani.bits-pilani.ac.in</v>
      </c>
      <c r="F83" s="7">
        <v>1.0</v>
      </c>
      <c r="G83" s="6" t="str">
        <f t="shared" si="1"/>
        <v>M11X1</v>
      </c>
      <c r="H83" s="6" t="str">
        <f>VLOOKUP(G83,'Slot tags'!$C$2:$D$610,2,0)</f>
        <v>S17</v>
      </c>
      <c r="I83" s="8" t="str">
        <f>VLOOKUP($H83,'Startup Sheet'!$A$1:$AM$47,2,0)</f>
        <v>Humors Tech</v>
      </c>
      <c r="J83" s="9" t="str">
        <f>VLOOKUP(H83,'Startup Sheet'!$A$1:$AM$47,3,0)</f>
        <v>Aryaman</v>
      </c>
      <c r="K83" s="9" t="str">
        <f>VLOOKUP(H83,'Startup Sheet'!$A$1:$AM$47,4,0)</f>
        <v>f20200537@pilani.bits-pilani.ac.in</v>
      </c>
      <c r="L83" s="10" t="str">
        <f>VLOOKUP($H83,'Startup Sheet'!$A$1:$AM$47,15,0)</f>
        <v>https://drive.google.com/drive/folders/1NvhWvcuqo7V0sUWNd_I9vU_Yq9oXok6Y?usp=sharing</v>
      </c>
      <c r="M83" s="9" t="str">
        <f t="shared" si="2"/>
        <v>Startup Name- Humors Tech: https://drive.google.com/drive/folders/1NvhWvcuqo7V0sUWNd_I9vU_Yq9oXok6Y?usp=sharing</v>
      </c>
      <c r="N83" s="9">
        <v>44746.0</v>
      </c>
      <c r="O83" s="11">
        <v>44746.395833333336</v>
      </c>
      <c r="P83" s="15">
        <v>44746.4375</v>
      </c>
      <c r="Q83" s="9" t="str">
        <f>VLOOKUP($H83,'Startup Sheet'!$A$1:$AM$47,18,0)</f>
        <v>ankur@humorstech.com</v>
      </c>
      <c r="R83" s="9" t="str">
        <f>VLOOKUP($H83,'Startup Sheet'!$A$1:$AM$47,21,0)</f>
        <v>suchita@humorstech.com</v>
      </c>
      <c r="S83" s="9" t="str">
        <f>VLOOKUP($H83,'Startup Sheet'!$A$1:$AM$47,24,0)</f>
        <v>pushkar.bhagwat@humorstech.com</v>
      </c>
    </row>
    <row r="84">
      <c r="A84" s="6" t="s">
        <v>137</v>
      </c>
      <c r="B84" s="6" t="str">
        <f>VLOOKUP(A84,'Mentor Sheet'!$B$2:$O$102,2,0)</f>
        <v>M11</v>
      </c>
      <c r="C84" s="6" t="s">
        <v>138</v>
      </c>
      <c r="D84" s="6" t="s">
        <v>31</v>
      </c>
      <c r="E84" s="6" t="str">
        <f>VLOOKUP(D84,'2021 Batch'!$A$2:$E$16,2,0)</f>
        <v>f20210362@pilani.bits-pilani.ac.in</v>
      </c>
      <c r="F84" s="7">
        <v>2.0</v>
      </c>
      <c r="G84" s="6" t="str">
        <f t="shared" si="1"/>
        <v>M11X2</v>
      </c>
      <c r="H84" s="6" t="str">
        <f>VLOOKUP(G84,'Slot tags'!$C$2:$D$610,2,0)</f>
        <v>S23</v>
      </c>
      <c r="I84" s="8" t="str">
        <f>VLOOKUP($H84,'Startup Sheet'!$A$1:$AM$47,2,0)</f>
        <v>Beavoice Infotech</v>
      </c>
      <c r="J84" s="9" t="str">
        <f>VLOOKUP(H84,'Startup Sheet'!$A$1:$AM$47,3,0)</f>
        <v>Darshil</v>
      </c>
      <c r="K84" s="9" t="str">
        <f>VLOOKUP(H84,'Startup Sheet'!$A$1:$AM$47,4,0)</f>
        <v>f20200985@pilani.bits-pilani.ac.in</v>
      </c>
      <c r="L84" s="10" t="str">
        <f>VLOOKUP($H84,'Startup Sheet'!$A$1:$AM$47,15,0)</f>
        <v>https://drive.google.com/open?id=1S4bVR4z9H9RD3tWkKnahFQMWrvuDder2&amp;authuser=karman%40conquest.org.in&amp;usp=drive_fss</v>
      </c>
      <c r="M84" s="9" t="str">
        <f t="shared" si="2"/>
        <v>Startup Name- Beavoice Infotech: https://drive.google.com/open?id=1S4bVR4z9H9RD3tWkKnahFQMWrvuDder2&amp;authuser=karman%40conquest.org.in&amp;usp=drive_fss</v>
      </c>
      <c r="N84" s="9">
        <v>44747.0</v>
      </c>
      <c r="O84" s="11">
        <v>44747.395833333336</v>
      </c>
      <c r="P84" s="15">
        <v>44747.4375</v>
      </c>
      <c r="Q84" s="9" t="str">
        <f>VLOOKUP($H84,'Startup Sheet'!$A$1:$AM$47,18,0)</f>
        <v>vinothkumar@beavoiceinfotech.com</v>
      </c>
      <c r="R84" s="9" t="str">
        <f>VLOOKUP($H84,'Startup Sheet'!$A$1:$AM$47,21,0)</f>
        <v/>
      </c>
      <c r="S84" s="9" t="str">
        <f>VLOOKUP($H84,'Startup Sheet'!$A$1:$AM$47,24,0)</f>
        <v/>
      </c>
    </row>
    <row r="85">
      <c r="A85" s="6" t="s">
        <v>137</v>
      </c>
      <c r="B85" s="6" t="str">
        <f>VLOOKUP(A85,'Mentor Sheet'!$B$2:$O$102,2,0)</f>
        <v>M11</v>
      </c>
      <c r="C85" s="6" t="s">
        <v>138</v>
      </c>
      <c r="D85" s="6" t="s">
        <v>31</v>
      </c>
      <c r="E85" s="6" t="str">
        <f>VLOOKUP(D85,'2021 Batch'!$A$2:$E$16,2,0)</f>
        <v>f20210362@pilani.bits-pilani.ac.in</v>
      </c>
      <c r="F85" s="7">
        <v>3.0</v>
      </c>
      <c r="G85" s="6" t="str">
        <f t="shared" si="1"/>
        <v>M11X3</v>
      </c>
      <c r="H85" s="6" t="str">
        <f>VLOOKUP(G85,'Slot tags'!$C$2:$D$610,2,0)</f>
        <v>S18</v>
      </c>
      <c r="I85" s="8" t="str">
        <f>VLOOKUP($H85,'Startup Sheet'!$A$1:$AM$47,2,0)</f>
        <v>Euphotic Labs Private Limited</v>
      </c>
      <c r="J85" s="9" t="str">
        <f>VLOOKUP(H85,'Startup Sheet'!$A$1:$AM$47,3,0)</f>
        <v>Shreya</v>
      </c>
      <c r="K85" s="9" t="str">
        <f>VLOOKUP(H85,'Startup Sheet'!$A$1:$AM$47,4,0)</f>
        <v>f20201807@pilani.bits-pilani.ac.in</v>
      </c>
      <c r="L85" s="10" t="str">
        <f>VLOOKUP($H85,'Startup Sheet'!$A$1:$AM$47,15,0)</f>
        <v>https://drive.google.com/drive/folders/1PIEn0HU71iqvaXE8xmGclj6j1YvpVsEp?usp=sharing</v>
      </c>
      <c r="M85" s="9" t="str">
        <f t="shared" si="2"/>
        <v>Startup Name- Euphotic Labs Private Limited: https://drive.google.com/drive/folders/1PIEn0HU71iqvaXE8xmGclj6j1YvpVsEp?usp=sharing</v>
      </c>
      <c r="N85" s="9">
        <v>44748.0</v>
      </c>
      <c r="O85" s="11">
        <v>44748.395833333336</v>
      </c>
      <c r="P85" s="15">
        <v>44748.4375</v>
      </c>
      <c r="Q85" s="9" t="str">
        <f>VLOOKUP($H85,'Startup Sheet'!$A$1:$AM$47,18,0)</f>
        <v>sudeep@euphotic.io</v>
      </c>
      <c r="R85" s="9" t="str">
        <f>VLOOKUP($H85,'Startup Sheet'!$A$1:$AM$47,21,0)</f>
        <v>yatin@euphotic.io</v>
      </c>
      <c r="S85" s="9" t="str">
        <f>VLOOKUP($H85,'Startup Sheet'!$A$1:$AM$47,24,0)</f>
        <v>amitgupta@euphotic.io</v>
      </c>
    </row>
    <row r="86">
      <c r="A86" s="6" t="s">
        <v>137</v>
      </c>
      <c r="B86" s="6" t="str">
        <f>VLOOKUP(A86,'Mentor Sheet'!$B$2:$O$102,2,0)</f>
        <v>M11</v>
      </c>
      <c r="C86" s="6" t="s">
        <v>138</v>
      </c>
      <c r="D86" s="6" t="s">
        <v>31</v>
      </c>
      <c r="E86" s="6" t="str">
        <f>VLOOKUP(D86,'2021 Batch'!$A$2:$E$16,2,0)</f>
        <v>f20210362@pilani.bits-pilani.ac.in</v>
      </c>
      <c r="F86" s="7">
        <v>4.0</v>
      </c>
      <c r="G86" s="6" t="str">
        <f t="shared" si="1"/>
        <v>M11X4</v>
      </c>
      <c r="H86" s="6" t="str">
        <f>VLOOKUP(G86,'Slot tags'!$C$2:$D$610,2,0)</f>
        <v>S37</v>
      </c>
      <c r="I86" s="8" t="str">
        <f>VLOOKUP($H86,'Startup Sheet'!$A$1:$AM$47,2,0)</f>
        <v>Lowen Women</v>
      </c>
      <c r="J86" s="9" t="str">
        <f>VLOOKUP(H86,'Startup Sheet'!$A$1:$AM$47,3,0)</f>
        <v>Karman</v>
      </c>
      <c r="K86" s="9" t="str">
        <f>VLOOKUP(H86,'Startup Sheet'!$A$1:$AM$47,4,0)</f>
        <v>f20201896@pilani.bits-pilani.ac.in</v>
      </c>
      <c r="L86" s="10" t="str">
        <f>VLOOKUP($H86,'Startup Sheet'!$A$1:$AM$47,15,0)</f>
        <v>https://drive.google.com/open?id=1T8zLw_pesz7Z9nNv2NgMVq9IjshlT7s3&amp;authuser=karman%40conquest.org.in&amp;usp=drive_fs</v>
      </c>
      <c r="M86" s="9" t="str">
        <f t="shared" si="2"/>
        <v>Startup Name- Lowen Women: https://drive.google.com/open?id=1T8zLw_pesz7Z9nNv2NgMVq9IjshlT7s3&amp;authuser=karman%40conquest.org.in&amp;usp=drive_fs</v>
      </c>
      <c r="N86" s="9">
        <v>44749.0</v>
      </c>
      <c r="O86" s="11">
        <v>44749.395833333336</v>
      </c>
      <c r="P86" s="15">
        <v>44749.4375</v>
      </c>
      <c r="Q86" s="9" t="str">
        <f>VLOOKUP($H86,'Startup Sheet'!$A$1:$AM$47,18,0)</f>
        <v>krithikashettyy@gmail.com</v>
      </c>
      <c r="R86" s="9" t="str">
        <f>VLOOKUP($H86,'Startup Sheet'!$A$1:$AM$47,21,0)</f>
        <v>ayesharasha@gmail.com</v>
      </c>
      <c r="S86" s="9"/>
    </row>
    <row r="87">
      <c r="A87" s="6" t="s">
        <v>137</v>
      </c>
      <c r="B87" s="6" t="str">
        <f>VLOOKUP(A87,'Mentor Sheet'!$B$2:$O$102,2,0)</f>
        <v>M11</v>
      </c>
      <c r="C87" s="6" t="s">
        <v>138</v>
      </c>
      <c r="D87" s="6" t="s">
        <v>31</v>
      </c>
      <c r="E87" s="6" t="str">
        <f>VLOOKUP(D87,'2021 Batch'!$A$2:$E$16,2,0)</f>
        <v>f20210362@pilani.bits-pilani.ac.in</v>
      </c>
      <c r="F87" s="7">
        <v>5.0</v>
      </c>
      <c r="G87" s="6" t="str">
        <f t="shared" si="1"/>
        <v>M11X5</v>
      </c>
      <c r="H87" s="6" t="str">
        <f>VLOOKUP(G87,'Slot tags'!$C$2:$D$610,2,0)</f>
        <v>S28</v>
      </c>
      <c r="I87" s="8" t="str">
        <f>VLOOKUP($H87,'Startup Sheet'!$A$1:$AM$47,2,0)</f>
        <v>Siddhan Intelligence Pvt Limited</v>
      </c>
      <c r="J87" s="9" t="str">
        <f>VLOOKUP(H87,'Startup Sheet'!$A$1:$AM$47,3,0)</f>
        <v>Varad</v>
      </c>
      <c r="K87" s="9" t="str">
        <f>VLOOKUP(H87,'Startup Sheet'!$A$1:$AM$47,4,0)</f>
        <v>f20200160@pilani.bits-pilani.ac.in</v>
      </c>
      <c r="L87" s="10" t="str">
        <f>VLOOKUP($H87,'Startup Sheet'!$A$1:$AM$47,15,0)</f>
        <v>https://drive.google.com/drive/folders/1JwNyJjPecSUQSfnGNMkQfZnldC9xCKN1?usp=sharing</v>
      </c>
      <c r="M87" s="9" t="str">
        <f t="shared" si="2"/>
        <v>Startup Name- Siddhan Intelligence Pvt Limited: https://drive.google.com/drive/folders/1JwNyJjPecSUQSfnGNMkQfZnldC9xCKN1?usp=sharing</v>
      </c>
      <c r="N87" s="9">
        <v>44750.0</v>
      </c>
      <c r="O87" s="11">
        <v>44750.395833333336</v>
      </c>
      <c r="P87" s="15">
        <v>44750.4375</v>
      </c>
      <c r="Q87" s="9" t="str">
        <f>VLOOKUP($H87,'Startup Sheet'!$A$1:$AM$47,18,0)</f>
        <v>baskar.rengaiyan@siddhanintelligence.com</v>
      </c>
      <c r="R87" s="9" t="str">
        <f>VLOOKUP($H87,'Startup Sheet'!$A$1:$AM$47,21,0)</f>
        <v>Alok.upadhyay@siddhanintelligence.com</v>
      </c>
      <c r="S87" s="9" t="str">
        <f>VLOOKUP($H87,'Startup Sheet'!$A$1:$AM$47,24,0)</f>
        <v/>
      </c>
    </row>
    <row r="88">
      <c r="A88" s="6" t="s">
        <v>139</v>
      </c>
      <c r="B88" s="6" t="str">
        <f>VLOOKUP(A88,'Mentor Sheet'!$B$2:$O$102,2,0)</f>
        <v>M46</v>
      </c>
      <c r="C88" s="6" t="s">
        <v>140</v>
      </c>
      <c r="D88" s="6" t="s">
        <v>31</v>
      </c>
      <c r="E88" s="6" t="str">
        <f>VLOOKUP(D88,'2021 Batch'!$A$2:$E$16,2,0)</f>
        <v>f20210362@pilani.bits-pilani.ac.in</v>
      </c>
      <c r="F88" s="7">
        <v>1.0</v>
      </c>
      <c r="G88" s="6" t="str">
        <f t="shared" si="1"/>
        <v>M46X1</v>
      </c>
      <c r="H88" s="6" t="str">
        <f>VLOOKUP(G88,'Slot tags'!$C$2:$D$610,2,0)</f>
        <v>S24</v>
      </c>
      <c r="I88" s="8" t="str">
        <f>VLOOKUP($H88,'Startup Sheet'!$A$1:$AM$47,2,0)</f>
        <v>Naxatra Labs</v>
      </c>
      <c r="J88" s="9" t="str">
        <f>VLOOKUP(H88,'Startup Sheet'!$A$1:$AM$47,3,0)</f>
        <v>Shamika</v>
      </c>
      <c r="K88" s="9" t="str">
        <f>VLOOKUP(H88,'Startup Sheet'!$A$1:$AM$47,4,0)</f>
        <v>f20201206@pilani.bits-pilani.ac.in</v>
      </c>
      <c r="L88" s="10" t="str">
        <f>VLOOKUP($H88,'Startup Sheet'!$A$1:$AM$47,15,0)</f>
        <v>https://drive.google.com/open?id=1PQIBXu7D0DzKLlsgGbS0nw3L26RVnNI5&amp;authuser=karman%40conquest.org.in&amp;usp=drive_fs</v>
      </c>
      <c r="M88" s="9" t="str">
        <f t="shared" si="2"/>
        <v>Startup Name- Naxatra Labs: https://drive.google.com/open?id=1PQIBXu7D0DzKLlsgGbS0nw3L26RVnNI5&amp;authuser=karman%40conquest.org.in&amp;usp=drive_fs</v>
      </c>
      <c r="N88" s="9">
        <v>44743.0</v>
      </c>
      <c r="O88" s="11">
        <v>44743.666666666664</v>
      </c>
      <c r="P88" s="15">
        <v>44743.708333333336</v>
      </c>
      <c r="Q88" s="9" t="str">
        <f>VLOOKUP($H88,'Startup Sheet'!$A$1:$AM$47,18,0)</f>
        <v>abhilash@naxatralabs.com</v>
      </c>
      <c r="R88" s="9" t="str">
        <f>VLOOKUP($H88,'Startup Sheet'!$A$1:$AM$47,21,0)</f>
        <v>piyush@naxatralabs.com</v>
      </c>
      <c r="S88" s="9" t="str">
        <f>VLOOKUP($H88,'Startup Sheet'!$A$1:$AM$47,24,0)</f>
        <v/>
      </c>
    </row>
    <row r="89">
      <c r="A89" s="6" t="s">
        <v>139</v>
      </c>
      <c r="B89" s="6" t="str">
        <f>VLOOKUP(A89,'Mentor Sheet'!$B$2:$O$102,2,0)</f>
        <v>M46</v>
      </c>
      <c r="C89" s="6" t="s">
        <v>140</v>
      </c>
      <c r="D89" s="6" t="s">
        <v>31</v>
      </c>
      <c r="E89" s="6" t="str">
        <f>VLOOKUP(D89,'2021 Batch'!$A$2:$E$16,2,0)</f>
        <v>f20210362@pilani.bits-pilani.ac.in</v>
      </c>
      <c r="F89" s="7">
        <v>2.0</v>
      </c>
      <c r="G89" s="6" t="str">
        <f t="shared" si="1"/>
        <v>M46X2</v>
      </c>
      <c r="H89" s="6" t="str">
        <f>VLOOKUP(G89,'Slot tags'!$C$2:$D$610,2,0)</f>
        <v>S7</v>
      </c>
      <c r="I89" s="8" t="str">
        <f>VLOOKUP($H89,'Startup Sheet'!$A$1:$AM$47,2,0)</f>
        <v>NeoFanTasy</v>
      </c>
      <c r="J89" s="9" t="str">
        <f>VLOOKUP(H89,'Startup Sheet'!$A$1:$AM$47,3,0)</f>
        <v>Saksham</v>
      </c>
      <c r="K89" s="9" t="str">
        <f>VLOOKUP(H89,'Startup Sheet'!$A$1:$AM$47,4,0)</f>
        <v>f20201508@pilani.bits-pilani.ac.in</v>
      </c>
      <c r="L89" s="10" t="str">
        <f>VLOOKUP($H89,'Startup Sheet'!$A$1:$AM$47,15,0)</f>
        <v>https://drive.google.com/drive/folders/1LhQa9x9AkAoPq-p7CL7IZB-OswRTr9lM?usp=sharing</v>
      </c>
      <c r="M89" s="9" t="str">
        <f t="shared" si="2"/>
        <v>Startup Name- NeoFanTasy: https://drive.google.com/drive/folders/1LhQa9x9AkAoPq-p7CL7IZB-OswRTr9lM?usp=sharing</v>
      </c>
      <c r="N89" s="9">
        <v>44744.0</v>
      </c>
      <c r="O89" s="11">
        <v>44744.666666666664</v>
      </c>
      <c r="P89" s="15">
        <v>44744.708333333336</v>
      </c>
      <c r="Q89" s="9" t="str">
        <f>VLOOKUP($H89,'Startup Sheet'!$A$1:$AM$47,18,0)</f>
        <v>maharsh@nextblock.in</v>
      </c>
      <c r="R89" s="9" t="str">
        <f>VLOOKUP($H89,'Startup Sheet'!$A$1:$AM$47,21,0)</f>
        <v>deep@nextblock.in</v>
      </c>
      <c r="S89" s="9" t="str">
        <f>VLOOKUP($H89,'Startup Sheet'!$A$1:$AM$47,24,0)</f>
        <v/>
      </c>
    </row>
    <row r="90">
      <c r="A90" s="6" t="s">
        <v>139</v>
      </c>
      <c r="B90" s="6" t="str">
        <f>VLOOKUP(A90,'Mentor Sheet'!$B$2:$O$102,2,0)</f>
        <v>M46</v>
      </c>
      <c r="C90" s="6" t="s">
        <v>140</v>
      </c>
      <c r="D90" s="6" t="s">
        <v>31</v>
      </c>
      <c r="E90" s="6" t="str">
        <f>VLOOKUP(D90,'2021 Batch'!$A$2:$E$16,2,0)</f>
        <v>f20210362@pilani.bits-pilani.ac.in</v>
      </c>
      <c r="F90" s="7">
        <v>3.0</v>
      </c>
      <c r="G90" s="6" t="str">
        <f t="shared" si="1"/>
        <v>M46X3</v>
      </c>
      <c r="H90" s="6" t="str">
        <f>VLOOKUP(G90,'Slot tags'!$C$2:$D$610,2,0)</f>
        <v>S8</v>
      </c>
      <c r="I90" s="8" t="str">
        <f>VLOOKUP($H90,'Startup Sheet'!$A$1:$AM$47,2,0)</f>
        <v>Fragments (prev. Gullak Party)</v>
      </c>
      <c r="J90" s="9" t="str">
        <f>VLOOKUP(H90,'Startup Sheet'!$A$1:$AM$47,3,0)</f>
        <v>Adarsh</v>
      </c>
      <c r="K90" s="9" t="str">
        <f>VLOOKUP(H90,'Startup Sheet'!$A$1:$AM$47,4,0)</f>
        <v>f20200635@pilani.bits-pilani.ac.in</v>
      </c>
      <c r="L90" s="10" t="str">
        <f>VLOOKUP($H90,'Startup Sheet'!$A$1:$AM$47,15,0)</f>
        <v>https://drive.google.com/open?id=1JpRC8GO5Kbd6N1RwVqNKcwOcV7aUUxhr&amp;authuser=karman%40conquest.org.in&amp;usp=drive_fs</v>
      </c>
      <c r="M90" s="9" t="str">
        <f t="shared" si="2"/>
        <v>Startup Name- Fragments (prev. Gullak Party): https://drive.google.com/open?id=1JpRC8GO5Kbd6N1RwVqNKcwOcV7aUUxhr&amp;authuser=karman%40conquest.org.in&amp;usp=drive_fs</v>
      </c>
      <c r="N90" s="9">
        <v>44747.0</v>
      </c>
      <c r="O90" s="11">
        <v>44747.666666666664</v>
      </c>
      <c r="P90" s="15">
        <v>44747.708333333336</v>
      </c>
      <c r="Q90" s="9" t="str">
        <f>VLOOKUP($H90,'Startup Sheet'!$A$1:$AM$47,18,0)</f>
        <v>deep@thesocio.club</v>
      </c>
      <c r="R90" s="9" t="str">
        <f>VLOOKUP($H90,'Startup Sheet'!$A$1:$AM$47,21,0)</f>
        <v/>
      </c>
      <c r="S90" s="9" t="str">
        <f>VLOOKUP($H90,'Startup Sheet'!$A$1:$AM$47,24,0)</f>
        <v/>
      </c>
    </row>
    <row r="91">
      <c r="A91" s="6" t="s">
        <v>139</v>
      </c>
      <c r="B91" s="6" t="str">
        <f>VLOOKUP(A91,'Mentor Sheet'!$B$2:$O$102,2,0)</f>
        <v>M46</v>
      </c>
      <c r="C91" s="6" t="s">
        <v>140</v>
      </c>
      <c r="D91" s="6" t="s">
        <v>31</v>
      </c>
      <c r="E91" s="6" t="str">
        <f>VLOOKUP(D91,'2021 Batch'!$A$2:$E$16,2,0)</f>
        <v>f20210362@pilani.bits-pilani.ac.in</v>
      </c>
      <c r="F91" s="7">
        <v>4.0</v>
      </c>
      <c r="G91" s="6" t="str">
        <f t="shared" si="1"/>
        <v>M46X4</v>
      </c>
      <c r="H91" s="6" t="str">
        <f>VLOOKUP(G91,'Slot tags'!$C$2:$D$610,2,0)</f>
        <v>S6</v>
      </c>
      <c r="I91" s="8" t="str">
        <f>VLOOKUP($H91,'Startup Sheet'!$A$1:$AM$47,2,0)</f>
        <v>BEAT Music NFTs</v>
      </c>
      <c r="J91" s="9" t="str">
        <f>VLOOKUP(H91,'Startup Sheet'!$A$1:$AM$47,3,0)</f>
        <v>Saksham</v>
      </c>
      <c r="K91" s="9" t="str">
        <f>VLOOKUP(H91,'Startup Sheet'!$A$1:$AM$47,4,0)</f>
        <v>f20201508@pilani.bits-pilani.ac.in</v>
      </c>
      <c r="L91" s="10" t="str">
        <f>VLOOKUP($H91,'Startup Sheet'!$A$1:$AM$47,15,0)</f>
        <v>https://drive.google.com/drive/folders/1JnthQqfPsMK1kllemeIUDUeZ5AXteXt8?usp=sharing</v>
      </c>
      <c r="M91" s="9" t="str">
        <f t="shared" si="2"/>
        <v>Startup Name- BEAT Music NFTs: https://drive.google.com/drive/folders/1JnthQqfPsMK1kllemeIUDUeZ5AXteXt8?usp=sharing</v>
      </c>
      <c r="N91" s="9">
        <v>44749.0</v>
      </c>
      <c r="O91" s="11">
        <v>44749.666666666664</v>
      </c>
      <c r="P91" s="15">
        <v>44749.708333333336</v>
      </c>
      <c r="Q91" s="9" t="str">
        <f>VLOOKUP($H91,'Startup Sheet'!$A$1:$AM$47,18,0)</f>
        <v>bhargavk191@gmail.com</v>
      </c>
      <c r="R91" s="9" t="str">
        <f>VLOOKUP($H91,'Startup Sheet'!$A$1:$AM$47,21,0)</f>
        <v/>
      </c>
      <c r="S91" s="9" t="str">
        <f>VLOOKUP($H91,'Startup Sheet'!$A$1:$AM$47,24,0)</f>
        <v/>
      </c>
    </row>
    <row r="92">
      <c r="A92" s="6" t="s">
        <v>139</v>
      </c>
      <c r="B92" s="6" t="str">
        <f>VLOOKUP(A92,'Mentor Sheet'!$B$2:$O$102,2,0)</f>
        <v>M46</v>
      </c>
      <c r="C92" s="6" t="s">
        <v>140</v>
      </c>
      <c r="D92" s="6" t="s">
        <v>31</v>
      </c>
      <c r="E92" s="6" t="str">
        <f>VLOOKUP(D92,'2021 Batch'!$A$2:$E$16,2,0)</f>
        <v>f20210362@pilani.bits-pilani.ac.in</v>
      </c>
      <c r="F92" s="7">
        <v>5.0</v>
      </c>
      <c r="G92" s="6" t="str">
        <f t="shared" si="1"/>
        <v>M46X5</v>
      </c>
      <c r="H92" s="6" t="str">
        <f>VLOOKUP(G92,'Slot tags'!$C$2:$D$610,2,0)</f>
        <v>S32</v>
      </c>
      <c r="I92" s="8" t="str">
        <f>VLOOKUP($H92,'Startup Sheet'!$A$1:$AM$47,2,0)</f>
        <v>Strawcture Eco Pvt. Ltd.</v>
      </c>
      <c r="J92" s="9" t="str">
        <f>VLOOKUP(H92,'Startup Sheet'!$A$1:$AM$47,3,0)</f>
        <v>Naman</v>
      </c>
      <c r="K92" s="9" t="str">
        <f>VLOOKUP(H92,'Startup Sheet'!$A$1:$AM$47,4,0)</f>
        <v>f20201749@pilani.bits-pilani.ac.in</v>
      </c>
      <c r="L92" s="10" t="str">
        <f>VLOOKUP($H92,'Startup Sheet'!$A$1:$AM$47,15,0)</f>
        <v>https://drive.google.com/open?id=1TsB-cXvTN_9ozqeoZzqSeNj971PHH-mn&amp;authuser=karman%40conquest.org.in&amp;usp=drive_fs</v>
      </c>
      <c r="M92" s="9" t="str">
        <f t="shared" si="2"/>
        <v>Startup Name- Strawcture Eco Pvt. Ltd.: https://drive.google.com/open?id=1TsB-cXvTN_9ozqeoZzqSeNj971PHH-mn&amp;authuser=karman%40conquest.org.in&amp;usp=drive_fs</v>
      </c>
      <c r="N92" s="9">
        <v>44750.0</v>
      </c>
      <c r="O92" s="11">
        <v>44750.666666666664</v>
      </c>
      <c r="P92" s="15">
        <v>44750.708333333336</v>
      </c>
      <c r="Q92" s="9" t="str">
        <f>VLOOKUP($H92,'Startup Sheet'!$A$1:$AM$47,18,0)</f>
        <v>shriti_pandey@strawcture.com</v>
      </c>
      <c r="R92" s="9" t="str">
        <f>VLOOKUP($H92,'Startup Sheet'!$A$1:$AM$47,21,0)</f>
        <v/>
      </c>
      <c r="S92" s="9" t="str">
        <f>VLOOKUP($H92,'Startup Sheet'!$A$1:$AM$47,24,0)</f>
        <v/>
      </c>
    </row>
    <row r="93">
      <c r="A93" s="6" t="s">
        <v>141</v>
      </c>
      <c r="B93" s="6" t="str">
        <f>VLOOKUP(A93,'Mentor Sheet'!$B$2:$O$102,2,0)</f>
        <v>M37</v>
      </c>
      <c r="C93" s="6" t="s">
        <v>142</v>
      </c>
      <c r="D93" s="6" t="s">
        <v>24</v>
      </c>
      <c r="E93" s="6" t="str">
        <f>VLOOKUP(D93,'2021 Batch'!$A$2:$E$16,2,0)</f>
        <v>f20210979@pilani.bits-pilani.ac.in</v>
      </c>
      <c r="F93" s="7">
        <v>1.0</v>
      </c>
      <c r="G93" s="6" t="str">
        <f t="shared" si="1"/>
        <v>M37X1</v>
      </c>
      <c r="H93" s="6" t="str">
        <f>VLOOKUP(G93,'Slot tags'!$C$2:$D$610,2,0)</f>
        <v>S37</v>
      </c>
      <c r="I93" s="8" t="str">
        <f>VLOOKUP($H93,'Startup Sheet'!$A$1:$AM$47,2,0)</f>
        <v>Lowen Women</v>
      </c>
      <c r="J93" s="9" t="str">
        <f>VLOOKUP(H93,'Startup Sheet'!$A$1:$AM$47,3,0)</f>
        <v>Karman</v>
      </c>
      <c r="K93" s="9" t="str">
        <f>VLOOKUP(H93,'Startup Sheet'!$A$1:$AM$47,4,0)</f>
        <v>f20201896@pilani.bits-pilani.ac.in</v>
      </c>
      <c r="L93" s="10" t="str">
        <f>VLOOKUP($H93,'Startup Sheet'!$A$1:$AM$47,15,0)</f>
        <v>https://drive.google.com/open?id=1T8zLw_pesz7Z9nNv2NgMVq9IjshlT7s3&amp;authuser=karman%40conquest.org.in&amp;usp=drive_fs</v>
      </c>
      <c r="M93" s="9" t="str">
        <f t="shared" si="2"/>
        <v>Startup Name- Lowen Women: https://drive.google.com/open?id=1T8zLw_pesz7Z9nNv2NgMVq9IjshlT7s3&amp;authuser=karman%40conquest.org.in&amp;usp=drive_fs</v>
      </c>
      <c r="N93" s="9">
        <v>44744.0</v>
      </c>
      <c r="O93" s="11">
        <v>44744.5</v>
      </c>
      <c r="P93" s="15">
        <v>44744.541666666664</v>
      </c>
      <c r="Q93" s="9" t="str">
        <f>VLOOKUP($H93,'Startup Sheet'!$A$1:$AM$47,18,0)</f>
        <v>krithikashettyy@gmail.com</v>
      </c>
      <c r="R93" s="9" t="str">
        <f>VLOOKUP($H93,'Startup Sheet'!$A$1:$AM$47,21,0)</f>
        <v>ayesharasha@gmail.com</v>
      </c>
      <c r="S93" s="9"/>
    </row>
    <row r="94">
      <c r="A94" s="6" t="s">
        <v>141</v>
      </c>
      <c r="B94" s="6" t="str">
        <f>VLOOKUP(A94,'Mentor Sheet'!$B$2:$O$102,2,0)</f>
        <v>M37</v>
      </c>
      <c r="C94" s="6" t="s">
        <v>142</v>
      </c>
      <c r="D94" s="6" t="s">
        <v>24</v>
      </c>
      <c r="E94" s="6" t="str">
        <f>VLOOKUP(D94,'2021 Batch'!$A$2:$E$16,2,0)</f>
        <v>f20210979@pilani.bits-pilani.ac.in</v>
      </c>
      <c r="F94" s="7">
        <v>2.0</v>
      </c>
      <c r="G94" s="6" t="str">
        <f t="shared" si="1"/>
        <v>M37X2</v>
      </c>
      <c r="H94" s="6" t="str">
        <f>VLOOKUP(G94,'Slot tags'!$C$2:$D$610,2,0)</f>
        <v>S10</v>
      </c>
      <c r="I94" s="8" t="str">
        <f>VLOOKUP($H94,'Startup Sheet'!$A$1:$AM$47,2,0)</f>
        <v>Folks</v>
      </c>
      <c r="J94" s="9" t="str">
        <f>VLOOKUP(H94,'Startup Sheet'!$A$1:$AM$47,3,0)</f>
        <v>Darshil</v>
      </c>
      <c r="K94" s="9" t="str">
        <f>VLOOKUP(H94,'Startup Sheet'!$A$1:$AM$47,4,0)</f>
        <v>f20200985@pilani.bits-pilani.ac.in</v>
      </c>
      <c r="L94" s="10" t="str">
        <f>VLOOKUP($H94,'Startup Sheet'!$A$1:$AM$47,15,0)</f>
        <v>https://drive.google.com/drive/folders/1JwJrm-OWJuK-1xx6O8dj7OWP8zKkiXoG?usp=sharing</v>
      </c>
      <c r="M94" s="9" t="str">
        <f t="shared" si="2"/>
        <v>Startup Name- Folks: https://drive.google.com/drive/folders/1JwJrm-OWJuK-1xx6O8dj7OWP8zKkiXoG?usp=sharing</v>
      </c>
      <c r="N94" s="9">
        <v>44744.0</v>
      </c>
      <c r="O94" s="11">
        <v>44744.5625</v>
      </c>
      <c r="P94" s="15">
        <v>44744.604166666664</v>
      </c>
      <c r="Q94" s="9" t="str">
        <f>VLOOKUP($H94,'Startup Sheet'!$A$1:$AM$47,18,0)</f>
        <v>contact@vishwaspuri.tech</v>
      </c>
      <c r="R94" s="9" t="str">
        <f>VLOOKUP($H94,'Startup Sheet'!$A$1:$AM$47,21,0)</f>
        <v>mudit.shivendra350@yahoo.in</v>
      </c>
      <c r="S94" s="9" t="str">
        <f>VLOOKUP($H94,'Startup Sheet'!$A$1:$AM$47,24,0)</f>
        <v/>
      </c>
    </row>
    <row r="95">
      <c r="A95" s="6" t="s">
        <v>141</v>
      </c>
      <c r="B95" s="6" t="str">
        <f>VLOOKUP(A95,'Mentor Sheet'!$B$2:$O$102,2,0)</f>
        <v>M37</v>
      </c>
      <c r="C95" s="6" t="s">
        <v>142</v>
      </c>
      <c r="D95" s="6" t="s">
        <v>24</v>
      </c>
      <c r="E95" s="6" t="str">
        <f>VLOOKUP(D95,'2021 Batch'!$A$2:$E$16,2,0)</f>
        <v>f20210979@pilani.bits-pilani.ac.in</v>
      </c>
      <c r="F95" s="7">
        <v>3.0</v>
      </c>
      <c r="G95" s="6" t="str">
        <f t="shared" si="1"/>
        <v>M37X3</v>
      </c>
      <c r="H95" s="6" t="str">
        <f>VLOOKUP(G95,'Slot tags'!$C$2:$D$610,2,0)</f>
        <v>S13</v>
      </c>
      <c r="I95" s="8" t="str">
        <f>VLOOKUP($H95,'Startup Sheet'!$A$1:$AM$47,2,0)</f>
        <v>TOTOKO</v>
      </c>
      <c r="J95" s="9" t="str">
        <f>VLOOKUP(H95,'Startup Sheet'!$A$1:$AM$47,3,0)</f>
        <v>Karman</v>
      </c>
      <c r="K95" s="9" t="str">
        <f>VLOOKUP(H95,'Startup Sheet'!$A$1:$AM$47,4,0)</f>
        <v>f20201896@pilani.bits-pilani.ac.in</v>
      </c>
      <c r="L95" s="10" t="str">
        <f>VLOOKUP($H95,'Startup Sheet'!$A$1:$AM$47,15,0)</f>
        <v>https://drive.google.com/open?id=1Ktl6BPBkAYFv0LsVBHczS-voItv-nK39&amp;authuser=karman%40conquest.org.in&amp;usp=drive_fs</v>
      </c>
      <c r="M95" s="9" t="str">
        <f t="shared" si="2"/>
        <v>Startup Name- TOTOKO: https://drive.google.com/open?id=1Ktl6BPBkAYFv0LsVBHczS-voItv-nK39&amp;authuser=karman%40conquest.org.in&amp;usp=drive_fs</v>
      </c>
      <c r="N95" s="9">
        <v>44744.0</v>
      </c>
      <c r="O95" s="11">
        <v>44744.708333333336</v>
      </c>
      <c r="P95" s="15">
        <v>44744.75</v>
      </c>
      <c r="Q95" s="9" t="str">
        <f>VLOOKUP($H95,'Startup Sheet'!$A$1:$AM$47,18,0)</f>
        <v>shashwatag@totoko.in</v>
      </c>
      <c r="R95" s="9" t="str">
        <f>VLOOKUP($H95,'Startup Sheet'!$A$1:$AM$47,21,0)</f>
        <v/>
      </c>
      <c r="S95" s="9" t="str">
        <f>VLOOKUP($H95,'Startup Sheet'!$A$1:$AM$47,24,0)</f>
        <v/>
      </c>
    </row>
    <row r="96">
      <c r="A96" s="6" t="s">
        <v>143</v>
      </c>
      <c r="B96" s="6" t="str">
        <f>VLOOKUP(A96,'Mentor Sheet'!$B$2:$O$102,2,0)</f>
        <v>M61</v>
      </c>
      <c r="C96" s="6" t="s">
        <v>144</v>
      </c>
      <c r="D96" s="6" t="s">
        <v>24</v>
      </c>
      <c r="E96" s="6" t="str">
        <f>VLOOKUP(D96,'2021 Batch'!$A$2:$E$16,2,0)</f>
        <v>f20210979@pilani.bits-pilani.ac.in</v>
      </c>
      <c r="F96" s="7">
        <v>1.0</v>
      </c>
      <c r="G96" s="6" t="str">
        <f t="shared" si="1"/>
        <v>M61X1</v>
      </c>
      <c r="H96" s="6" t="str">
        <f>VLOOKUP(G96,'Slot tags'!$C$2:$D$610,2,0)</f>
        <v>S33</v>
      </c>
      <c r="I96" s="8" t="str">
        <f>VLOOKUP($H96,'Startup Sheet'!$A$1:$AM$47,2,0)</f>
        <v>EdCalibre Private Limited</v>
      </c>
      <c r="J96" s="9" t="str">
        <f>VLOOKUP(H96,'Startup Sheet'!$A$1:$AM$47,3,0)</f>
        <v>Naman</v>
      </c>
      <c r="K96" s="9" t="str">
        <f>VLOOKUP(H96,'Startup Sheet'!$A$1:$AM$47,4,0)</f>
        <v>f20201749@pilani.bits-pilani.ac.in</v>
      </c>
      <c r="L96" s="10" t="str">
        <f>VLOOKUP($H96,'Startup Sheet'!$A$1:$AM$47,15,0)</f>
        <v>https://drive.google.com/open?id=1Lfj9r37JA8tdOhNuKNQMAefDYjDFjs5p&amp;authuser=karman%40conquest.org.in&amp;usp=drive_fs</v>
      </c>
      <c r="M96" s="9" t="str">
        <f t="shared" si="2"/>
        <v>Startup Name- EdCalibre Private Limited: https://drive.google.com/open?id=1Lfj9r37JA8tdOhNuKNQMAefDYjDFjs5p&amp;authuser=karman%40conquest.org.in&amp;usp=drive_fs</v>
      </c>
      <c r="N96" s="9">
        <v>44749.0</v>
      </c>
      <c r="O96" s="11">
        <v>44749.520833333336</v>
      </c>
      <c r="P96" s="15">
        <v>44749.5625</v>
      </c>
      <c r="Q96" s="9" t="str">
        <f>VLOOKUP($H96,'Startup Sheet'!$A$1:$AM$47,18,0)</f>
        <v>founder@edcalibre.com</v>
      </c>
      <c r="R96" s="9" t="str">
        <f>VLOOKUP($H96,'Startup Sheet'!$A$1:$AM$47,21,0)</f>
        <v>abhignajoshi1206@gmail.com</v>
      </c>
      <c r="S96" s="9" t="str">
        <f>VLOOKUP($H96,'Startup Sheet'!$A$1:$AM$47,24,0)</f>
        <v>dodiya.parth20@gmail.com</v>
      </c>
    </row>
    <row r="97">
      <c r="A97" s="6" t="s">
        <v>143</v>
      </c>
      <c r="B97" s="6" t="str">
        <f>VLOOKUP(A97,'Mentor Sheet'!$B$2:$O$102,2,0)</f>
        <v>M61</v>
      </c>
      <c r="C97" s="6" t="s">
        <v>144</v>
      </c>
      <c r="D97" s="6" t="s">
        <v>24</v>
      </c>
      <c r="E97" s="6" t="str">
        <f>VLOOKUP(D97,'2021 Batch'!$A$2:$E$16,2,0)</f>
        <v>f20210979@pilani.bits-pilani.ac.in</v>
      </c>
      <c r="F97" s="18">
        <v>2.0</v>
      </c>
      <c r="G97" s="6" t="str">
        <f t="shared" si="1"/>
        <v>M61X2</v>
      </c>
      <c r="H97" s="6" t="str">
        <f>VLOOKUP(G97,'Slot tags'!$C$2:$D$610,2,0)</f>
        <v>S30</v>
      </c>
      <c r="I97" s="8" t="str">
        <f>VLOOKUP($H97,'Startup Sheet'!$A$1:$AM$47,2,0)</f>
        <v>FreightFox</v>
      </c>
      <c r="J97" s="9" t="str">
        <f>VLOOKUP(H97,'Startup Sheet'!$A$1:$AM$47,3,0)</f>
        <v>Naman</v>
      </c>
      <c r="K97" s="9" t="str">
        <f>VLOOKUP(H97,'Startup Sheet'!$A$1:$AM$47,4,0)</f>
        <v>f20201749@pilani.bits-pilani.ac.in</v>
      </c>
      <c r="L97" s="10" t="str">
        <f>VLOOKUP($H97,'Startup Sheet'!$A$1:$AM$47,15,0)</f>
        <v>https://drive.google.com/open?id=1PMxE4_uP6DHhXeDdGGFg4qjbx-inMOW7&amp;authuser=karman%40conquest.org.in&amp;usp=drive_fs</v>
      </c>
      <c r="M97" s="9" t="str">
        <f t="shared" si="2"/>
        <v>Startup Name- FreightFox: https://drive.google.com/open?id=1PMxE4_uP6DHhXeDdGGFg4qjbx-inMOW7&amp;authuser=karman%40conquest.org.in&amp;usp=drive_fs</v>
      </c>
      <c r="N97" s="9">
        <v>44749.0</v>
      </c>
      <c r="O97" s="19">
        <v>44749.5625</v>
      </c>
      <c r="P97" s="17">
        <v>44749.604166666664</v>
      </c>
      <c r="Q97" s="9" t="str">
        <f>VLOOKUP($H97,'Startup Sheet'!$A$1:$AM$47,18,0)</f>
        <v>nitish@freightfox.ai</v>
      </c>
      <c r="R97" s="9" t="str">
        <f>VLOOKUP($H97,'Startup Sheet'!$A$1:$AM$47,21,0)</f>
        <v>sandy@freightfox.ai, vikas@freightfox.ai</v>
      </c>
      <c r="S97" s="9" t="str">
        <f>VLOOKUP($H97,'Startup Sheet'!$A$1:$AM$47,24,0)</f>
        <v>manjari@freightfox.ai</v>
      </c>
    </row>
    <row r="98">
      <c r="A98" s="6" t="s">
        <v>145</v>
      </c>
      <c r="B98" s="6" t="str">
        <f>VLOOKUP(A98,'Mentor Sheet'!$B$2:$O$102,2,0)</f>
        <v>M68</v>
      </c>
      <c r="C98" s="6" t="s">
        <v>146</v>
      </c>
      <c r="D98" s="6" t="s">
        <v>51</v>
      </c>
      <c r="E98" s="6" t="str">
        <f>VLOOKUP(D98,'2021 Batch'!$A$2:$E$16,2,0)</f>
        <v>f20211691@pilani.bits-pilani.ac.in</v>
      </c>
      <c r="F98" s="7">
        <v>1.0</v>
      </c>
      <c r="G98" s="6" t="str">
        <f t="shared" si="1"/>
        <v>M68X1</v>
      </c>
      <c r="H98" s="6" t="str">
        <f>VLOOKUP(G98,'Slot tags'!$C$2:$D$610,2,0)</f>
        <v>S16</v>
      </c>
      <c r="I98" s="8" t="str">
        <f>VLOOKUP($H98,'Startup Sheet'!$A$1:$AM$47,2,0)</f>
        <v>DocTunes</v>
      </c>
      <c r="J98" s="9" t="str">
        <f>VLOOKUP(H98,'Startup Sheet'!$A$1:$AM$47,3,0)</f>
        <v>Parth</v>
      </c>
      <c r="K98" s="9" t="str">
        <f>VLOOKUP(H98,'Startup Sheet'!$A$1:$AM$47,4,0)</f>
        <v>f20201229@pilani.bits-pilani.ac.in</v>
      </c>
      <c r="L98" s="10" t="str">
        <f>VLOOKUP($H98,'Startup Sheet'!$A$1:$AM$47,15,0)</f>
        <v>https://drive.google.com/drive/folders/1UQwK4xc_aVT33SZgUMFiyp7YMmtanfgb?usp=sharing</v>
      </c>
      <c r="M98" s="9" t="str">
        <f t="shared" si="2"/>
        <v>Startup Name- DocTunes: https://drive.google.com/drive/folders/1UQwK4xc_aVT33SZgUMFiyp7YMmtanfgb?usp=sharing</v>
      </c>
      <c r="N98" s="9">
        <v>44746.0</v>
      </c>
      <c r="O98" s="11">
        <v>44746.5</v>
      </c>
      <c r="P98" s="15">
        <v>44746.541666666664</v>
      </c>
      <c r="Q98" s="9" t="str">
        <f>VLOOKUP($H98,'Startup Sheet'!$A$1:$AM$47,18,0)</f>
        <v>dewang206@gmail.com</v>
      </c>
      <c r="R98" s="9" t="str">
        <f>VLOOKUP($H98,'Startup Sheet'!$A$1:$AM$47,21,0)</f>
        <v>kss100105@gmail.com</v>
      </c>
      <c r="S98" s="9" t="str">
        <f>VLOOKUP($H98,'Startup Sheet'!$A$1:$AM$47,24,0)</f>
        <v/>
      </c>
    </row>
    <row r="99">
      <c r="A99" s="6" t="s">
        <v>145</v>
      </c>
      <c r="B99" s="6" t="str">
        <f>VLOOKUP(A99,'Mentor Sheet'!$B$2:$O$102,2,0)</f>
        <v>M68</v>
      </c>
      <c r="C99" s="6" t="s">
        <v>146</v>
      </c>
      <c r="D99" s="6" t="s">
        <v>51</v>
      </c>
      <c r="E99" s="6" t="str">
        <f>VLOOKUP(D99,'2021 Batch'!$A$2:$E$16,2,0)</f>
        <v>f20211691@pilani.bits-pilani.ac.in</v>
      </c>
      <c r="F99" s="7">
        <v>2.0</v>
      </c>
      <c r="G99" s="6" t="str">
        <f t="shared" si="1"/>
        <v>M68X2</v>
      </c>
      <c r="H99" s="6" t="str">
        <f>VLOOKUP(G99,'Slot tags'!$C$2:$D$610,2,0)</f>
        <v>S33</v>
      </c>
      <c r="I99" s="8" t="str">
        <f>VLOOKUP($H99,'Startup Sheet'!$A$1:$AM$47,2,0)</f>
        <v>EdCalibre Private Limited</v>
      </c>
      <c r="J99" s="9" t="str">
        <f>VLOOKUP(H99,'Startup Sheet'!$A$1:$AM$47,3,0)</f>
        <v>Naman</v>
      </c>
      <c r="K99" s="9" t="str">
        <f>VLOOKUP(H99,'Startup Sheet'!$A$1:$AM$47,4,0)</f>
        <v>f20201749@pilani.bits-pilani.ac.in</v>
      </c>
      <c r="L99" s="10" t="str">
        <f>VLOOKUP($H99,'Startup Sheet'!$A$1:$AM$47,15,0)</f>
        <v>https://drive.google.com/open?id=1Lfj9r37JA8tdOhNuKNQMAefDYjDFjs5p&amp;authuser=karman%40conquest.org.in&amp;usp=drive_fs</v>
      </c>
      <c r="M99" s="9" t="str">
        <f t="shared" si="2"/>
        <v>Startup Name- EdCalibre Private Limited: https://drive.google.com/open?id=1Lfj9r37JA8tdOhNuKNQMAefDYjDFjs5p&amp;authuser=karman%40conquest.org.in&amp;usp=drive_fs</v>
      </c>
      <c r="N99" s="9">
        <v>44748.0</v>
      </c>
      <c r="O99" s="11">
        <v>44748.5</v>
      </c>
      <c r="P99" s="15">
        <v>44748.541666666664</v>
      </c>
      <c r="Q99" s="9" t="str">
        <f>VLOOKUP($H99,'Startup Sheet'!$A$1:$AM$47,18,0)</f>
        <v>founder@edcalibre.com</v>
      </c>
      <c r="R99" s="9" t="str">
        <f>VLOOKUP($H99,'Startup Sheet'!$A$1:$AM$47,21,0)</f>
        <v>abhignajoshi1206@gmail.com</v>
      </c>
      <c r="S99" s="9" t="str">
        <f>VLOOKUP($H99,'Startup Sheet'!$A$1:$AM$47,24,0)</f>
        <v>dodiya.parth20@gmail.com</v>
      </c>
    </row>
    <row r="100">
      <c r="A100" s="6" t="s">
        <v>145</v>
      </c>
      <c r="B100" s="6" t="str">
        <f>VLOOKUP(A100,'Mentor Sheet'!$B$2:$O$102,2,0)</f>
        <v>M68</v>
      </c>
      <c r="C100" s="6" t="s">
        <v>146</v>
      </c>
      <c r="D100" s="6" t="s">
        <v>51</v>
      </c>
      <c r="E100" s="6" t="str">
        <f>VLOOKUP(D100,'2021 Batch'!$A$2:$E$16,2,0)</f>
        <v>f20211691@pilani.bits-pilani.ac.in</v>
      </c>
      <c r="F100" s="7">
        <v>3.0</v>
      </c>
      <c r="G100" s="6" t="str">
        <f t="shared" si="1"/>
        <v>M68X3</v>
      </c>
      <c r="H100" s="6" t="str">
        <f>VLOOKUP(G100,'Slot tags'!$C$2:$D$610,2,0)</f>
        <v>S46</v>
      </c>
      <c r="I100" s="8" t="str">
        <f>VLOOKUP($H100,'Startup Sheet'!$A$1:$AM$47,2,0)</f>
        <v>TheRollNumber</v>
      </c>
      <c r="J100" s="9" t="str">
        <f>VLOOKUP(H100,'Startup Sheet'!$A$1:$AM$47,3,0)</f>
        <v>Shamika</v>
      </c>
      <c r="K100" s="9" t="str">
        <f>VLOOKUP(H100,'Startup Sheet'!$A$1:$AM$47,4,0)</f>
        <v>f20201206@pilani.bits-pilani.ac.in</v>
      </c>
      <c r="L100" s="10" t="str">
        <f>VLOOKUP($H100,'Startup Sheet'!$A$1:$AM$47,15,0)</f>
        <v>https://drive.google.com/open?id=1XCLHxcdLSh88tC66PBzsQQnw0eJl_X7q&amp;authuser=karman%40conquest.org.in&amp;usp=drive_fs</v>
      </c>
      <c r="M100" s="9" t="str">
        <f t="shared" si="2"/>
        <v>Startup Name- TheRollNumber: https://drive.google.com/open?id=1XCLHxcdLSh88tC66PBzsQQnw0eJl_X7q&amp;authuser=karman%40conquest.org.in&amp;usp=drive_fs</v>
      </c>
      <c r="N100" s="9">
        <v>44749.0</v>
      </c>
      <c r="O100" s="11">
        <v>44749.5</v>
      </c>
      <c r="P100" s="15">
        <v>44749.541666666664</v>
      </c>
      <c r="Q100" s="9" t="str">
        <f>VLOOKUP($H100,'Startup Sheet'!$A$1:$AM$47,18,0)</f>
        <v>raghavendrasharma@therollnumber.com</v>
      </c>
      <c r="R100" s="9" t="str">
        <f>VLOOKUP($H100,'Startup Sheet'!$A$1:$AM$47,21,0)</f>
        <v/>
      </c>
      <c r="S100" s="9" t="str">
        <f>VLOOKUP($H100,'Startup Sheet'!$A$1:$AM$47,24,0)</f>
        <v/>
      </c>
    </row>
    <row r="101">
      <c r="A101" s="6" t="s">
        <v>147</v>
      </c>
      <c r="B101" s="6" t="str">
        <f>VLOOKUP(A101,'Mentor Sheet'!$B$2:$O$102,2,0)</f>
        <v>M3</v>
      </c>
      <c r="C101" s="6" t="s">
        <v>148</v>
      </c>
      <c r="D101" s="6" t="s">
        <v>51</v>
      </c>
      <c r="E101" s="6" t="str">
        <f>VLOOKUP(D101,'2021 Batch'!$A$2:$E$16,2,0)</f>
        <v>f20211691@pilani.bits-pilani.ac.in</v>
      </c>
      <c r="F101" s="7">
        <v>1.0</v>
      </c>
      <c r="G101" s="6" t="str">
        <f t="shared" si="1"/>
        <v>M3X1</v>
      </c>
      <c r="H101" s="6" t="str">
        <f>VLOOKUP(G101,'Slot tags'!$C$2:$D$610,2,0)</f>
        <v>S22</v>
      </c>
      <c r="I101" s="8" t="str">
        <f>VLOOKUP($H101,'Startup Sheet'!$A$1:$AM$47,2,0)</f>
        <v>Statlogic</v>
      </c>
      <c r="J101" s="9" t="str">
        <f>VLOOKUP(H101,'Startup Sheet'!$A$1:$AM$47,3,0)</f>
        <v>Darshil</v>
      </c>
      <c r="K101" s="9" t="str">
        <f>VLOOKUP(H101,'Startup Sheet'!$A$1:$AM$47,4,0)</f>
        <v>f20200985@pilani.bits-pilani.ac.in</v>
      </c>
      <c r="L101" s="10" t="str">
        <f>VLOOKUP($H101,'Startup Sheet'!$A$1:$AM$47,15,0)</f>
        <v>https://drive.google.com/drive/folders/1TDJQ-fqwC9-KiOm5feuilIV4R7vS0sgC?usp=sharing</v>
      </c>
      <c r="M101" s="9" t="str">
        <f t="shared" si="2"/>
        <v>Startup Name- Statlogic: https://drive.google.com/drive/folders/1TDJQ-fqwC9-KiOm5feuilIV4R7vS0sgC?usp=sharing</v>
      </c>
      <c r="N101" s="9">
        <v>44744.0</v>
      </c>
      <c r="O101" s="11">
        <v>44744.458333333336</v>
      </c>
      <c r="P101" s="15">
        <v>44744.5</v>
      </c>
      <c r="Q101" s="9" t="str">
        <f>VLOOKUP($H101,'Startup Sheet'!$A$1:$AM$47,18,0)</f>
        <v>vignesh@statlogic.io</v>
      </c>
      <c r="R101" s="9" t="str">
        <f>VLOOKUP($H101,'Startup Sheet'!$A$1:$AM$47,21,0)</f>
        <v/>
      </c>
      <c r="S101" s="9" t="str">
        <f>VLOOKUP($H101,'Startup Sheet'!$A$1:$AM$47,24,0)</f>
        <v/>
      </c>
    </row>
    <row r="102">
      <c r="A102" s="6" t="s">
        <v>149</v>
      </c>
      <c r="B102" s="6" t="str">
        <f>VLOOKUP(A102,'Mentor Sheet'!$B$2:$O$102,2,0)</f>
        <v>M12</v>
      </c>
      <c r="C102" s="6" t="s">
        <v>150</v>
      </c>
      <c r="D102" s="6" t="s">
        <v>26</v>
      </c>
      <c r="E102" s="6" t="str">
        <f>VLOOKUP(D102,'2021 Batch'!$A$2:$E$16,2,0)</f>
        <v>f20212801@pilani.bits-pilani.ac.in</v>
      </c>
      <c r="F102" s="7">
        <v>1.0</v>
      </c>
      <c r="G102" s="6" t="str">
        <f t="shared" si="1"/>
        <v>M12X1</v>
      </c>
      <c r="H102" s="6" t="str">
        <f>VLOOKUP(G102,'Slot tags'!$C$2:$D$610,2,0)</f>
        <v>S32</v>
      </c>
      <c r="I102" s="8" t="str">
        <f>VLOOKUP($H102,'Startup Sheet'!$A$1:$AM$47,2,0)</f>
        <v>Strawcture Eco Pvt. Ltd.</v>
      </c>
      <c r="J102" s="9" t="str">
        <f>VLOOKUP(H102,'Startup Sheet'!$A$1:$AM$47,3,0)</f>
        <v>Naman</v>
      </c>
      <c r="K102" s="9" t="str">
        <f>VLOOKUP(H102,'Startup Sheet'!$A$1:$AM$47,4,0)</f>
        <v>f20201749@pilani.bits-pilani.ac.in</v>
      </c>
      <c r="L102" s="10" t="str">
        <f>VLOOKUP($H102,'Startup Sheet'!$A$1:$AM$47,15,0)</f>
        <v>https://drive.google.com/open?id=1TsB-cXvTN_9ozqeoZzqSeNj971PHH-mn&amp;authuser=karman%40conquest.org.in&amp;usp=drive_fs</v>
      </c>
      <c r="M102" s="9" t="str">
        <f t="shared" si="2"/>
        <v>Startup Name- Strawcture Eco Pvt. Ltd.: https://drive.google.com/open?id=1TsB-cXvTN_9ozqeoZzqSeNj971PHH-mn&amp;authuser=karman%40conquest.org.in&amp;usp=drive_fs</v>
      </c>
      <c r="N102" s="9">
        <v>44746.0</v>
      </c>
      <c r="O102" s="11">
        <v>44746.645833333336</v>
      </c>
      <c r="P102" s="15">
        <v>44746.6875</v>
      </c>
      <c r="Q102" s="9" t="str">
        <f>VLOOKUP($H102,'Startup Sheet'!$A$1:$AM$47,18,0)</f>
        <v>shriti_pandey@strawcture.com</v>
      </c>
      <c r="R102" s="9" t="str">
        <f>VLOOKUP($H102,'Startup Sheet'!$A$1:$AM$47,21,0)</f>
        <v/>
      </c>
      <c r="S102" s="9" t="str">
        <f>VLOOKUP($H102,'Startup Sheet'!$A$1:$AM$47,24,0)</f>
        <v/>
      </c>
    </row>
    <row r="103">
      <c r="A103" s="6" t="s">
        <v>149</v>
      </c>
      <c r="B103" s="6" t="str">
        <f>VLOOKUP(A103,'Mentor Sheet'!$B$2:$O$102,2,0)</f>
        <v>M12</v>
      </c>
      <c r="C103" s="6" t="s">
        <v>150</v>
      </c>
      <c r="D103" s="6" t="s">
        <v>26</v>
      </c>
      <c r="E103" s="6" t="str">
        <f>VLOOKUP(D103,'2021 Batch'!$A$2:$E$16,2,0)</f>
        <v>f20212801@pilani.bits-pilani.ac.in</v>
      </c>
      <c r="F103" s="7">
        <v>2.0</v>
      </c>
      <c r="G103" s="6" t="str">
        <f t="shared" si="1"/>
        <v>M12X2</v>
      </c>
      <c r="H103" s="6" t="str">
        <f>VLOOKUP(G103,'Slot tags'!$C$2:$D$610,2,0)</f>
        <v>S18</v>
      </c>
      <c r="I103" s="8" t="str">
        <f>VLOOKUP($H103,'Startup Sheet'!$A$1:$AM$47,2,0)</f>
        <v>Euphotic Labs Private Limited</v>
      </c>
      <c r="J103" s="9" t="str">
        <f>VLOOKUP(H103,'Startup Sheet'!$A$1:$AM$47,3,0)</f>
        <v>Shreya</v>
      </c>
      <c r="K103" s="9" t="str">
        <f>VLOOKUP(H103,'Startup Sheet'!$A$1:$AM$47,4,0)</f>
        <v>f20201807@pilani.bits-pilani.ac.in</v>
      </c>
      <c r="L103" s="10" t="str">
        <f>VLOOKUP($H103,'Startup Sheet'!$A$1:$AM$47,15,0)</f>
        <v>https://drive.google.com/drive/folders/1PIEn0HU71iqvaXE8xmGclj6j1YvpVsEp?usp=sharing</v>
      </c>
      <c r="M103" s="9" t="str">
        <f t="shared" si="2"/>
        <v>Startup Name- Euphotic Labs Private Limited: https://drive.google.com/drive/folders/1PIEn0HU71iqvaXE8xmGclj6j1YvpVsEp?usp=sharing</v>
      </c>
      <c r="N103" s="9">
        <v>44748.0</v>
      </c>
      <c r="O103" s="11">
        <v>44748.645833333336</v>
      </c>
      <c r="P103" s="15">
        <v>44748.6875</v>
      </c>
      <c r="Q103" s="9" t="str">
        <f>VLOOKUP($H103,'Startup Sheet'!$A$1:$AM$47,18,0)</f>
        <v>sudeep@euphotic.io</v>
      </c>
      <c r="R103" s="9" t="str">
        <f>VLOOKUP($H103,'Startup Sheet'!$A$1:$AM$47,21,0)</f>
        <v>yatin@euphotic.io</v>
      </c>
      <c r="S103" s="9" t="str">
        <f>VLOOKUP($H103,'Startup Sheet'!$A$1:$AM$47,24,0)</f>
        <v>amitgupta@euphotic.io</v>
      </c>
    </row>
    <row r="104">
      <c r="A104" s="6" t="s">
        <v>149</v>
      </c>
      <c r="B104" s="6" t="str">
        <f>VLOOKUP(A104,'Mentor Sheet'!$B$2:$O$102,2,0)</f>
        <v>M12</v>
      </c>
      <c r="C104" s="6" t="s">
        <v>150</v>
      </c>
      <c r="D104" s="6" t="s">
        <v>26</v>
      </c>
      <c r="E104" s="6" t="str">
        <f>VLOOKUP(D104,'2021 Batch'!$A$2:$E$16,2,0)</f>
        <v>f20212801@pilani.bits-pilani.ac.in</v>
      </c>
      <c r="F104" s="7">
        <v>3.0</v>
      </c>
      <c r="G104" s="6" t="str">
        <f t="shared" si="1"/>
        <v>M12X3</v>
      </c>
      <c r="H104" s="6" t="str">
        <f>VLOOKUP(G104,'Slot tags'!$C$2:$D$610,2,0)</f>
        <v>S24</v>
      </c>
      <c r="I104" s="8" t="str">
        <f>VLOOKUP($H104,'Startup Sheet'!$A$1:$AM$47,2,0)</f>
        <v>Naxatra Labs</v>
      </c>
      <c r="J104" s="9" t="str">
        <f>VLOOKUP(H104,'Startup Sheet'!$A$1:$AM$47,3,0)</f>
        <v>Shamika</v>
      </c>
      <c r="K104" s="9" t="str">
        <f>VLOOKUP(H104,'Startup Sheet'!$A$1:$AM$47,4,0)</f>
        <v>f20201206@pilani.bits-pilani.ac.in</v>
      </c>
      <c r="L104" s="10" t="str">
        <f>VLOOKUP($H104,'Startup Sheet'!$A$1:$AM$47,15,0)</f>
        <v>https://drive.google.com/open?id=1PQIBXu7D0DzKLlsgGbS0nw3L26RVnNI5&amp;authuser=karman%40conquest.org.in&amp;usp=drive_fs</v>
      </c>
      <c r="M104" s="9" t="str">
        <f t="shared" si="2"/>
        <v>Startup Name- Naxatra Labs: https://drive.google.com/open?id=1PQIBXu7D0DzKLlsgGbS0nw3L26RVnNI5&amp;authuser=karman%40conquest.org.in&amp;usp=drive_fs</v>
      </c>
      <c r="N104" s="9">
        <v>44749.0</v>
      </c>
      <c r="O104" s="11">
        <v>44749.645833333336</v>
      </c>
      <c r="P104" s="15">
        <v>44749.6875</v>
      </c>
      <c r="Q104" s="9" t="str">
        <f>VLOOKUP($H104,'Startup Sheet'!$A$1:$AM$47,18,0)</f>
        <v>abhilash@naxatralabs.com</v>
      </c>
      <c r="R104" s="9" t="str">
        <f>VLOOKUP($H104,'Startup Sheet'!$A$1:$AM$47,21,0)</f>
        <v>piyush@naxatralabs.com</v>
      </c>
      <c r="S104" s="9" t="str">
        <f>VLOOKUP($H104,'Startup Sheet'!$A$1:$AM$47,24,0)</f>
        <v/>
      </c>
    </row>
    <row r="105">
      <c r="A105" s="6" t="s">
        <v>151</v>
      </c>
      <c r="B105" s="6" t="str">
        <f>VLOOKUP(A105,'Mentor Sheet'!$B$2:$O$102,2,0)</f>
        <v>M1</v>
      </c>
      <c r="C105" s="6" t="s">
        <v>152</v>
      </c>
      <c r="D105" s="6" t="s">
        <v>31</v>
      </c>
      <c r="E105" s="6" t="str">
        <f>VLOOKUP(D105,'2021 Batch'!$A$2:$E$16,2,0)</f>
        <v>f20210362@pilani.bits-pilani.ac.in</v>
      </c>
      <c r="F105" s="7">
        <v>1.0</v>
      </c>
      <c r="G105" s="6" t="str">
        <f t="shared" si="1"/>
        <v>M1X1</v>
      </c>
      <c r="H105" s="6" t="str">
        <f>VLOOKUP(G105,'Slot tags'!$C$2:$D$610,2,0)</f>
        <v>S11</v>
      </c>
      <c r="I105" s="8" t="str">
        <f>VLOOKUP($H105,'Startup Sheet'!$A$1:$AM$47,2,0)</f>
        <v>Leegum</v>
      </c>
      <c r="J105" s="9" t="str">
        <f>VLOOKUP(H105,'Startup Sheet'!$A$1:$AM$47,3,0)</f>
        <v>Karman</v>
      </c>
      <c r="K105" s="9" t="str">
        <f>VLOOKUP(H105,'Startup Sheet'!$A$1:$AM$47,4,0)</f>
        <v>f20201896@pilani.bits-pilani.ac.in</v>
      </c>
      <c r="L105" s="10" t="str">
        <f>VLOOKUP($H105,'Startup Sheet'!$A$1:$AM$47,15,0)</f>
        <v>https://drive.google.com/open?id=1NtWH88d2Hcog9nyucDmMZdik48V1tNng&amp;authuser=karman%40conquest.org.in&amp;usp=drive_fs</v>
      </c>
      <c r="M105" s="9" t="str">
        <f t="shared" si="2"/>
        <v>Startup Name- Leegum: https://drive.google.com/open?id=1NtWH88d2Hcog9nyucDmMZdik48V1tNng&amp;authuser=karman%40conquest.org.in&amp;usp=drive_fs</v>
      </c>
      <c r="N105" s="9">
        <v>44746.0</v>
      </c>
      <c r="O105" s="11">
        <v>44746.479166666664</v>
      </c>
      <c r="P105" s="15">
        <v>44746.520833333336</v>
      </c>
      <c r="Q105" s="9" t="str">
        <f>VLOOKUP($H105,'Startup Sheet'!$A$1:$AM$47,18,0)</f>
        <v>akashpratapsingh2912@gmail.com</v>
      </c>
      <c r="R105" s="9" t="str">
        <f>VLOOKUP($H105,'Startup Sheet'!$A$1:$AM$47,21,0)</f>
        <v>petullamishra08@gmail.com</v>
      </c>
      <c r="S105" s="9" t="str">
        <f>VLOOKUP($H105,'Startup Sheet'!$A$1:$AM$47,24,0)</f>
        <v/>
      </c>
    </row>
    <row r="106">
      <c r="A106" s="6" t="s">
        <v>151</v>
      </c>
      <c r="B106" s="6" t="str">
        <f>VLOOKUP(A106,'Mentor Sheet'!$B$2:$O$102,2,0)</f>
        <v>M1</v>
      </c>
      <c r="C106" s="6" t="s">
        <v>152</v>
      </c>
      <c r="D106" s="6" t="s">
        <v>31</v>
      </c>
      <c r="E106" s="6" t="str">
        <f>VLOOKUP(D106,'2021 Batch'!$A$2:$E$16,2,0)</f>
        <v>f20210362@pilani.bits-pilani.ac.in</v>
      </c>
      <c r="F106" s="7">
        <v>2.0</v>
      </c>
      <c r="G106" s="6" t="str">
        <f t="shared" si="1"/>
        <v>M1X2</v>
      </c>
      <c r="H106" s="6" t="str">
        <f>VLOOKUP(G106,'Slot tags'!$C$2:$D$610,2,0)</f>
        <v>S14</v>
      </c>
      <c r="I106" s="8" t="str">
        <f>VLOOKUP($H106,'Startup Sheet'!$A$1:$AM$47,2,0)</f>
        <v>Avidia Labs</v>
      </c>
      <c r="J106" s="9" t="str">
        <f>VLOOKUP(H106,'Startup Sheet'!$A$1:$AM$47,3,0)</f>
        <v>Mehul</v>
      </c>
      <c r="K106" s="9" t="str">
        <f>VLOOKUP(H106,'Startup Sheet'!$A$1:$AM$47,4,0)</f>
        <v>f20200806@pilani.bits-pilani.ac.in</v>
      </c>
      <c r="L106" s="10" t="str">
        <f>VLOOKUP($H106,'Startup Sheet'!$A$1:$AM$47,15,0)</f>
        <v>https://drive.google.com/open?id=1Kx8QRKODlNgjRyyxcMYdNXa2RA48lcIO&amp;authuser=karman%40conquest.org.in&amp;usp=drive_fs</v>
      </c>
      <c r="M106" s="9" t="str">
        <f t="shared" si="2"/>
        <v>Startup Name- Avidia Labs: https://drive.google.com/open?id=1Kx8QRKODlNgjRyyxcMYdNXa2RA48lcIO&amp;authuser=karman%40conquest.org.in&amp;usp=drive_fs</v>
      </c>
      <c r="N106" s="9">
        <v>44747.0</v>
      </c>
      <c r="O106" s="11">
        <v>44747.479166666664</v>
      </c>
      <c r="P106" s="15">
        <v>44747.520833333336</v>
      </c>
      <c r="Q106" s="9" t="str">
        <f>VLOOKUP($H106,'Startup Sheet'!$A$1:$AM$47,18,0)</f>
        <v>vidya.choudhary@avidialabs.com</v>
      </c>
      <c r="R106" s="9" t="str">
        <f>VLOOKUP($H106,'Startup Sheet'!$A$1:$AM$47,21,0)</f>
        <v>ajitkohir@avidialabs.com</v>
      </c>
      <c r="S106" s="9" t="str">
        <f>VLOOKUP($H106,'Startup Sheet'!$A$1:$AM$47,24,0)</f>
        <v/>
      </c>
    </row>
    <row r="107">
      <c r="A107" s="6" t="s">
        <v>151</v>
      </c>
      <c r="B107" s="6" t="str">
        <f>VLOOKUP(A107,'Mentor Sheet'!$B$2:$O$102,2,0)</f>
        <v>M1</v>
      </c>
      <c r="C107" s="6" t="s">
        <v>152</v>
      </c>
      <c r="D107" s="6" t="s">
        <v>31</v>
      </c>
      <c r="E107" s="6" t="str">
        <f>VLOOKUP(D107,'2021 Batch'!$A$2:$E$16,2,0)</f>
        <v>f20210362@pilani.bits-pilani.ac.in</v>
      </c>
      <c r="F107" s="7">
        <v>3.0</v>
      </c>
      <c r="G107" s="6" t="str">
        <f t="shared" si="1"/>
        <v>M1X3</v>
      </c>
      <c r="H107" s="6" t="str">
        <f>VLOOKUP(G107,'Slot tags'!$C$2:$D$610,2,0)</f>
        <v>S15</v>
      </c>
      <c r="I107" s="8" t="str">
        <f>VLOOKUP($H107,'Startup Sheet'!$A$1:$AM$47,2,0)</f>
        <v>Debound (Registered under SecretStencil Technologies Pvt. Ltd.)</v>
      </c>
      <c r="J107" s="9" t="str">
        <f>VLOOKUP(H107,'Startup Sheet'!$A$1:$AM$47,3,0)</f>
        <v>Darshil</v>
      </c>
      <c r="K107" s="9" t="str">
        <f>VLOOKUP(H107,'Startup Sheet'!$A$1:$AM$47,4,0)</f>
        <v>f20200985@pilani.bits-pilani.ac.in</v>
      </c>
      <c r="L107" s="10" t="str">
        <f>VLOOKUP($H107,'Startup Sheet'!$A$1:$AM$47,15,0)</f>
        <v>https://drive.google.com/open?id=1--zYAcmR-rs26wsfrAxH4KqTIAYA8uCv&amp;authuser=karman%40conquest.org.in&amp;usp=drive_fs</v>
      </c>
      <c r="M107" s="9" t="str">
        <f t="shared" si="2"/>
        <v>Startup Name- Debound (Registered under SecretStencil Technologies Pvt. Ltd.): https://drive.google.com/open?id=1--zYAcmR-rs26wsfrAxH4KqTIAYA8uCv&amp;authuser=karman%40conquest.org.in&amp;usp=drive_fs</v>
      </c>
      <c r="N107" s="9">
        <v>44748.0</v>
      </c>
      <c r="O107" s="11">
        <v>44748.479166666664</v>
      </c>
      <c r="P107" s="15">
        <v>44748.520833333336</v>
      </c>
      <c r="Q107" s="9" t="str">
        <f>VLOOKUP($H107,'Startup Sheet'!$A$1:$AM$47,18,0)</f>
        <v>f20190469@pilani.bits-pilani.ac.in</v>
      </c>
      <c r="R107" s="9" t="str">
        <f>VLOOKUP($H107,'Startup Sheet'!$A$1:$AM$47,21,0)</f>
        <v>avyaygupta007@gmail.com</v>
      </c>
      <c r="S107" s="9" t="str">
        <f>VLOOKUP($H107,'Startup Sheet'!$A$1:$AM$47,24,0)</f>
        <v>kmlptl.16@gmail.com</v>
      </c>
    </row>
    <row r="108">
      <c r="A108" s="6" t="s">
        <v>151</v>
      </c>
      <c r="B108" s="6" t="str">
        <f>VLOOKUP(A108,'Mentor Sheet'!$B$2:$O$102,2,0)</f>
        <v>M1</v>
      </c>
      <c r="C108" s="6" t="s">
        <v>152</v>
      </c>
      <c r="D108" s="6" t="s">
        <v>31</v>
      </c>
      <c r="E108" s="6" t="str">
        <f>VLOOKUP(D108,'2021 Batch'!$A$2:$E$16,2,0)</f>
        <v>f20210362@pilani.bits-pilani.ac.in</v>
      </c>
      <c r="F108" s="7">
        <v>4.0</v>
      </c>
      <c r="G108" s="6" t="str">
        <f t="shared" si="1"/>
        <v>M1X4</v>
      </c>
      <c r="H108" s="6" t="str">
        <f>VLOOKUP(G108,'Slot tags'!$C$2:$D$610,2,0)</f>
        <v>S39</v>
      </c>
      <c r="I108" s="8" t="str">
        <f>VLOOKUP($H108,'Startup Sheet'!$A$1:$AM$47,2,0)</f>
        <v>PayNav</v>
      </c>
      <c r="J108" s="9" t="str">
        <f>VLOOKUP(H108,'Startup Sheet'!$A$1:$AM$47,3,0)</f>
        <v>Varad</v>
      </c>
      <c r="K108" s="9" t="str">
        <f>VLOOKUP(H108,'Startup Sheet'!$A$1:$AM$47,4,0)</f>
        <v>f20200160@pilani.bits-pilani.ac.in</v>
      </c>
      <c r="L108" s="10" t="str">
        <f>VLOOKUP($H108,'Startup Sheet'!$A$1:$AM$47,15,0)</f>
        <v>https://drive.google.com/drive/folders/1TFN3gx8ROM2PZXjpWNtPfZ4HQZcniv_C?usp=sharing</v>
      </c>
      <c r="M108" s="9" t="str">
        <f t="shared" si="2"/>
        <v>Startup Name- PayNav: https://drive.google.com/drive/folders/1TFN3gx8ROM2PZXjpWNtPfZ4HQZcniv_C?usp=sharing</v>
      </c>
      <c r="N108" s="9">
        <v>44749.0</v>
      </c>
      <c r="O108" s="11">
        <v>44749.479166666664</v>
      </c>
      <c r="P108" s="15">
        <v>44749.520833333336</v>
      </c>
      <c r="Q108" s="9" t="str">
        <f>VLOOKUP($H108,'Startup Sheet'!$A$1:$AM$47,18,0)</f>
        <v>naveenpatnaik.J@gmail.com</v>
      </c>
      <c r="R108" s="9" t="str">
        <f>VLOOKUP($H108,'Startup Sheet'!$A$1:$AM$47,21,0)</f>
        <v/>
      </c>
      <c r="S108" s="9" t="str">
        <f>VLOOKUP($H108,'Startup Sheet'!$A$1:$AM$47,24,0)</f>
        <v/>
      </c>
    </row>
    <row r="109">
      <c r="A109" s="6" t="s">
        <v>153</v>
      </c>
      <c r="B109" s="6" t="str">
        <f>VLOOKUP(A109,'Mentor Sheet'!$B$2:$O$102,2,0)</f>
        <v>M17</v>
      </c>
      <c r="C109" s="6" t="s">
        <v>154</v>
      </c>
      <c r="D109" s="6" t="s">
        <v>26</v>
      </c>
      <c r="E109" s="6" t="str">
        <f>VLOOKUP(D109,'2021 Batch'!$A$2:$E$16,2,0)</f>
        <v>f20212801@pilani.bits-pilani.ac.in</v>
      </c>
      <c r="F109" s="7">
        <v>1.0</v>
      </c>
      <c r="G109" s="6" t="str">
        <f t="shared" si="1"/>
        <v>M17X1</v>
      </c>
      <c r="H109" s="6" t="str">
        <f>VLOOKUP(G109,'Slot tags'!$C$2:$D$610,2,0)</f>
        <v>S1</v>
      </c>
      <c r="I109" s="8" t="str">
        <f>VLOOKUP($H109,'Startup Sheet'!$A$1:$AM$47,2,0)</f>
        <v>Algoz.xyz</v>
      </c>
      <c r="J109" s="9" t="str">
        <f>VLOOKUP(H109,'Startup Sheet'!$A$1:$AM$47,3,0)</f>
        <v>Saksham</v>
      </c>
      <c r="K109" s="9" t="str">
        <f>VLOOKUP(H109,'Startup Sheet'!$A$1:$AM$47,4,0)</f>
        <v>f20201508@pilani.bits-pilani.ac.in</v>
      </c>
      <c r="L109" s="10" t="str">
        <f>VLOOKUP($H109,'Startup Sheet'!$A$1:$AM$47,15,0)</f>
        <v>https://drive.google.com/drive/folders/1LWNIO2EIRPjX9BeaYigFOVgkhpfh3fiM?usp=sharing</v>
      </c>
      <c r="M109" s="9" t="str">
        <f t="shared" si="2"/>
        <v>Startup Name- Algoz.xyz: https://drive.google.com/drive/folders/1LWNIO2EIRPjX9BeaYigFOVgkhpfh3fiM?usp=sharing</v>
      </c>
      <c r="N109" s="9">
        <v>44743.0</v>
      </c>
      <c r="O109" s="11">
        <v>44743.416666666664</v>
      </c>
      <c r="P109" s="11">
        <v>44743.458333333336</v>
      </c>
      <c r="Q109" s="9" t="str">
        <f>VLOOKUP($H109,'Startup Sheet'!$A$1:$AM$47,18,0)</f>
        <v>hey@virajchhajed.com</v>
      </c>
      <c r="R109" s="9" t="str">
        <f>VLOOKUP($H109,'Startup Sheet'!$A$1:$AM$47,21,0)</f>
        <v>nishant.aklecha@gmail.com</v>
      </c>
      <c r="S109" s="9" t="str">
        <f>VLOOKUP($H109,'Startup Sheet'!$A$1:$AM$47,24,0)</f>
        <v/>
      </c>
    </row>
    <row r="110">
      <c r="A110" s="6" t="s">
        <v>153</v>
      </c>
      <c r="B110" s="6" t="str">
        <f>VLOOKUP(A110,'Mentor Sheet'!$B$2:$O$102,2,0)</f>
        <v>M17</v>
      </c>
      <c r="C110" s="6" t="s">
        <v>154</v>
      </c>
      <c r="D110" s="6" t="s">
        <v>26</v>
      </c>
      <c r="E110" s="6" t="str">
        <f>VLOOKUP(D110,'2021 Batch'!$A$2:$E$16,2,0)</f>
        <v>f20212801@pilani.bits-pilani.ac.in</v>
      </c>
      <c r="F110" s="7">
        <v>2.0</v>
      </c>
      <c r="G110" s="6" t="str">
        <f t="shared" si="1"/>
        <v>M17X2</v>
      </c>
      <c r="H110" s="6" t="str">
        <f>VLOOKUP(G110,'Slot tags'!$C$2:$D$610,2,0)</f>
        <v>S43</v>
      </c>
      <c r="I110" s="8" t="str">
        <f>VLOOKUP($H110,'Startup Sheet'!$A$1:$AM$47,2,0)</f>
        <v>Invest With Tribe</v>
      </c>
      <c r="J110" s="9" t="str">
        <f>VLOOKUP(H110,'Startup Sheet'!$A$1:$AM$47,3,0)</f>
        <v>Varad</v>
      </c>
      <c r="K110" s="9" t="str">
        <f>VLOOKUP(H110,'Startup Sheet'!$A$1:$AM$47,4,0)</f>
        <v>f20200160@pilani.bits-pilani.ac.in</v>
      </c>
      <c r="L110" s="10" t="str">
        <f>VLOOKUP($H110,'Startup Sheet'!$A$1:$AM$47,15,0)</f>
        <v>https://drive.google.com/open?id=1XGVm-Tm12RkSLgg26m5hY8wO874bGqRL&amp;authuser=karman%40conquest.org.in&amp;usp=drive_fs</v>
      </c>
      <c r="M110" s="9" t="str">
        <f t="shared" si="2"/>
        <v>Startup Name- Invest With Tribe: https://drive.google.com/open?id=1XGVm-Tm12RkSLgg26m5hY8wO874bGqRL&amp;authuser=karman%40conquest.org.in&amp;usp=drive_fs</v>
      </c>
      <c r="N110" s="9">
        <v>44743.0</v>
      </c>
      <c r="O110" s="11">
        <v>44743.458333333336</v>
      </c>
      <c r="P110" s="11">
        <v>44743.5</v>
      </c>
      <c r="Q110" s="9" t="str">
        <f>VLOOKUP($H110,'Startup Sheet'!$A$1:$AM$47,18,0)</f>
        <v>himanshu@investwithtribe.com</v>
      </c>
      <c r="R110" s="9" t="str">
        <f>VLOOKUP($H110,'Startup Sheet'!$A$1:$AM$47,21,0)</f>
        <v>kayur@investwithtribe.com</v>
      </c>
      <c r="S110" s="9" t="str">
        <f>VLOOKUP($H110,'Startup Sheet'!$A$1:$AM$47,24,0)</f>
        <v/>
      </c>
    </row>
    <row r="111">
      <c r="A111" s="6" t="s">
        <v>155</v>
      </c>
      <c r="B111" s="6" t="str">
        <f>VLOOKUP(A111,'Mentor Sheet'!$B$2:$O$102,2,0)</f>
        <v>M50</v>
      </c>
      <c r="C111" s="6" t="s">
        <v>156</v>
      </c>
      <c r="D111" s="6" t="s">
        <v>49</v>
      </c>
      <c r="E111" s="6" t="str">
        <f>VLOOKUP(D111,'2021 Batch'!$A$2:$E$16,2,0)</f>
        <v>f20210523@pilani.bits-pilani.ac.in</v>
      </c>
      <c r="F111" s="7">
        <v>1.0</v>
      </c>
      <c r="G111" s="6" t="str">
        <f t="shared" si="1"/>
        <v>M50X1</v>
      </c>
      <c r="H111" s="6" t="str">
        <f>VLOOKUP(G111,'Slot tags'!$C$2:$D$610,2,0)</f>
        <v>S8</v>
      </c>
      <c r="I111" s="8" t="str">
        <f>VLOOKUP($H111,'Startup Sheet'!$A$1:$AM$47,2,0)</f>
        <v>Fragments (prev. Gullak Party)</v>
      </c>
      <c r="J111" s="9" t="str">
        <f>VLOOKUP(H111,'Startup Sheet'!$A$1:$AM$47,3,0)</f>
        <v>Adarsh</v>
      </c>
      <c r="K111" s="9" t="str">
        <f>VLOOKUP(H111,'Startup Sheet'!$A$1:$AM$47,4,0)</f>
        <v>f20200635@pilani.bits-pilani.ac.in</v>
      </c>
      <c r="L111" s="10" t="str">
        <f>VLOOKUP($H111,'Startup Sheet'!$A$1:$AM$47,15,0)</f>
        <v>https://drive.google.com/open?id=1JpRC8GO5Kbd6N1RwVqNKcwOcV7aUUxhr&amp;authuser=karman%40conquest.org.in&amp;usp=drive_fs</v>
      </c>
      <c r="M111" s="9" t="str">
        <f t="shared" si="2"/>
        <v>Startup Name- Fragments (prev. Gullak Party): https://drive.google.com/open?id=1JpRC8GO5Kbd6N1RwVqNKcwOcV7aUUxhr&amp;authuser=karman%40conquest.org.in&amp;usp=drive_fs</v>
      </c>
      <c r="N111" s="9">
        <v>44743.0</v>
      </c>
      <c r="O111" s="11">
        <v>44743.416666666664</v>
      </c>
      <c r="P111" s="15">
        <v>44743.458333333336</v>
      </c>
      <c r="Q111" s="9" t="str">
        <f>VLOOKUP($H111,'Startup Sheet'!$A$1:$AM$47,18,0)</f>
        <v>deep@thesocio.club</v>
      </c>
      <c r="R111" s="9" t="str">
        <f>VLOOKUP($H111,'Startup Sheet'!$A$1:$AM$47,21,0)</f>
        <v/>
      </c>
      <c r="S111" s="9" t="str">
        <f>VLOOKUP($H111,'Startup Sheet'!$A$1:$AM$47,24,0)</f>
        <v/>
      </c>
    </row>
    <row r="112">
      <c r="A112" s="6" t="s">
        <v>155</v>
      </c>
      <c r="B112" s="6" t="str">
        <f>VLOOKUP(A112,'Mentor Sheet'!$B$2:$O$102,2,0)</f>
        <v>M50</v>
      </c>
      <c r="C112" s="6" t="s">
        <v>156</v>
      </c>
      <c r="D112" s="6" t="s">
        <v>49</v>
      </c>
      <c r="E112" s="6" t="str">
        <f>VLOOKUP(D112,'2021 Batch'!$A$2:$E$16,2,0)</f>
        <v>f20210523@pilani.bits-pilani.ac.in</v>
      </c>
      <c r="F112" s="7">
        <v>2.0</v>
      </c>
      <c r="G112" s="6" t="str">
        <f t="shared" si="1"/>
        <v>M50X2</v>
      </c>
      <c r="H112" s="6" t="str">
        <f>VLOOKUP(G112,'Slot tags'!$C$2:$D$610,2,0)</f>
        <v>S27</v>
      </c>
      <c r="I112" s="8" t="str">
        <f>VLOOKUP($H112,'Startup Sheet'!$A$1:$AM$47,2,0)</f>
        <v>Nyus</v>
      </c>
      <c r="J112" s="9" t="str">
        <f>VLOOKUP(H112,'Startup Sheet'!$A$1:$AM$47,3,0)</f>
        <v>Naman</v>
      </c>
      <c r="K112" s="9" t="str">
        <f>VLOOKUP(H112,'Startup Sheet'!$A$1:$AM$47,4,0)</f>
        <v>f20201749@pilani.bits-pilani.ac.in</v>
      </c>
      <c r="L112" s="10" t="str">
        <f>VLOOKUP($H112,'Startup Sheet'!$A$1:$AM$47,15,0)</f>
        <v>https://drive.google.com/open?id=1PGBHUVDTNc5ea-tOvuEYsFIMbenCN3qu&amp;authuser=karman%40conquest.org.in&amp;usp=drive_fs</v>
      </c>
      <c r="M112" s="9" t="str">
        <f t="shared" si="2"/>
        <v>Startup Name- Nyus: https://drive.google.com/open?id=1PGBHUVDTNc5ea-tOvuEYsFIMbenCN3qu&amp;authuser=karman%40conquest.org.in&amp;usp=drive_fs</v>
      </c>
      <c r="N112" s="9">
        <v>44743.0</v>
      </c>
      <c r="O112" s="11">
        <v>44743.708333333336</v>
      </c>
      <c r="P112" s="15">
        <v>44743.75</v>
      </c>
      <c r="Q112" s="9" t="str">
        <f>VLOOKUP($H112,'Startup Sheet'!$A$1:$AM$47,18,0)</f>
        <v>puru@nyusapp.com</v>
      </c>
      <c r="R112" s="9" t="str">
        <f>VLOOKUP($H112,'Startup Sheet'!$A$1:$AM$47,21,0)</f>
        <v/>
      </c>
      <c r="S112" s="9" t="str">
        <f>VLOOKUP($H112,'Startup Sheet'!$A$1:$AM$47,24,0)</f>
        <v/>
      </c>
    </row>
    <row r="113">
      <c r="A113" s="6" t="s">
        <v>155</v>
      </c>
      <c r="B113" s="6" t="str">
        <f>VLOOKUP(A113,'Mentor Sheet'!$B$2:$O$102,2,0)</f>
        <v>M50</v>
      </c>
      <c r="C113" s="6" t="s">
        <v>156</v>
      </c>
      <c r="D113" s="6" t="s">
        <v>49</v>
      </c>
      <c r="E113" s="6" t="str">
        <f>VLOOKUP(D113,'2021 Batch'!$A$2:$E$16,2,0)</f>
        <v>f20210523@pilani.bits-pilani.ac.in</v>
      </c>
      <c r="F113" s="7">
        <v>3.0</v>
      </c>
      <c r="G113" s="6" t="str">
        <f t="shared" si="1"/>
        <v>M50X3</v>
      </c>
      <c r="H113" s="6" t="str">
        <f>VLOOKUP(G113,'Slot tags'!$C$2:$D$610,2,0)</f>
        <v>S38</v>
      </c>
      <c r="I113" s="8" t="str">
        <f>VLOOKUP($H113,'Startup Sheet'!$A$1:$AM$47,2,0)</f>
        <v>Heamac Healthcare Pvt. Ltd.</v>
      </c>
      <c r="J113" s="9" t="str">
        <f>VLOOKUP(H113,'Startup Sheet'!$A$1:$AM$47,3,0)</f>
        <v>Shreya</v>
      </c>
      <c r="K113" s="9" t="str">
        <f>VLOOKUP(H113,'Startup Sheet'!$A$1:$AM$47,4,0)</f>
        <v>f20201807@pilani.bits-pilani.ac.in</v>
      </c>
      <c r="L113" s="10" t="str">
        <f>VLOOKUP($H113,'Startup Sheet'!$A$1:$AM$47,15,0)</f>
        <v>https://drive.google.com/drive/folders/1PQKuqUJT_zNeROZr8kVFSWunYMpu0ETK?usp=sharing</v>
      </c>
      <c r="M113" s="9" t="str">
        <f t="shared" si="2"/>
        <v>Startup Name- Heamac Healthcare Pvt. Ltd.: https://drive.google.com/drive/folders/1PQKuqUJT_zNeROZr8kVFSWunYMpu0ETK?usp=sharing</v>
      </c>
      <c r="N113" s="9">
        <v>44746.0</v>
      </c>
      <c r="O113" s="11">
        <v>44746.416666666664</v>
      </c>
      <c r="P113" s="15">
        <v>44746.458333333336</v>
      </c>
      <c r="Q113" s="9" t="str">
        <f>VLOOKUP($H113,'Startup Sheet'!$A$1:$AM$47,18,0)</f>
        <v>akitha@heamac.com</v>
      </c>
      <c r="R113" s="9" t="str">
        <f>VLOOKUP($H113,'Startup Sheet'!$A$1:$AM$47,21,0)</f>
        <v>prasad@heamac.com</v>
      </c>
      <c r="S113" s="9" t="str">
        <f>VLOOKUP($H113,'Startup Sheet'!$A$1:$AM$47,24,0)</f>
        <v/>
      </c>
    </row>
    <row r="114">
      <c r="A114" s="6" t="s">
        <v>155</v>
      </c>
      <c r="B114" s="6" t="str">
        <f>VLOOKUP(A114,'Mentor Sheet'!$B$2:$O$102,2,0)</f>
        <v>M50</v>
      </c>
      <c r="C114" s="6" t="s">
        <v>156</v>
      </c>
      <c r="D114" s="6" t="s">
        <v>49</v>
      </c>
      <c r="E114" s="6" t="str">
        <f>VLOOKUP(D114,'2021 Batch'!$A$2:$E$16,2,0)</f>
        <v>f20210523@pilani.bits-pilani.ac.in</v>
      </c>
      <c r="F114" s="18">
        <v>5.0</v>
      </c>
      <c r="G114" s="6" t="str">
        <f t="shared" si="1"/>
        <v>M50X5</v>
      </c>
      <c r="H114" s="6" t="str">
        <f>VLOOKUP(G114,'Slot tags'!$C$2:$D$610,2,0)</f>
        <v>S35</v>
      </c>
      <c r="I114" s="8" t="str">
        <f>VLOOKUP($H114,'Startup Sheet'!$A$1:$AM$47,2,0)</f>
        <v>InfinityX Innovations Private Limited</v>
      </c>
      <c r="J114" s="9" t="str">
        <f>VLOOKUP(H114,'Startup Sheet'!$A$1:$AM$47,3,0)</f>
        <v>Shreya</v>
      </c>
      <c r="K114" s="9" t="str">
        <f>VLOOKUP(H114,'Startup Sheet'!$A$1:$AM$47,4,0)</f>
        <v>f20201807@pilani.bits-pilani.ac.in</v>
      </c>
      <c r="L114" s="10" t="str">
        <f>VLOOKUP($H114,'Startup Sheet'!$A$1:$AM$47,15,0)</f>
        <v>https://drive.google.com/drive/folders/1S5DGiKNCiEhsVVLsQSk8RTObgsdhf7ih?usp=sharing</v>
      </c>
      <c r="M114" s="9" t="str">
        <f t="shared" si="2"/>
        <v>Startup Name- InfinityX Innovations Private Limited: https://drive.google.com/drive/folders/1S5DGiKNCiEhsVVLsQSk8RTObgsdhf7ih?usp=sharing</v>
      </c>
      <c r="N114" s="9">
        <v>44746.0</v>
      </c>
      <c r="O114" s="11">
        <v>44746.708333333336</v>
      </c>
      <c r="P114" s="15">
        <v>44746.75</v>
      </c>
      <c r="Q114" s="9" t="str">
        <f>VLOOKUP($H114,'Startup Sheet'!$A$1:$AM$47,18,0)</f>
        <v>satyam@infinityx.co.in</v>
      </c>
      <c r="R114" s="9" t="str">
        <f>VLOOKUP($H114,'Startup Sheet'!$A$1:$AM$47,21,0)</f>
        <v/>
      </c>
      <c r="S114" s="9" t="str">
        <f>VLOOKUP($H114,'Startup Sheet'!$A$1:$AM$47,24,0)</f>
        <v/>
      </c>
    </row>
    <row r="115">
      <c r="A115" s="6" t="s">
        <v>155</v>
      </c>
      <c r="B115" s="6" t="str">
        <f>VLOOKUP(A115,'Mentor Sheet'!$B$2:$O$102,2,0)</f>
        <v>M50</v>
      </c>
      <c r="C115" s="6" t="s">
        <v>156</v>
      </c>
      <c r="D115" s="6" t="s">
        <v>49</v>
      </c>
      <c r="E115" s="6" t="str">
        <f>VLOOKUP(D115,'2021 Batch'!$A$2:$E$16,2,0)</f>
        <v>f20210523@pilani.bits-pilani.ac.in</v>
      </c>
      <c r="F115" s="18">
        <v>4.0</v>
      </c>
      <c r="G115" s="6" t="str">
        <f t="shared" si="1"/>
        <v>M50X4</v>
      </c>
      <c r="H115" s="6" t="str">
        <f>VLOOKUP(G115,'Slot tags'!$C$2:$D$610,2,0)</f>
        <v>S42</v>
      </c>
      <c r="I115" s="8" t="str">
        <f>VLOOKUP($H115,'Startup Sheet'!$A$1:$AM$47,2,0)</f>
        <v>OriginKonnect</v>
      </c>
      <c r="J115" s="9" t="str">
        <f>VLOOKUP(H115,'Startup Sheet'!$A$1:$AM$47,3,0)</f>
        <v>Mehul</v>
      </c>
      <c r="K115" s="9" t="str">
        <f>VLOOKUP(H115,'Startup Sheet'!$A$1:$AM$47,4,0)</f>
        <v>f20200806@pilani.bits-pilani.ac.in</v>
      </c>
      <c r="L115" s="10" t="str">
        <f>VLOOKUP($H115,'Startup Sheet'!$A$1:$AM$47,15,0)</f>
        <v>https://drive.google.com/drive/folders/1PPbdwLnwx9-VV9IvGO2xR4301y3m6cu8?usp=sharing</v>
      </c>
      <c r="M115" s="9" t="str">
        <f t="shared" si="2"/>
        <v>Startup Name- OriginKonnect: https://drive.google.com/drive/folders/1PPbdwLnwx9-VV9IvGO2xR4301y3m6cu8?usp=sharing</v>
      </c>
      <c r="N115" s="9">
        <v>44747.0</v>
      </c>
      <c r="O115" s="11">
        <v>44747.708333333336</v>
      </c>
      <c r="P115" s="15">
        <v>44747.75</v>
      </c>
      <c r="Q115" s="9" t="str">
        <f>VLOOKUP($H115,'Startup Sheet'!$A$1:$AM$47,18,0)</f>
        <v>ajit.j@originKonnect.in</v>
      </c>
      <c r="R115" s="9" t="str">
        <f>VLOOKUP($H115,'Startup Sheet'!$A$1:$AM$47,21,0)</f>
        <v>ravish.k@originkonnect.in</v>
      </c>
      <c r="S115" s="9" t="str">
        <f>VLOOKUP($H115,'Startup Sheet'!$A$1:$AM$47,24,0)</f>
        <v/>
      </c>
    </row>
    <row r="116">
      <c r="A116" s="6" t="s">
        <v>157</v>
      </c>
      <c r="B116" s="6" t="str">
        <f>VLOOKUP(A116,'Mentor Sheet'!$B$2:$O$102,2,0)</f>
        <v>M4</v>
      </c>
      <c r="C116" s="6" t="s">
        <v>158</v>
      </c>
      <c r="D116" s="6" t="s">
        <v>49</v>
      </c>
      <c r="E116" s="6" t="str">
        <f>VLOOKUP(D116,'2021 Batch'!$A$2:$E$16,2,0)</f>
        <v>f20210523@pilani.bits-pilani.ac.in</v>
      </c>
      <c r="F116" s="7">
        <v>1.0</v>
      </c>
      <c r="G116" s="6" t="str">
        <f t="shared" si="1"/>
        <v>M4X1</v>
      </c>
      <c r="H116" s="6" t="str">
        <f>VLOOKUP(G116,'Slot tags'!$C$2:$D$610,2,0)</f>
        <v>S44</v>
      </c>
      <c r="I116" s="8" t="str">
        <f>VLOOKUP($H116,'Startup Sheet'!$A$1:$AM$47,2,0)</f>
        <v>UNINO Healthcare Private Limited</v>
      </c>
      <c r="J116" s="9" t="str">
        <f>VLOOKUP(H116,'Startup Sheet'!$A$1:$AM$47,3,0)</f>
        <v>Mehul</v>
      </c>
      <c r="K116" s="9" t="str">
        <f>VLOOKUP(H116,'Startup Sheet'!$A$1:$AM$47,4,0)</f>
        <v>f20200806@pilani.bits-pilani.ac.in</v>
      </c>
      <c r="L116" s="10" t="str">
        <f>VLOOKUP($H116,'Startup Sheet'!$A$1:$AM$47,15,0)</f>
        <v>https://drive.google.com/open?id=1WvcUJlLCv7VmievZOnHqyBVdxVdlwt-B&amp;authuser=karman%40conquest.org.in&amp;usp=drive_fs</v>
      </c>
      <c r="M116" s="9" t="str">
        <f t="shared" si="2"/>
        <v>Startup Name- UNINO Healthcare Private Limited: https://drive.google.com/open?id=1WvcUJlLCv7VmievZOnHqyBVdxVdlwt-B&amp;authuser=karman%40conquest.org.in&amp;usp=drive_fs</v>
      </c>
      <c r="N116" s="9">
        <v>44743.0</v>
      </c>
      <c r="O116" s="11">
        <v>44743.416666666664</v>
      </c>
      <c r="P116" s="15">
        <v>44743.458333333336</v>
      </c>
      <c r="Q116" s="9" t="str">
        <f>VLOOKUP($H116,'Startup Sheet'!$A$1:$AM$47,18,0)</f>
        <v>Harshini.zaveri@gmail.com</v>
      </c>
      <c r="R116" s="9" t="str">
        <f>VLOOKUP($H116,'Startup Sheet'!$A$1:$AM$47,21,0)</f>
        <v>Zaverichiranjit@gmail.com</v>
      </c>
      <c r="S116" s="9"/>
    </row>
    <row r="117">
      <c r="A117" s="6" t="s">
        <v>159</v>
      </c>
      <c r="B117" s="6" t="str">
        <f>VLOOKUP(A117,'Mentor Sheet'!$B$2:$O$102,2,0)</f>
        <v>M73</v>
      </c>
      <c r="C117" s="6" t="s">
        <v>160</v>
      </c>
      <c r="D117" s="6" t="s">
        <v>49</v>
      </c>
      <c r="E117" s="6" t="str">
        <f>VLOOKUP(D117,'2021 Batch'!$A$2:$E$16,2,0)</f>
        <v>f20210523@pilani.bits-pilani.ac.in</v>
      </c>
      <c r="F117" s="7">
        <v>1.0</v>
      </c>
      <c r="G117" s="6" t="str">
        <f t="shared" si="1"/>
        <v>M73X1</v>
      </c>
      <c r="H117" s="6" t="str">
        <f>VLOOKUP(G117,'Slot tags'!$C$2:$D$610,2,0)</f>
        <v>S1</v>
      </c>
      <c r="I117" s="8" t="str">
        <f>VLOOKUP($H117,'Startup Sheet'!$A$1:$AM$47,2,0)</f>
        <v>Algoz.xyz</v>
      </c>
      <c r="J117" s="9" t="str">
        <f>VLOOKUP(H117,'Startup Sheet'!$A$1:$AM$47,3,0)</f>
        <v>Saksham</v>
      </c>
      <c r="K117" s="9" t="str">
        <f>VLOOKUP(H117,'Startup Sheet'!$A$1:$AM$47,4,0)</f>
        <v>f20201508@pilani.bits-pilani.ac.in</v>
      </c>
      <c r="L117" s="10" t="str">
        <f>VLOOKUP($H117,'Startup Sheet'!$A$1:$AM$47,15,0)</f>
        <v>https://drive.google.com/drive/folders/1LWNIO2EIRPjX9BeaYigFOVgkhpfh3fiM?usp=sharing</v>
      </c>
      <c r="M117" s="9" t="str">
        <f t="shared" si="2"/>
        <v>Startup Name- Algoz.xyz: https://drive.google.com/drive/folders/1LWNIO2EIRPjX9BeaYigFOVgkhpfh3fiM?usp=sharing</v>
      </c>
      <c r="N117" s="9">
        <v>44747.0</v>
      </c>
      <c r="O117" s="11">
        <v>44747.583333333336</v>
      </c>
      <c r="P117" s="11">
        <v>44747.625</v>
      </c>
      <c r="Q117" s="9" t="str">
        <f>VLOOKUP($H117,'Startup Sheet'!$A$1:$AM$47,18,0)</f>
        <v>hey@virajchhajed.com</v>
      </c>
      <c r="R117" s="9" t="str">
        <f>VLOOKUP($H117,'Startup Sheet'!$A$1:$AM$47,21,0)</f>
        <v>nishant.aklecha@gmail.com</v>
      </c>
      <c r="S117" s="9" t="str">
        <f>VLOOKUP($H117,'Startup Sheet'!$A$1:$AM$47,24,0)</f>
        <v/>
      </c>
    </row>
    <row r="118">
      <c r="A118" s="6" t="s">
        <v>159</v>
      </c>
      <c r="B118" s="6" t="str">
        <f>VLOOKUP(A118,'Mentor Sheet'!$B$2:$O$102,2,0)</f>
        <v>M73</v>
      </c>
      <c r="C118" s="6" t="s">
        <v>160</v>
      </c>
      <c r="D118" s="6" t="s">
        <v>49</v>
      </c>
      <c r="E118" s="6" t="str">
        <f>VLOOKUP(D118,'2021 Batch'!$A$2:$E$16,2,0)</f>
        <v>f20210523@pilani.bits-pilani.ac.in</v>
      </c>
      <c r="F118" s="7">
        <v>2.0</v>
      </c>
      <c r="G118" s="6" t="str">
        <f t="shared" si="1"/>
        <v>M73X2</v>
      </c>
      <c r="H118" s="6" t="str">
        <f>VLOOKUP(G118,'Slot tags'!$C$2:$D$610,2,0)</f>
        <v>S10</v>
      </c>
      <c r="I118" s="8" t="str">
        <f>VLOOKUP($H118,'Startup Sheet'!$A$1:$AM$47,2,0)</f>
        <v>Folks</v>
      </c>
      <c r="J118" s="9" t="str">
        <f>VLOOKUP(H118,'Startup Sheet'!$A$1:$AM$47,3,0)</f>
        <v>Darshil</v>
      </c>
      <c r="K118" s="9" t="str">
        <f>VLOOKUP(H118,'Startup Sheet'!$A$1:$AM$47,4,0)</f>
        <v>f20200985@pilani.bits-pilani.ac.in</v>
      </c>
      <c r="L118" s="10" t="str">
        <f>VLOOKUP($H118,'Startup Sheet'!$A$1:$AM$47,15,0)</f>
        <v>https://drive.google.com/drive/folders/1JwJrm-OWJuK-1xx6O8dj7OWP8zKkiXoG?usp=sharing</v>
      </c>
      <c r="M118" s="9" t="str">
        <f t="shared" si="2"/>
        <v>Startup Name- Folks: https://drive.google.com/drive/folders/1JwJrm-OWJuK-1xx6O8dj7OWP8zKkiXoG?usp=sharing</v>
      </c>
      <c r="N118" s="9">
        <v>44747.0</v>
      </c>
      <c r="O118" s="11">
        <v>44747.625</v>
      </c>
      <c r="P118" s="11">
        <v>44747.666666666664</v>
      </c>
      <c r="Q118" s="9" t="str">
        <f>VLOOKUP($H118,'Startup Sheet'!$A$1:$AM$47,18,0)</f>
        <v>contact@vishwaspuri.tech</v>
      </c>
      <c r="R118" s="9" t="str">
        <f>VLOOKUP($H118,'Startup Sheet'!$A$1:$AM$47,21,0)</f>
        <v>mudit.shivendra350@yahoo.in</v>
      </c>
      <c r="S118" s="9" t="str">
        <f>VLOOKUP($H118,'Startup Sheet'!$A$1:$AM$47,24,0)</f>
        <v/>
      </c>
    </row>
    <row r="119">
      <c r="A119" s="20" t="s">
        <v>161</v>
      </c>
      <c r="B119" s="6" t="str">
        <f>VLOOKUP(A119,'Mentor Sheet'!$B$2:$O$102,2,0)</f>
        <v>M34</v>
      </c>
      <c r="C119" s="6" t="s">
        <v>162</v>
      </c>
      <c r="D119" s="6" t="s">
        <v>49</v>
      </c>
      <c r="E119" s="6" t="str">
        <f>VLOOKUP(D119,'2021 Batch'!$A$2:$E$16,2,0)</f>
        <v>f20210523@pilani.bits-pilani.ac.in</v>
      </c>
      <c r="F119" s="7">
        <v>1.0</v>
      </c>
      <c r="G119" s="6" t="str">
        <f t="shared" si="1"/>
        <v>M34X1</v>
      </c>
      <c r="H119" s="6" t="str">
        <f>VLOOKUP(G119,'Slot tags'!$C$2:$D$610,2,0)</f>
        <v>S26</v>
      </c>
      <c r="I119" s="8" t="str">
        <f>VLOOKUP($H119,'Startup Sheet'!$A$1:$AM$47,2,0)</f>
        <v>Thrifty Ai</v>
      </c>
      <c r="J119" s="9" t="str">
        <f>VLOOKUP(H119,'Startup Sheet'!$A$1:$AM$47,3,0)</f>
        <v>Varad</v>
      </c>
      <c r="K119" s="9" t="str">
        <f>VLOOKUP(H119,'Startup Sheet'!$A$1:$AM$47,4,0)</f>
        <v>f20200160@pilani.bits-pilani.ac.in</v>
      </c>
      <c r="L119" s="10" t="str">
        <f>VLOOKUP($H119,'Startup Sheet'!$A$1:$AM$47,15,0)</f>
        <v>https://drive.google.com/drive/folders/1UGUlOhqjCkI-SwetLhhrUYvF9kMsvQYr?usp=sharing</v>
      </c>
      <c r="M119" s="9" t="str">
        <f t="shared" si="2"/>
        <v>Startup Name- Thrifty Ai: https://drive.google.com/drive/folders/1UGUlOhqjCkI-SwetLhhrUYvF9kMsvQYr?usp=sharing</v>
      </c>
      <c r="N119" s="9">
        <v>44744.0</v>
      </c>
      <c r="O119" s="11">
        <v>44744.708333333336</v>
      </c>
      <c r="P119" s="15">
        <v>44744.75</v>
      </c>
      <c r="Q119" s="9" t="str">
        <f>VLOOKUP($H119,'Startup Sheet'!$A$1:$AM$47,18,0)</f>
        <v>harshmusketers@gmail.com</v>
      </c>
      <c r="R119" s="9" t="str">
        <f>VLOOKUP($H119,'Startup Sheet'!$A$1:$AM$47,21,0)</f>
        <v>tanishi.mookerjee1510@gmail.com</v>
      </c>
      <c r="S119" s="9" t="str">
        <f>VLOOKUP($H119,'Startup Sheet'!$A$1:$AM$47,24,0)</f>
        <v>yashashgupta96@gmail.com</v>
      </c>
    </row>
    <row r="120">
      <c r="A120" s="20" t="s">
        <v>161</v>
      </c>
      <c r="B120" s="6" t="str">
        <f>VLOOKUP(A120,'Mentor Sheet'!$B$2:$O$102,2,0)</f>
        <v>M34</v>
      </c>
      <c r="C120" s="6" t="s">
        <v>162</v>
      </c>
      <c r="D120" s="6" t="s">
        <v>49</v>
      </c>
      <c r="E120" s="6" t="str">
        <f>VLOOKUP(D120,'2021 Batch'!$A$2:$E$16,2,0)</f>
        <v>f20210523@pilani.bits-pilani.ac.in</v>
      </c>
      <c r="F120" s="7">
        <v>2.0</v>
      </c>
      <c r="G120" s="6" t="str">
        <f t="shared" si="1"/>
        <v>M34X2</v>
      </c>
      <c r="H120" s="6" t="str">
        <f>VLOOKUP(G120,'Slot tags'!$C$2:$D$610,2,0)</f>
        <v>S27</v>
      </c>
      <c r="I120" s="8" t="str">
        <f>VLOOKUP($H120,'Startup Sheet'!$A$1:$AM$47,2,0)</f>
        <v>Nyus</v>
      </c>
      <c r="J120" s="9" t="str">
        <f>VLOOKUP(H120,'Startup Sheet'!$A$1:$AM$47,3,0)</f>
        <v>Naman</v>
      </c>
      <c r="K120" s="9" t="str">
        <f>VLOOKUP(H120,'Startup Sheet'!$A$1:$AM$47,4,0)</f>
        <v>f20201749@pilani.bits-pilani.ac.in</v>
      </c>
      <c r="L120" s="10" t="str">
        <f>VLOOKUP($H120,'Startup Sheet'!$A$1:$AM$47,15,0)</f>
        <v>https://drive.google.com/open?id=1PGBHUVDTNc5ea-tOvuEYsFIMbenCN3qu&amp;authuser=karman%40conquest.org.in&amp;usp=drive_fs</v>
      </c>
      <c r="M120" s="9" t="str">
        <f t="shared" si="2"/>
        <v>Startup Name- Nyus: https://drive.google.com/open?id=1PGBHUVDTNc5ea-tOvuEYsFIMbenCN3qu&amp;authuser=karman%40conquest.org.in&amp;usp=drive_fs</v>
      </c>
      <c r="N120" s="9">
        <v>44745.0</v>
      </c>
      <c r="O120" s="11">
        <v>44745.708333333336</v>
      </c>
      <c r="P120" s="15">
        <v>44745.75</v>
      </c>
      <c r="Q120" s="9" t="str">
        <f>VLOOKUP($H120,'Startup Sheet'!$A$1:$AM$47,18,0)</f>
        <v>puru@nyusapp.com</v>
      </c>
      <c r="R120" s="9" t="str">
        <f>VLOOKUP($H120,'Startup Sheet'!$A$1:$AM$47,21,0)</f>
        <v/>
      </c>
      <c r="S120" s="9" t="str">
        <f>VLOOKUP($H120,'Startup Sheet'!$A$1:$AM$47,24,0)</f>
        <v/>
      </c>
    </row>
    <row r="121">
      <c r="A121" s="20" t="s">
        <v>161</v>
      </c>
      <c r="B121" s="6" t="str">
        <f>VLOOKUP(A121,'Mentor Sheet'!$B$2:$O$102,2,0)</f>
        <v>M34</v>
      </c>
      <c r="C121" s="6" t="s">
        <v>162</v>
      </c>
      <c r="D121" s="6" t="s">
        <v>49</v>
      </c>
      <c r="E121" s="6" t="str">
        <f>VLOOKUP(D121,'2021 Batch'!$A$2:$E$16,2,0)</f>
        <v>f20210523@pilani.bits-pilani.ac.in</v>
      </c>
      <c r="F121" s="7">
        <v>3.0</v>
      </c>
      <c r="G121" s="6" t="str">
        <f t="shared" si="1"/>
        <v>M34X3</v>
      </c>
      <c r="H121" s="6" t="str">
        <f>VLOOKUP(G121,'Slot tags'!$C$2:$D$610,2,0)</f>
        <v>S21</v>
      </c>
      <c r="I121" s="8" t="str">
        <f>VLOOKUP($H121,'Startup Sheet'!$A$1:$AM$47,2,0)</f>
        <v>Learn and Empower Private Limited</v>
      </c>
      <c r="J121" s="9" t="str">
        <f>VLOOKUP(H121,'Startup Sheet'!$A$1:$AM$47,3,0)</f>
        <v>Mehul</v>
      </c>
      <c r="K121" s="9" t="str">
        <f>VLOOKUP(H121,'Startup Sheet'!$A$1:$AM$47,4,0)</f>
        <v>f20200806@pilani.bits-pilani.ac.in</v>
      </c>
      <c r="L121" s="10" t="str">
        <f>VLOOKUP($H121,'Startup Sheet'!$A$1:$AM$47,15,0)</f>
        <v>https://drive.google.com/drive/folders/1T4TUmfqa5C6P8McvtFYN3XntJR6n62Gy?usp=sharing</v>
      </c>
      <c r="M121" s="9" t="str">
        <f t="shared" si="2"/>
        <v>Startup Name- Learn and Empower Private Limited: https://drive.google.com/drive/folders/1T4TUmfqa5C6P8McvtFYN3XntJR6n62Gy?usp=sharing</v>
      </c>
      <c r="N121" s="9">
        <v>44746.0</v>
      </c>
      <c r="O121" s="11">
        <v>44746.708333333336</v>
      </c>
      <c r="P121" s="15">
        <v>44746.75</v>
      </c>
      <c r="Q121" s="9" t="str">
        <f>VLOOKUP($H121,'Startup Sheet'!$A$1:$AM$47,18,0)</f>
        <v>hello@learnemp.in</v>
      </c>
      <c r="R121" s="9" t="str">
        <f>VLOOKUP($H121,'Startup Sheet'!$A$1:$AM$47,21,0)</f>
        <v>prabodh.mahajan@learnemp.in</v>
      </c>
      <c r="S121" s="9" t="str">
        <f>VLOOKUP($H121,'Startup Sheet'!$A$1:$AM$47,24,0)</f>
        <v/>
      </c>
    </row>
    <row r="122">
      <c r="A122" s="20" t="s">
        <v>161</v>
      </c>
      <c r="B122" s="6" t="str">
        <f>VLOOKUP(A122,'Mentor Sheet'!$B$2:$O$102,2,0)</f>
        <v>M34</v>
      </c>
      <c r="C122" s="6" t="s">
        <v>162</v>
      </c>
      <c r="D122" s="6" t="s">
        <v>49</v>
      </c>
      <c r="E122" s="6" t="str">
        <f>VLOOKUP(D122,'2021 Batch'!$A$2:$E$16,2,0)</f>
        <v>f20210523@pilani.bits-pilani.ac.in</v>
      </c>
      <c r="F122" s="7">
        <v>4.0</v>
      </c>
      <c r="G122" s="6" t="str">
        <f t="shared" si="1"/>
        <v>M34X4</v>
      </c>
      <c r="H122" s="6" t="str">
        <f>VLOOKUP(G122,'Slot tags'!$C$2:$D$610,2,0)</f>
        <v>S14</v>
      </c>
      <c r="I122" s="8" t="str">
        <f>VLOOKUP($H122,'Startup Sheet'!$A$1:$AM$47,2,0)</f>
        <v>Avidia Labs</v>
      </c>
      <c r="J122" s="9" t="str">
        <f>VLOOKUP(H122,'Startup Sheet'!$A$1:$AM$47,3,0)</f>
        <v>Mehul</v>
      </c>
      <c r="K122" s="9" t="str">
        <f>VLOOKUP(H122,'Startup Sheet'!$A$1:$AM$47,4,0)</f>
        <v>f20200806@pilani.bits-pilani.ac.in</v>
      </c>
      <c r="L122" s="10" t="str">
        <f>VLOOKUP($H122,'Startup Sheet'!$A$1:$AM$47,15,0)</f>
        <v>https://drive.google.com/open?id=1Kx8QRKODlNgjRyyxcMYdNXa2RA48lcIO&amp;authuser=karman%40conquest.org.in&amp;usp=drive_fs</v>
      </c>
      <c r="M122" s="9" t="str">
        <f t="shared" si="2"/>
        <v>Startup Name- Avidia Labs: https://drive.google.com/open?id=1Kx8QRKODlNgjRyyxcMYdNXa2RA48lcIO&amp;authuser=karman%40conquest.org.in&amp;usp=drive_fs</v>
      </c>
      <c r="N122" s="9">
        <v>44747.0</v>
      </c>
      <c r="O122" s="11">
        <v>44747.708333333336</v>
      </c>
      <c r="P122" s="15">
        <v>44747.75</v>
      </c>
      <c r="Q122" s="9" t="str">
        <f>VLOOKUP($H122,'Startup Sheet'!$A$1:$AM$47,18,0)</f>
        <v>vidya.choudhary@avidialabs.com</v>
      </c>
      <c r="R122" s="9" t="str">
        <f>VLOOKUP($H122,'Startup Sheet'!$A$1:$AM$47,21,0)</f>
        <v>ajitkohir@avidialabs.com</v>
      </c>
      <c r="S122" s="9" t="str">
        <f>VLOOKUP($H122,'Startup Sheet'!$A$1:$AM$47,24,0)</f>
        <v/>
      </c>
    </row>
    <row r="123">
      <c r="A123" s="20" t="s">
        <v>161</v>
      </c>
      <c r="B123" s="6" t="str">
        <f>VLOOKUP(A123,'Mentor Sheet'!$B$2:$O$102,2,0)</f>
        <v>M34</v>
      </c>
      <c r="C123" s="6" t="s">
        <v>162</v>
      </c>
      <c r="D123" s="6" t="s">
        <v>49</v>
      </c>
      <c r="E123" s="6" t="str">
        <f>VLOOKUP(D123,'2021 Batch'!$A$2:$E$16,2,0)</f>
        <v>f20210523@pilani.bits-pilani.ac.in</v>
      </c>
      <c r="F123" s="7">
        <v>5.0</v>
      </c>
      <c r="G123" s="6" t="str">
        <f t="shared" si="1"/>
        <v>M34X5</v>
      </c>
      <c r="H123" s="6" t="str">
        <f>VLOOKUP(G123,'Slot tags'!$C$2:$D$610,2,0)</f>
        <v>S45</v>
      </c>
      <c r="I123" s="8" t="str">
        <f>VLOOKUP($H123,'Startup Sheet'!$A$1:$AM$47,2,0)</f>
        <v>Be Zen (Thrivingzen OPC Pvt Ltd)</v>
      </c>
      <c r="J123" s="9" t="str">
        <f>VLOOKUP(H123,'Startup Sheet'!$A$1:$AM$47,3,0)</f>
        <v>Mehul</v>
      </c>
      <c r="K123" s="9" t="str">
        <f>VLOOKUP(H123,'Startup Sheet'!$A$1:$AM$47,4,0)</f>
        <v>f20200806@pilani.bits-pilani.ac.in</v>
      </c>
      <c r="L123" s="10" t="str">
        <f>VLOOKUP($H123,'Startup Sheet'!$A$1:$AM$47,15,0)</f>
        <v>https://drive.google.com/open?id=1Wwm0iH0BQp7yyPOnJdsgC9uMmaimk8ZQ&amp;authuser=karman%40conquest.org.in&amp;usp=drive_fs</v>
      </c>
      <c r="M123" s="9" t="str">
        <f t="shared" si="2"/>
        <v>Startup Name- Be Zen (Thrivingzen OPC Pvt Ltd): https://drive.google.com/open?id=1Wwm0iH0BQp7yyPOnJdsgC9uMmaimk8ZQ&amp;authuser=karman%40conquest.org.in&amp;usp=drive_fs</v>
      </c>
      <c r="N123" s="9">
        <v>44748.0</v>
      </c>
      <c r="O123" s="11">
        <v>44748.708333333336</v>
      </c>
      <c r="P123" s="15">
        <v>44748.75</v>
      </c>
      <c r="Q123" s="9" t="str">
        <f>VLOOKUP($H123,'Startup Sheet'!$A$1:$AM$47,18,0)</f>
        <v>ramchaitanya@bezen.eco</v>
      </c>
      <c r="R123" s="9" t="str">
        <f>VLOOKUP($H123,'Startup Sheet'!$A$1:$AM$47,21,0)</f>
        <v/>
      </c>
      <c r="S123" s="9" t="str">
        <f>VLOOKUP($H123,'Startup Sheet'!$A$1:$AM$47,24,0)</f>
        <v/>
      </c>
    </row>
    <row r="124">
      <c r="A124" s="20" t="s">
        <v>161</v>
      </c>
      <c r="B124" s="6" t="str">
        <f>VLOOKUP(A124,'Mentor Sheet'!$B$2:$O$102,2,0)</f>
        <v>M34</v>
      </c>
      <c r="C124" s="6" t="s">
        <v>162</v>
      </c>
      <c r="D124" s="6" t="s">
        <v>49</v>
      </c>
      <c r="E124" s="6" t="str">
        <f>VLOOKUP(D124,'2021 Batch'!$A$2:$E$16,2,0)</f>
        <v>f20210523@pilani.bits-pilani.ac.in</v>
      </c>
      <c r="F124" s="7">
        <v>6.0</v>
      </c>
      <c r="G124" s="6" t="str">
        <f t="shared" si="1"/>
        <v>M34X6</v>
      </c>
      <c r="H124" s="6" t="str">
        <f>VLOOKUP(G124,'Slot tags'!$C$2:$D$610,2,0)</f>
        <v>S40</v>
      </c>
      <c r="I124" s="8" t="str">
        <f>VLOOKUP($H124,'Startup Sheet'!$A$1:$AM$47,2,0)</f>
        <v>CliqueUp</v>
      </c>
      <c r="J124" s="9" t="str">
        <f>VLOOKUP(H124,'Startup Sheet'!$A$1:$AM$47,3,0)</f>
        <v>Varad</v>
      </c>
      <c r="K124" s="9" t="str">
        <f>VLOOKUP(H124,'Startup Sheet'!$A$1:$AM$47,4,0)</f>
        <v>f20200160@pilani.bits-pilani.ac.in</v>
      </c>
      <c r="L124" s="10" t="str">
        <f>VLOOKUP($H124,'Startup Sheet'!$A$1:$AM$47,15,0)</f>
        <v>https://drive.google.com/drive/folders/1UEmu3wGMMJdSXnggjoIP9j6KAglsz1MI?usp=sharing</v>
      </c>
      <c r="M124" s="9" t="str">
        <f t="shared" si="2"/>
        <v>Startup Name- CliqueUp: https://drive.google.com/drive/folders/1UEmu3wGMMJdSXnggjoIP9j6KAglsz1MI?usp=sharing</v>
      </c>
      <c r="N124" s="9">
        <v>44749.0</v>
      </c>
      <c r="O124" s="11">
        <v>44749.708333333336</v>
      </c>
      <c r="P124" s="15">
        <v>44749.75</v>
      </c>
      <c r="Q124" s="9" t="str">
        <f>VLOOKUP($H124,'Startup Sheet'!$A$1:$AM$47,18,0)</f>
        <v>ayush@peekwhole.com</v>
      </c>
      <c r="R124" s="9" t="str">
        <f>VLOOKUP($H124,'Startup Sheet'!$A$1:$AM$47,21,0)</f>
        <v>seerat@peekwhole.com</v>
      </c>
      <c r="S124" s="9" t="str">
        <f>VLOOKUP($H124,'Startup Sheet'!$A$1:$AM$47,24,0)</f>
        <v/>
      </c>
    </row>
    <row r="125">
      <c r="A125" s="6" t="s">
        <v>163</v>
      </c>
      <c r="B125" s="6" t="str">
        <f>VLOOKUP(A125,'Mentor Sheet'!$B$2:$O$102,2,0)</f>
        <v>M18</v>
      </c>
      <c r="C125" s="6" t="s">
        <v>164</v>
      </c>
      <c r="D125" s="6" t="s">
        <v>49</v>
      </c>
      <c r="E125" s="6" t="str">
        <f>VLOOKUP(D125,'2021 Batch'!$A$2:$E$16,2,0)</f>
        <v>f20210523@pilani.bits-pilani.ac.in</v>
      </c>
      <c r="F125" s="7">
        <v>1.0</v>
      </c>
      <c r="G125" s="6" t="str">
        <f t="shared" si="1"/>
        <v>M18X1</v>
      </c>
      <c r="H125" s="6" t="str">
        <f>VLOOKUP(G125,'Slot tags'!$C$2:$D$610,2,0)</f>
        <v>S43</v>
      </c>
      <c r="I125" s="8" t="str">
        <f>VLOOKUP($H125,'Startup Sheet'!$A$1:$AM$47,2,0)</f>
        <v>Invest With Tribe</v>
      </c>
      <c r="J125" s="9" t="str">
        <f>VLOOKUP(H125,'Startup Sheet'!$A$1:$AM$47,3,0)</f>
        <v>Varad</v>
      </c>
      <c r="K125" s="9" t="str">
        <f>VLOOKUP(H125,'Startup Sheet'!$A$1:$AM$47,4,0)</f>
        <v>f20200160@pilani.bits-pilani.ac.in</v>
      </c>
      <c r="L125" s="10" t="str">
        <f>VLOOKUP($H125,'Startup Sheet'!$A$1:$AM$47,15,0)</f>
        <v>https://drive.google.com/open?id=1XGVm-Tm12RkSLgg26m5hY8wO874bGqRL&amp;authuser=karman%40conquest.org.in&amp;usp=drive_fs</v>
      </c>
      <c r="M125" s="9" t="str">
        <f t="shared" si="2"/>
        <v>Startup Name- Invest With Tribe: https://drive.google.com/open?id=1XGVm-Tm12RkSLgg26m5hY8wO874bGqRL&amp;authuser=karman%40conquest.org.in&amp;usp=drive_fs</v>
      </c>
      <c r="N125" s="9">
        <v>44746.0</v>
      </c>
      <c r="O125" s="11">
        <v>44746.666666666664</v>
      </c>
      <c r="P125" s="15">
        <v>44746.708333333336</v>
      </c>
      <c r="Q125" s="9" t="str">
        <f>VLOOKUP($H125,'Startup Sheet'!$A$1:$AM$47,18,0)</f>
        <v>himanshu@investwithtribe.com</v>
      </c>
      <c r="R125" s="9" t="str">
        <f>VLOOKUP($H125,'Startup Sheet'!$A$1:$AM$47,21,0)</f>
        <v>kayur@investwithtribe.com</v>
      </c>
      <c r="S125" s="9" t="str">
        <f>VLOOKUP($H125,'Startup Sheet'!$A$1:$AM$47,24,0)</f>
        <v/>
      </c>
    </row>
    <row r="126">
      <c r="A126" s="6" t="s">
        <v>163</v>
      </c>
      <c r="B126" s="6" t="str">
        <f>VLOOKUP(A126,'Mentor Sheet'!$B$2:$O$102,2,0)</f>
        <v>M18</v>
      </c>
      <c r="C126" s="6" t="s">
        <v>164</v>
      </c>
      <c r="D126" s="6" t="s">
        <v>49</v>
      </c>
      <c r="E126" s="6" t="str">
        <f>VLOOKUP(D126,'2021 Batch'!$A$2:$E$16,2,0)</f>
        <v>f20210523@pilani.bits-pilani.ac.in</v>
      </c>
      <c r="F126" s="7">
        <v>2.0</v>
      </c>
      <c r="G126" s="6" t="str">
        <f t="shared" si="1"/>
        <v>M18X2</v>
      </c>
      <c r="H126" s="6" t="str">
        <f>VLOOKUP(G126,'Slot tags'!$C$2:$D$610,2,0)</f>
        <v>S36</v>
      </c>
      <c r="I126" s="8" t="str">
        <f>VLOOKUP($H126,'Startup Sheet'!$A$1:$AM$47,2,0)</f>
        <v>Genpay</v>
      </c>
      <c r="J126" s="9" t="str">
        <f>VLOOKUP(H126,'Startup Sheet'!$A$1:$AM$47,3,0)</f>
        <v>Mehul</v>
      </c>
      <c r="K126" s="9" t="str">
        <f>VLOOKUP(H126,'Startup Sheet'!$A$1:$AM$47,4,0)</f>
        <v>f20200806@pilani.bits-pilani.ac.in</v>
      </c>
      <c r="L126" s="10" t="str">
        <f>VLOOKUP($H126,'Startup Sheet'!$A$1:$AM$47,15,0)</f>
        <v>https://drive.google.com/open?id=1Toer_8UB-2Z61N2wm-48Qu-vhCwEuIrD&amp;authuser=karman%40conquest.org.in&amp;usp=drive_fs</v>
      </c>
      <c r="M126" s="9" t="str">
        <f t="shared" si="2"/>
        <v>Startup Name- Genpay: https://drive.google.com/open?id=1Toer_8UB-2Z61N2wm-48Qu-vhCwEuIrD&amp;authuser=karman%40conquest.org.in&amp;usp=drive_fs</v>
      </c>
      <c r="N126" s="9">
        <v>44749.0</v>
      </c>
      <c r="O126" s="11">
        <v>44749.583333333336</v>
      </c>
      <c r="P126" s="15">
        <v>44749.625</v>
      </c>
      <c r="Q126" s="9" t="str">
        <f>VLOOKUP($H126,'Startup Sheet'!$A$1:$AM$47,18,0)</f>
        <v>chaithanya@genpay.in</v>
      </c>
      <c r="R126" s="9" t="str">
        <f>VLOOKUP($H126,'Startup Sheet'!$A$1:$AM$47,21,0)</f>
        <v>parikshit@genpay.in</v>
      </c>
      <c r="S126" s="9" t="str">
        <f>VLOOKUP($H126,'Startup Sheet'!$A$1:$AM$47,24,0)</f>
        <v/>
      </c>
    </row>
    <row r="127">
      <c r="A127" s="6" t="s">
        <v>163</v>
      </c>
      <c r="B127" s="6" t="str">
        <f>VLOOKUP(A127,'Mentor Sheet'!$B$2:$O$102,2,0)</f>
        <v>M18</v>
      </c>
      <c r="C127" s="6" t="s">
        <v>164</v>
      </c>
      <c r="D127" s="6" t="s">
        <v>49</v>
      </c>
      <c r="E127" s="6" t="str">
        <f>VLOOKUP(D127,'2021 Batch'!$A$2:$E$16,2,0)</f>
        <v>f20210523@pilani.bits-pilani.ac.in</v>
      </c>
      <c r="F127" s="7">
        <v>3.0</v>
      </c>
      <c r="G127" s="6" t="str">
        <f t="shared" si="1"/>
        <v>M18X3</v>
      </c>
      <c r="H127" s="6" t="str">
        <f>VLOOKUP(G127,'Slot tags'!$C$2:$D$610,2,0)</f>
        <v>S39</v>
      </c>
      <c r="I127" s="8" t="str">
        <f>VLOOKUP($H127,'Startup Sheet'!$A$1:$AM$47,2,0)</f>
        <v>PayNav</v>
      </c>
      <c r="J127" s="9" t="str">
        <f>VLOOKUP(H127,'Startup Sheet'!$A$1:$AM$47,3,0)</f>
        <v>Varad</v>
      </c>
      <c r="K127" s="9" t="str">
        <f>VLOOKUP(H127,'Startup Sheet'!$A$1:$AM$47,4,0)</f>
        <v>f20200160@pilani.bits-pilani.ac.in</v>
      </c>
      <c r="L127" s="10" t="str">
        <f>VLOOKUP($H127,'Startup Sheet'!$A$1:$AM$47,15,0)</f>
        <v>https://drive.google.com/drive/folders/1TFN3gx8ROM2PZXjpWNtPfZ4HQZcniv_C?usp=sharing</v>
      </c>
      <c r="M127" s="9" t="str">
        <f t="shared" si="2"/>
        <v>Startup Name- PayNav: https://drive.google.com/drive/folders/1TFN3gx8ROM2PZXjpWNtPfZ4HQZcniv_C?usp=sharing</v>
      </c>
      <c r="N127" s="9">
        <v>44750.0</v>
      </c>
      <c r="O127" s="11">
        <v>44749.458333333336</v>
      </c>
      <c r="P127" s="15">
        <v>44749.5</v>
      </c>
      <c r="Q127" s="9" t="str">
        <f>VLOOKUP($H127,'Startup Sheet'!$A$1:$AM$47,18,0)</f>
        <v>naveenpatnaik.J@gmail.com</v>
      </c>
      <c r="R127" s="9" t="str">
        <f>VLOOKUP($H127,'Startup Sheet'!$A$1:$AM$47,21,0)</f>
        <v/>
      </c>
      <c r="S127" s="9" t="str">
        <f>VLOOKUP($H127,'Startup Sheet'!$A$1:$AM$47,24,0)</f>
        <v/>
      </c>
    </row>
    <row r="128">
      <c r="A128" s="6" t="s">
        <v>165</v>
      </c>
      <c r="B128" s="6" t="str">
        <f>VLOOKUP(A128,'Mentor Sheet'!$B$2:$O$102,2,0)</f>
        <v>M60</v>
      </c>
      <c r="C128" s="6" t="s">
        <v>166</v>
      </c>
      <c r="D128" s="6" t="s">
        <v>49</v>
      </c>
      <c r="E128" s="6" t="str">
        <f>VLOOKUP(D128,'2021 Batch'!$A$2:$E$16,2,0)</f>
        <v>f20210523@pilani.bits-pilani.ac.in</v>
      </c>
      <c r="F128" s="7">
        <v>1.0</v>
      </c>
      <c r="G128" s="6" t="str">
        <f t="shared" si="1"/>
        <v>M60X1</v>
      </c>
      <c r="H128" s="6" t="str">
        <f>VLOOKUP(G128,'Slot tags'!$C$2:$D$610,2,0)</f>
        <v>S44</v>
      </c>
      <c r="I128" s="8" t="str">
        <f>VLOOKUP($H128,'Startup Sheet'!$A$1:$AM$47,2,0)</f>
        <v>UNINO Healthcare Private Limited</v>
      </c>
      <c r="J128" s="9" t="str">
        <f>VLOOKUP(H128,'Startup Sheet'!$A$1:$AM$47,3,0)</f>
        <v>Mehul</v>
      </c>
      <c r="K128" s="9" t="str">
        <f>VLOOKUP(H128,'Startup Sheet'!$A$1:$AM$47,4,0)</f>
        <v>f20200806@pilani.bits-pilani.ac.in</v>
      </c>
      <c r="L128" s="10" t="str">
        <f>VLOOKUP($H128,'Startup Sheet'!$A$1:$AM$47,15,0)</f>
        <v>https://drive.google.com/open?id=1WvcUJlLCv7VmievZOnHqyBVdxVdlwt-B&amp;authuser=karman%40conquest.org.in&amp;usp=drive_fs</v>
      </c>
      <c r="M128" s="9" t="str">
        <f t="shared" si="2"/>
        <v>Startup Name- UNINO Healthcare Private Limited: https://drive.google.com/open?id=1WvcUJlLCv7VmievZOnHqyBVdxVdlwt-B&amp;authuser=karman%40conquest.org.in&amp;usp=drive_fs</v>
      </c>
      <c r="N128" s="9">
        <v>44747.0</v>
      </c>
      <c r="O128" s="11">
        <v>44747.708333333336</v>
      </c>
      <c r="P128" s="15">
        <v>44747.75</v>
      </c>
      <c r="Q128" s="9" t="str">
        <f>VLOOKUP($H128,'Startup Sheet'!$A$1:$AM$47,18,0)</f>
        <v>Harshini.zaveri@gmail.com</v>
      </c>
      <c r="R128" s="9" t="str">
        <f>VLOOKUP($H128,'Startup Sheet'!$A$1:$AM$47,21,0)</f>
        <v>Zaverichiranjit@gmail.com</v>
      </c>
      <c r="S128" s="9"/>
    </row>
    <row r="129">
      <c r="A129" s="6" t="s">
        <v>165</v>
      </c>
      <c r="B129" s="6" t="str">
        <f>VLOOKUP(A129,'Mentor Sheet'!$B$2:$O$102,2,0)</f>
        <v>M60</v>
      </c>
      <c r="C129" s="6" t="s">
        <v>166</v>
      </c>
      <c r="D129" s="6" t="s">
        <v>49</v>
      </c>
      <c r="E129" s="6" t="str">
        <f>VLOOKUP(D129,'2021 Batch'!$A$2:$E$16,2,0)</f>
        <v>f20210523@pilani.bits-pilani.ac.in</v>
      </c>
      <c r="F129" s="18">
        <v>2.0</v>
      </c>
      <c r="G129" s="6" t="str">
        <f t="shared" si="1"/>
        <v>M60X2</v>
      </c>
      <c r="H129" s="6" t="str">
        <f>VLOOKUP(G129,'Slot tags'!$C$2:$D$610,2,0)</f>
        <v>S17</v>
      </c>
      <c r="I129" s="8" t="str">
        <f>VLOOKUP($H129,'Startup Sheet'!$A$1:$AM$47,2,0)</f>
        <v>Humors Tech</v>
      </c>
      <c r="J129" s="9" t="str">
        <f>VLOOKUP(H129,'Startup Sheet'!$A$1:$AM$47,3,0)</f>
        <v>Aryaman</v>
      </c>
      <c r="K129" s="9" t="str">
        <f>VLOOKUP(H129,'Startup Sheet'!$A$1:$AM$47,4,0)</f>
        <v>f20200537@pilani.bits-pilani.ac.in</v>
      </c>
      <c r="L129" s="10" t="str">
        <f>VLOOKUP($H129,'Startup Sheet'!$A$1:$AM$47,15,0)</f>
        <v>https://drive.google.com/drive/folders/1NvhWvcuqo7V0sUWNd_I9vU_Yq9oXok6Y?usp=sharing</v>
      </c>
      <c r="M129" s="9" t="str">
        <f t="shared" si="2"/>
        <v>Startup Name- Humors Tech: https://drive.google.com/drive/folders/1NvhWvcuqo7V0sUWNd_I9vU_Yq9oXok6Y?usp=sharing</v>
      </c>
      <c r="N129" s="9">
        <v>44746.0</v>
      </c>
      <c r="O129" s="11">
        <v>44746.708333333336</v>
      </c>
      <c r="P129" s="15">
        <v>44746.75</v>
      </c>
      <c r="Q129" s="9" t="str">
        <f>VLOOKUP($H129,'Startup Sheet'!$A$1:$AM$47,18,0)</f>
        <v>ankur@humorstech.com</v>
      </c>
      <c r="R129" s="9" t="str">
        <f>VLOOKUP($H129,'Startup Sheet'!$A$1:$AM$47,21,0)</f>
        <v>suchita@humorstech.com</v>
      </c>
      <c r="S129" s="9" t="str">
        <f>VLOOKUP($H129,'Startup Sheet'!$A$1:$AM$47,24,0)</f>
        <v>pushkar.bhagwat@humorstech.com</v>
      </c>
    </row>
    <row r="130">
      <c r="A130" s="6" t="s">
        <v>167</v>
      </c>
      <c r="B130" s="6" t="str">
        <f>VLOOKUP(A130,'Mentor Sheet'!$B$2:$O$102,2,0)</f>
        <v>M43</v>
      </c>
      <c r="C130" s="6" t="s">
        <v>168</v>
      </c>
      <c r="D130" s="6" t="s">
        <v>49</v>
      </c>
      <c r="E130" s="6" t="str">
        <f>VLOOKUP(D130,'2021 Batch'!$A$2:$E$16,2,0)</f>
        <v>f20210523@pilani.bits-pilani.ac.in</v>
      </c>
      <c r="F130" s="7">
        <v>1.0</v>
      </c>
      <c r="G130" s="6" t="str">
        <f t="shared" si="1"/>
        <v>M43X1</v>
      </c>
      <c r="H130" s="6" t="str">
        <f>VLOOKUP(G130,'Slot tags'!$C$2:$D$610,2,0)</f>
        <v>S41</v>
      </c>
      <c r="I130" s="8" t="str">
        <f>VLOOKUP($H130,'Startup Sheet'!$A$1:$AM$47,2,0)</f>
        <v>Chalo Nework</v>
      </c>
      <c r="J130" s="9" t="str">
        <f>VLOOKUP(H130,'Startup Sheet'!$A$1:$AM$47,3,0)</f>
        <v>Varad</v>
      </c>
      <c r="K130" s="9" t="str">
        <f>VLOOKUP(H130,'Startup Sheet'!$A$1:$AM$47,4,0)</f>
        <v>f20200160@pilani.bits-pilani.ac.in</v>
      </c>
      <c r="L130" s="10" t="str">
        <f>VLOOKUP($H130,'Startup Sheet'!$A$1:$AM$47,15,0)</f>
        <v>https://drive.google.com/drive/folders/1SwRAfOTDXJV3CvChP9wAVSyAf-LICHXk?usp=sharing</v>
      </c>
      <c r="M130" s="9" t="str">
        <f t="shared" si="2"/>
        <v>Startup Name- Chalo Nework: https://drive.google.com/drive/folders/1SwRAfOTDXJV3CvChP9wAVSyAf-LICHXk?usp=sharing</v>
      </c>
      <c r="N130" s="9">
        <v>44747.0</v>
      </c>
      <c r="O130" s="11">
        <v>44747.666666666664</v>
      </c>
      <c r="P130" s="15">
        <v>44747.708333333336</v>
      </c>
      <c r="Q130" s="9" t="str">
        <f>VLOOKUP($H130,'Startup Sheet'!$A$1:$AM$47,18,0)</f>
        <v>priyansha.singh@indiamigrationnow.org</v>
      </c>
      <c r="R130" s="9" t="str">
        <f>VLOOKUP($H130,'Startup Sheet'!$A$1:$AM$47,21,0)</f>
        <v>varun@indiamigrationnow.org</v>
      </c>
      <c r="S130" s="9" t="str">
        <f>VLOOKUP($H130,'Startup Sheet'!$A$1:$AM$47,24,0)</f>
        <v/>
      </c>
    </row>
    <row r="131">
      <c r="A131" s="6" t="s">
        <v>167</v>
      </c>
      <c r="B131" s="6" t="str">
        <f>VLOOKUP(A131,'Mentor Sheet'!$B$2:$O$102,2,0)</f>
        <v>M43</v>
      </c>
      <c r="C131" s="6" t="s">
        <v>168</v>
      </c>
      <c r="D131" s="6" t="s">
        <v>49</v>
      </c>
      <c r="E131" s="6" t="str">
        <f>VLOOKUP(D131,'2021 Batch'!$A$2:$E$16,2,0)</f>
        <v>f20210523@pilani.bits-pilani.ac.in</v>
      </c>
      <c r="F131" s="18">
        <v>2.0</v>
      </c>
      <c r="G131" s="6" t="str">
        <f t="shared" si="1"/>
        <v>M43X2</v>
      </c>
      <c r="H131" s="6" t="str">
        <f>VLOOKUP(G131,'Slot tags'!$C$2:$D$610,2,0)</f>
        <v>S11</v>
      </c>
      <c r="I131" s="8" t="str">
        <f>VLOOKUP($H131,'Startup Sheet'!$A$1:$AM$47,2,0)</f>
        <v>Leegum</v>
      </c>
      <c r="J131" s="9" t="str">
        <f>VLOOKUP(H131,'Startup Sheet'!$A$1:$AM$47,3,0)</f>
        <v>Karman</v>
      </c>
      <c r="K131" s="9" t="str">
        <f>VLOOKUP(H131,'Startup Sheet'!$A$1:$AM$47,4,0)</f>
        <v>f20201896@pilani.bits-pilani.ac.in</v>
      </c>
      <c r="L131" s="10" t="str">
        <f>VLOOKUP($H131,'Startup Sheet'!$A$1:$AM$47,15,0)</f>
        <v>https://drive.google.com/open?id=1NtWH88d2Hcog9nyucDmMZdik48V1tNng&amp;authuser=karman%40conquest.org.in&amp;usp=drive_fs</v>
      </c>
      <c r="M131" s="9" t="str">
        <f t="shared" si="2"/>
        <v>Startup Name- Leegum: https://drive.google.com/open?id=1NtWH88d2Hcog9nyucDmMZdik48V1tNng&amp;authuser=karman%40conquest.org.in&amp;usp=drive_fs</v>
      </c>
      <c r="N131" s="9">
        <v>44743.0</v>
      </c>
      <c r="O131" s="11">
        <v>44743.666666666664</v>
      </c>
      <c r="P131" s="15">
        <v>44743.708333333336</v>
      </c>
      <c r="Q131" s="9" t="str">
        <f>VLOOKUP($H131,'Startup Sheet'!$A$1:$AM$47,18,0)</f>
        <v>akashpratapsingh2912@gmail.com</v>
      </c>
      <c r="R131" s="9" t="str">
        <f>VLOOKUP($H131,'Startup Sheet'!$A$1:$AM$47,21,0)</f>
        <v>petullamishra08@gmail.com</v>
      </c>
      <c r="S131" s="9" t="str">
        <f>VLOOKUP($H131,'Startup Sheet'!$A$1:$AM$47,24,0)</f>
        <v/>
      </c>
    </row>
    <row r="132">
      <c r="A132" s="6" t="s">
        <v>167</v>
      </c>
      <c r="B132" s="6" t="str">
        <f>VLOOKUP(A132,'Mentor Sheet'!$B$2:$O$102,2,0)</f>
        <v>M43</v>
      </c>
      <c r="C132" s="6" t="s">
        <v>168</v>
      </c>
      <c r="D132" s="6" t="s">
        <v>49</v>
      </c>
      <c r="E132" s="6" t="str">
        <f>VLOOKUP(D132,'2021 Batch'!$A$2:$E$16,2,0)</f>
        <v>f20210523@pilani.bits-pilani.ac.in</v>
      </c>
      <c r="F132" s="18">
        <v>3.0</v>
      </c>
      <c r="G132" s="6" t="str">
        <f t="shared" si="1"/>
        <v>M43X3</v>
      </c>
      <c r="H132" s="6" t="str">
        <f>VLOOKUP(G132,'Slot tags'!$C$2:$D$610,2,0)</f>
        <v>S39</v>
      </c>
      <c r="I132" s="8" t="str">
        <f>VLOOKUP($H132,'Startup Sheet'!$A$1:$AM$47,2,0)</f>
        <v>PayNav</v>
      </c>
      <c r="J132" s="9" t="str">
        <f>VLOOKUP(H132,'Startup Sheet'!$A$1:$AM$47,3,0)</f>
        <v>Varad</v>
      </c>
      <c r="K132" s="9" t="str">
        <f>VLOOKUP(H132,'Startup Sheet'!$A$1:$AM$47,4,0)</f>
        <v>f20200160@pilani.bits-pilani.ac.in</v>
      </c>
      <c r="L132" s="10" t="str">
        <f>VLOOKUP($H132,'Startup Sheet'!$A$1:$AM$47,15,0)</f>
        <v>https://drive.google.com/drive/folders/1TFN3gx8ROM2PZXjpWNtPfZ4HQZcniv_C?usp=sharing</v>
      </c>
      <c r="M132" s="9" t="str">
        <f t="shared" si="2"/>
        <v>Startup Name- PayNav: https://drive.google.com/drive/folders/1TFN3gx8ROM2PZXjpWNtPfZ4HQZcniv_C?usp=sharing</v>
      </c>
      <c r="N132" s="9">
        <v>44749.0</v>
      </c>
      <c r="O132" s="11">
        <v>44749.666666666664</v>
      </c>
      <c r="P132" s="15">
        <v>44749.708333333336</v>
      </c>
      <c r="Q132" s="9" t="str">
        <f>VLOOKUP($H132,'Startup Sheet'!$A$1:$AM$47,18,0)</f>
        <v>naveenpatnaik.J@gmail.com</v>
      </c>
      <c r="R132" s="9" t="str">
        <f>VLOOKUP($H132,'Startup Sheet'!$A$1:$AM$47,21,0)</f>
        <v/>
      </c>
      <c r="S132" s="9" t="str">
        <f>VLOOKUP($H132,'Startup Sheet'!$A$1:$AM$47,24,0)</f>
        <v/>
      </c>
    </row>
    <row r="133">
      <c r="A133" s="6" t="s">
        <v>169</v>
      </c>
      <c r="B133" s="6" t="str">
        <f>VLOOKUP(A133,'Mentor Sheet'!$B$2:$O$102,2,0)</f>
        <v>M19</v>
      </c>
      <c r="C133" s="6" t="s">
        <v>170</v>
      </c>
      <c r="D133" s="6" t="s">
        <v>35</v>
      </c>
      <c r="E133" s="6" t="str">
        <f>VLOOKUP(D133,'2021 Batch'!$A$2:$E$16,2,0)</f>
        <v>f20212389@pilani.bits-pilani.ac.in</v>
      </c>
      <c r="F133" s="7">
        <v>1.0</v>
      </c>
      <c r="G133" s="6" t="str">
        <f t="shared" si="1"/>
        <v>M19X1</v>
      </c>
      <c r="H133" s="6" t="str">
        <f>VLOOKUP(G133,'Slot tags'!$C$2:$D$610,2,0)</f>
        <v>S40</v>
      </c>
      <c r="I133" s="8" t="str">
        <f>VLOOKUP($H133,'Startup Sheet'!$A$1:$AM$47,2,0)</f>
        <v>CliqueUp</v>
      </c>
      <c r="J133" s="9" t="str">
        <f>VLOOKUP(H133,'Startup Sheet'!$A$1:$AM$47,3,0)</f>
        <v>Varad</v>
      </c>
      <c r="K133" s="9" t="str">
        <f>VLOOKUP(H133,'Startup Sheet'!$A$1:$AM$47,4,0)</f>
        <v>f20200160@pilani.bits-pilani.ac.in</v>
      </c>
      <c r="L133" s="10" t="str">
        <f>VLOOKUP($H133,'Startup Sheet'!$A$1:$AM$47,15,0)</f>
        <v>https://drive.google.com/drive/folders/1UEmu3wGMMJdSXnggjoIP9j6KAglsz1MI?usp=sharing</v>
      </c>
      <c r="M133" s="9" t="str">
        <f t="shared" si="2"/>
        <v>Startup Name- CliqueUp: https://drive.google.com/drive/folders/1UEmu3wGMMJdSXnggjoIP9j6KAglsz1MI?usp=sharing</v>
      </c>
      <c r="N133" s="9">
        <v>44746.0</v>
      </c>
      <c r="O133" s="21">
        <v>44746.708333333336</v>
      </c>
      <c r="P133" s="21">
        <v>44746.75</v>
      </c>
      <c r="Q133" s="9" t="str">
        <f>VLOOKUP($H133,'Startup Sheet'!$A$1:$AM$47,18,0)</f>
        <v>ayush@peekwhole.com</v>
      </c>
      <c r="R133" s="9" t="str">
        <f>VLOOKUP($H133,'Startup Sheet'!$A$1:$AM$47,21,0)</f>
        <v>seerat@peekwhole.com</v>
      </c>
      <c r="S133" s="9" t="str">
        <f>VLOOKUP($H133,'Startup Sheet'!$A$1:$AM$47,24,0)</f>
        <v/>
      </c>
    </row>
    <row r="134">
      <c r="A134" s="6" t="s">
        <v>169</v>
      </c>
      <c r="B134" s="6" t="str">
        <f>VLOOKUP(A134,'Mentor Sheet'!$B$2:$O$102,2,0)</f>
        <v>M19</v>
      </c>
      <c r="C134" s="6" t="s">
        <v>170</v>
      </c>
      <c r="D134" s="6" t="s">
        <v>35</v>
      </c>
      <c r="E134" s="6" t="str">
        <f>VLOOKUP(D134,'2021 Batch'!$A$2:$E$16,2,0)</f>
        <v>f20212389@pilani.bits-pilani.ac.in</v>
      </c>
      <c r="F134" s="7">
        <v>2.0</v>
      </c>
      <c r="G134" s="6" t="str">
        <f t="shared" si="1"/>
        <v>M19X2</v>
      </c>
      <c r="H134" s="6" t="str">
        <f>VLOOKUP(G134,'Slot tags'!$C$2:$D$610,2,0)</f>
        <v>S35</v>
      </c>
      <c r="I134" s="8" t="str">
        <f>VLOOKUP($H134,'Startup Sheet'!$A$1:$AM$47,2,0)</f>
        <v>InfinityX Innovations Private Limited</v>
      </c>
      <c r="J134" s="9" t="str">
        <f>VLOOKUP(H134,'Startup Sheet'!$A$1:$AM$47,3,0)</f>
        <v>Shreya</v>
      </c>
      <c r="K134" s="9" t="str">
        <f>VLOOKUP(H134,'Startup Sheet'!$A$1:$AM$47,4,0)</f>
        <v>f20201807@pilani.bits-pilani.ac.in</v>
      </c>
      <c r="L134" s="10" t="str">
        <f>VLOOKUP($H134,'Startup Sheet'!$A$1:$AM$47,15,0)</f>
        <v>https://drive.google.com/drive/folders/1S5DGiKNCiEhsVVLsQSk8RTObgsdhf7ih?usp=sharing</v>
      </c>
      <c r="M134" s="9" t="str">
        <f t="shared" si="2"/>
        <v>Startup Name- InfinityX Innovations Private Limited: https://drive.google.com/drive/folders/1S5DGiKNCiEhsVVLsQSk8RTObgsdhf7ih?usp=sharing</v>
      </c>
      <c r="N134" s="9">
        <v>44747.0</v>
      </c>
      <c r="O134" s="21">
        <v>44747.708333333336</v>
      </c>
      <c r="P134" s="21">
        <v>44747.75</v>
      </c>
      <c r="Q134" s="9" t="str">
        <f>VLOOKUP($H134,'Startup Sheet'!$A$1:$AM$47,18,0)</f>
        <v>satyam@infinityx.co.in</v>
      </c>
      <c r="R134" s="9" t="str">
        <f>VLOOKUP($H134,'Startup Sheet'!$A$1:$AM$47,21,0)</f>
        <v/>
      </c>
      <c r="S134" s="9" t="str">
        <f>VLOOKUP($H134,'Startup Sheet'!$A$1:$AM$47,24,0)</f>
        <v/>
      </c>
    </row>
    <row r="135">
      <c r="A135" s="6" t="s">
        <v>171</v>
      </c>
      <c r="B135" s="6" t="str">
        <f>VLOOKUP(A135,'Mentor Sheet'!$B$2:$O$102,2,0)</f>
        <v>M92</v>
      </c>
      <c r="C135" s="6" t="s">
        <v>172</v>
      </c>
      <c r="D135" s="6" t="s">
        <v>22</v>
      </c>
      <c r="E135" s="6" t="str">
        <f>VLOOKUP(D135,'2021 Batch'!$A$2:$E$16,2,0)</f>
        <v>f20210447@pilani.bits-pilani.ac.in</v>
      </c>
      <c r="F135" s="7">
        <v>1.0</v>
      </c>
      <c r="G135" s="6" t="str">
        <f t="shared" si="1"/>
        <v>M92X1</v>
      </c>
      <c r="H135" s="6" t="str">
        <f>VLOOKUP(G135,'Slot tags'!$C$2:$D$610,2,0)</f>
        <v>S2</v>
      </c>
      <c r="I135" s="8" t="str">
        <f>VLOOKUP($H135,'Startup Sheet'!$A$1:$AM$47,2,0)</f>
        <v>Aiverse</v>
      </c>
      <c r="J135" s="9" t="str">
        <f>VLOOKUP(H135,'Startup Sheet'!$A$1:$AM$47,3,0)</f>
        <v>Saksham</v>
      </c>
      <c r="K135" s="9" t="str">
        <f>VLOOKUP(H135,'Startup Sheet'!$A$1:$AM$47,4,0)</f>
        <v>f20201508@pilani.bits-pilani.ac.in</v>
      </c>
      <c r="L135" s="10" t="str">
        <f>VLOOKUP($H135,'Startup Sheet'!$A$1:$AM$47,15,0)</f>
        <v>https://drive.google.com/drive/folders/1DBLkV1sf6Kp6Q5Ywi44gcnxhyIpm47Kc?usp=sharing</v>
      </c>
      <c r="M135" s="9" t="str">
        <f t="shared" si="2"/>
        <v>Startup Name- Aiverse: https://drive.google.com/drive/folders/1DBLkV1sf6Kp6Q5Ywi44gcnxhyIpm47Kc?usp=sharing</v>
      </c>
      <c r="N135" s="9">
        <v>44747.0</v>
      </c>
      <c r="O135" s="21">
        <v>44747.666666666664</v>
      </c>
      <c r="P135" s="21">
        <v>44747.708333333336</v>
      </c>
      <c r="Q135" s="9" t="str">
        <f>VLOOKUP($H135,'Startup Sheet'!$A$1:$AM$47,18,0)</f>
        <v>abhishekroushan2194@gmail.com</v>
      </c>
      <c r="R135" s="9" t="str">
        <f>VLOOKUP($H135,'Startup Sheet'!$A$1:$AM$47,21,0)</f>
        <v>synergy.gaurav05@gmail.com</v>
      </c>
      <c r="S135" s="9" t="str">
        <f>VLOOKUP($H135,'Startup Sheet'!$A$1:$AM$47,24,0)</f>
        <v>aryanguptagandhi@gmail.com</v>
      </c>
    </row>
    <row r="136">
      <c r="A136" s="6" t="s">
        <v>171</v>
      </c>
      <c r="B136" s="6" t="str">
        <f>VLOOKUP(A136,'Mentor Sheet'!$B$2:$O$102,2,0)</f>
        <v>M92</v>
      </c>
      <c r="C136" s="6" t="s">
        <v>172</v>
      </c>
      <c r="D136" s="6" t="s">
        <v>22</v>
      </c>
      <c r="E136" s="6" t="str">
        <f>VLOOKUP(D136,'2021 Batch'!$A$2:$E$16,2,0)</f>
        <v>f20210447@pilani.bits-pilani.ac.in</v>
      </c>
      <c r="F136" s="7">
        <v>2.0</v>
      </c>
      <c r="G136" s="6" t="str">
        <f t="shared" si="1"/>
        <v>M92X2</v>
      </c>
      <c r="H136" s="6" t="str">
        <f>VLOOKUP(G136,'Slot tags'!$C$2:$D$610,2,0)</f>
        <v>S3</v>
      </c>
      <c r="I136" s="8" t="str">
        <f>VLOOKUP($H136,'Startup Sheet'!$A$1:$AM$47,2,0)</f>
        <v>PredictRAM DeFi</v>
      </c>
      <c r="J136" s="9" t="str">
        <f>VLOOKUP(H136,'Startup Sheet'!$A$1:$AM$47,3,0)</f>
        <v>Adarsh</v>
      </c>
      <c r="K136" s="9" t="str">
        <f>VLOOKUP(H136,'Startup Sheet'!$A$1:$AM$47,4,0)</f>
        <v>f20200635@pilani.bits-pilani.ac.in</v>
      </c>
      <c r="L136" s="10" t="str">
        <f>VLOOKUP($H136,'Startup Sheet'!$A$1:$AM$47,15,0)</f>
        <v>https://drive.google.com/open?id=1JS1ODbx9H_BuLWnEKXgFlopKKnGwBkA_&amp;authuser=karman%40conquest.org.in&amp;usp=drive_fs</v>
      </c>
      <c r="M136" s="9" t="str">
        <f t="shared" si="2"/>
        <v>Startup Name- PredictRAM DeFi: https://drive.google.com/open?id=1JS1ODbx9H_BuLWnEKXgFlopKKnGwBkA_&amp;authuser=karman%40conquest.org.in&amp;usp=drive_fs</v>
      </c>
      <c r="N136" s="9">
        <v>44747.0</v>
      </c>
      <c r="O136" s="21">
        <v>44747.708333333336</v>
      </c>
      <c r="P136" s="21">
        <v>44747.75</v>
      </c>
      <c r="Q136" s="9" t="str">
        <f>VLOOKUP($H136,'Startup Sheet'!$A$1:$AM$47,18,0)</f>
        <v>subir@predictram.com</v>
      </c>
      <c r="R136" s="9" t="str">
        <f>VLOOKUP($H136,'Startup Sheet'!$A$1:$AM$47,21,0)</f>
        <v>sheetal.maurya17@gmail.com</v>
      </c>
      <c r="S136" s="9" t="str">
        <f>VLOOKUP($H136,'Startup Sheet'!$A$1:$AM$47,24,0)</f>
        <v/>
      </c>
    </row>
    <row r="137">
      <c r="A137" s="6" t="s">
        <v>171</v>
      </c>
      <c r="B137" s="6" t="str">
        <f>VLOOKUP(A137,'Mentor Sheet'!$B$2:$O$102,2,0)</f>
        <v>M92</v>
      </c>
      <c r="C137" s="6" t="s">
        <v>172</v>
      </c>
      <c r="D137" s="6" t="s">
        <v>22</v>
      </c>
      <c r="E137" s="6" t="str">
        <f>VLOOKUP(D137,'2021 Batch'!$A$2:$E$16,2,0)</f>
        <v>f20210447@pilani.bits-pilani.ac.in</v>
      </c>
      <c r="F137" s="7">
        <v>3.0</v>
      </c>
      <c r="G137" s="6" t="str">
        <f t="shared" si="1"/>
        <v>M92X3</v>
      </c>
      <c r="H137" s="6" t="str">
        <f>VLOOKUP(G137,'Slot tags'!$C$2:$D$610,2,0)</f>
        <v>S23</v>
      </c>
      <c r="I137" s="8" t="str">
        <f>VLOOKUP($H137,'Startup Sheet'!$A$1:$AM$47,2,0)</f>
        <v>Beavoice Infotech</v>
      </c>
      <c r="J137" s="9" t="str">
        <f>VLOOKUP(H137,'Startup Sheet'!$A$1:$AM$47,3,0)</f>
        <v>Darshil</v>
      </c>
      <c r="K137" s="9" t="str">
        <f>VLOOKUP(H137,'Startup Sheet'!$A$1:$AM$47,4,0)</f>
        <v>f20200985@pilani.bits-pilani.ac.in</v>
      </c>
      <c r="L137" s="10" t="str">
        <f>VLOOKUP($H137,'Startup Sheet'!$A$1:$AM$47,15,0)</f>
        <v>https://drive.google.com/open?id=1S4bVR4z9H9RD3tWkKnahFQMWrvuDder2&amp;authuser=karman%40conquest.org.in&amp;usp=drive_fss</v>
      </c>
      <c r="M137" s="9" t="str">
        <f t="shared" si="2"/>
        <v>Startup Name- Beavoice Infotech: https://drive.google.com/open?id=1S4bVR4z9H9RD3tWkKnahFQMWrvuDder2&amp;authuser=karman%40conquest.org.in&amp;usp=drive_fss</v>
      </c>
      <c r="N137" s="9">
        <v>44748.0</v>
      </c>
      <c r="O137" s="21">
        <v>44748.666666666664</v>
      </c>
      <c r="P137" s="21">
        <v>44748.708333333336</v>
      </c>
      <c r="Q137" s="9" t="str">
        <f>VLOOKUP($H137,'Startup Sheet'!$A$1:$AM$47,18,0)</f>
        <v>vinothkumar@beavoiceinfotech.com</v>
      </c>
      <c r="R137" s="9" t="str">
        <f>VLOOKUP($H137,'Startup Sheet'!$A$1:$AM$47,21,0)</f>
        <v/>
      </c>
      <c r="S137" s="9" t="str">
        <f>VLOOKUP($H137,'Startup Sheet'!$A$1:$AM$47,24,0)</f>
        <v/>
      </c>
    </row>
    <row r="138">
      <c r="A138" s="6" t="s">
        <v>171</v>
      </c>
      <c r="B138" s="6" t="str">
        <f>VLOOKUP(A138,'Mentor Sheet'!$B$2:$O$102,2,0)</f>
        <v>M92</v>
      </c>
      <c r="C138" s="6" t="s">
        <v>172</v>
      </c>
      <c r="D138" s="6" t="s">
        <v>22</v>
      </c>
      <c r="E138" s="6" t="str">
        <f>VLOOKUP(D138,'2021 Batch'!$A$2:$E$16,2,0)</f>
        <v>f20210447@pilani.bits-pilani.ac.in</v>
      </c>
      <c r="F138" s="7">
        <v>4.0</v>
      </c>
      <c r="G138" s="6" t="str">
        <f t="shared" si="1"/>
        <v>M92X4</v>
      </c>
      <c r="H138" s="6" t="str">
        <f>VLOOKUP(G138,'Slot tags'!$C$2:$D$610,2,0)</f>
        <v>S35</v>
      </c>
      <c r="I138" s="8" t="str">
        <f>VLOOKUP($H138,'Startup Sheet'!$A$1:$AM$47,2,0)</f>
        <v>InfinityX Innovations Private Limited</v>
      </c>
      <c r="J138" s="9" t="str">
        <f>VLOOKUP(H138,'Startup Sheet'!$A$1:$AM$47,3,0)</f>
        <v>Shreya</v>
      </c>
      <c r="K138" s="9" t="str">
        <f>VLOOKUP(H138,'Startup Sheet'!$A$1:$AM$47,4,0)</f>
        <v>f20201807@pilani.bits-pilani.ac.in</v>
      </c>
      <c r="L138" s="10" t="str">
        <f>VLOOKUP($H138,'Startup Sheet'!$A$1:$AM$47,15,0)</f>
        <v>https://drive.google.com/drive/folders/1S5DGiKNCiEhsVVLsQSk8RTObgsdhf7ih?usp=sharing</v>
      </c>
      <c r="M138" s="9" t="str">
        <f t="shared" si="2"/>
        <v>Startup Name- InfinityX Innovations Private Limited: https://drive.google.com/drive/folders/1S5DGiKNCiEhsVVLsQSk8RTObgsdhf7ih?usp=sharing</v>
      </c>
      <c r="N138" s="9">
        <v>44748.0</v>
      </c>
      <c r="O138" s="21">
        <v>44748.708333333336</v>
      </c>
      <c r="P138" s="21">
        <v>44748.75</v>
      </c>
      <c r="Q138" s="9" t="str">
        <f>VLOOKUP($H138,'Startup Sheet'!$A$1:$AM$47,18,0)</f>
        <v>satyam@infinityx.co.in</v>
      </c>
      <c r="R138" s="9" t="str">
        <f>VLOOKUP($H138,'Startup Sheet'!$A$1:$AM$47,21,0)</f>
        <v/>
      </c>
      <c r="S138" s="9" t="str">
        <f>VLOOKUP($H138,'Startup Sheet'!$A$1:$AM$47,24,0)</f>
        <v/>
      </c>
    </row>
    <row r="139">
      <c r="A139" s="12" t="s">
        <v>173</v>
      </c>
      <c r="B139" s="6" t="str">
        <f>VLOOKUP(A139,'Mentor Sheet'!$B$2:$O$102,2,0)</f>
        <v>M96</v>
      </c>
      <c r="C139" s="6" t="s">
        <v>174</v>
      </c>
      <c r="D139" s="6" t="s">
        <v>53</v>
      </c>
      <c r="E139" s="6" t="str">
        <f>VLOOKUP(D139,'2021 Batch'!$A$2:$E$16,2,0)</f>
        <v>f20211070@pilani.bits-pilani.ac.in</v>
      </c>
      <c r="F139" s="7">
        <v>1.0</v>
      </c>
      <c r="G139" s="6" t="str">
        <f t="shared" si="1"/>
        <v>M96X1</v>
      </c>
      <c r="H139" s="6" t="str">
        <f>VLOOKUP(G139,'Slot tags'!$C$2:$D$610,2,0)</f>
        <v>S24</v>
      </c>
      <c r="I139" s="8" t="str">
        <f>VLOOKUP($H139,'Startup Sheet'!$A$1:$AM$47,2,0)</f>
        <v>Naxatra Labs</v>
      </c>
      <c r="J139" s="9" t="str">
        <f>VLOOKUP(H139,'Startup Sheet'!$A$1:$AM$47,3,0)</f>
        <v>Shamika</v>
      </c>
      <c r="K139" s="9" t="str">
        <f>VLOOKUP(H139,'Startup Sheet'!$A$1:$AM$47,4,0)</f>
        <v>f20201206@pilani.bits-pilani.ac.in</v>
      </c>
      <c r="L139" s="10" t="str">
        <f>VLOOKUP($H139,'Startup Sheet'!$A$1:$AM$47,15,0)</f>
        <v>https://drive.google.com/open?id=1PQIBXu7D0DzKLlsgGbS0nw3L26RVnNI5&amp;authuser=karman%40conquest.org.in&amp;usp=drive_fs</v>
      </c>
      <c r="M139" s="9" t="str">
        <f t="shared" si="2"/>
        <v>Startup Name- Naxatra Labs: https://drive.google.com/open?id=1PQIBXu7D0DzKLlsgGbS0nw3L26RVnNI5&amp;authuser=karman%40conquest.org.in&amp;usp=drive_fs</v>
      </c>
      <c r="N139" s="9">
        <v>44743.0</v>
      </c>
      <c r="O139" s="21">
        <v>44743.729166666664</v>
      </c>
      <c r="P139" s="21">
        <v>44743.770833333336</v>
      </c>
      <c r="Q139" s="9" t="str">
        <f>VLOOKUP($H139,'Startup Sheet'!$A$1:$AM$47,18,0)</f>
        <v>abhilash@naxatralabs.com</v>
      </c>
      <c r="R139" s="9" t="str">
        <f>VLOOKUP($H139,'Startup Sheet'!$A$1:$AM$47,21,0)</f>
        <v>piyush@naxatralabs.com</v>
      </c>
      <c r="S139" s="9" t="str">
        <f>VLOOKUP($H139,'Startup Sheet'!$A$1:$AM$47,24,0)</f>
        <v/>
      </c>
    </row>
    <row r="140">
      <c r="A140" s="12" t="s">
        <v>173</v>
      </c>
      <c r="B140" s="6" t="str">
        <f>VLOOKUP(A140,'Mentor Sheet'!$B$2:$O$102,2,0)</f>
        <v>M96</v>
      </c>
      <c r="C140" s="6" t="s">
        <v>174</v>
      </c>
      <c r="D140" s="6" t="s">
        <v>53</v>
      </c>
      <c r="E140" s="6" t="str">
        <f>VLOOKUP(D140,'2021 Batch'!$A$2:$E$16,2,0)</f>
        <v>f20211070@pilani.bits-pilani.ac.in</v>
      </c>
      <c r="F140" s="7">
        <v>2.0</v>
      </c>
      <c r="G140" s="6" t="str">
        <f t="shared" si="1"/>
        <v>M96X2</v>
      </c>
      <c r="H140" s="6" t="str">
        <f>VLOOKUP(G140,'Slot tags'!$C$2:$D$610,2,0)</f>
        <v>S21</v>
      </c>
      <c r="I140" s="8" t="str">
        <f>VLOOKUP($H140,'Startup Sheet'!$A$1:$AM$47,2,0)</f>
        <v>Learn and Empower Private Limited</v>
      </c>
      <c r="J140" s="9" t="str">
        <f>VLOOKUP(H140,'Startup Sheet'!$A$1:$AM$47,3,0)</f>
        <v>Mehul</v>
      </c>
      <c r="K140" s="9" t="str">
        <f>VLOOKUP(H140,'Startup Sheet'!$A$1:$AM$47,4,0)</f>
        <v>f20200806@pilani.bits-pilani.ac.in</v>
      </c>
      <c r="L140" s="10" t="str">
        <f>VLOOKUP($H140,'Startup Sheet'!$A$1:$AM$47,15,0)</f>
        <v>https://drive.google.com/drive/folders/1T4TUmfqa5C6P8McvtFYN3XntJR6n62Gy?usp=sharing</v>
      </c>
      <c r="M140" s="9" t="str">
        <f t="shared" si="2"/>
        <v>Startup Name- Learn and Empower Private Limited: https://drive.google.com/drive/folders/1T4TUmfqa5C6P8McvtFYN3XntJR6n62Gy?usp=sharing</v>
      </c>
      <c r="N140" s="9">
        <v>44744.0</v>
      </c>
      <c r="O140" s="21">
        <v>44744.625</v>
      </c>
      <c r="P140" s="21">
        <v>44744.666666666664</v>
      </c>
      <c r="Q140" s="9" t="str">
        <f>VLOOKUP($H140,'Startup Sheet'!$A$1:$AM$47,18,0)</f>
        <v>hello@learnemp.in</v>
      </c>
      <c r="R140" s="9" t="str">
        <f>VLOOKUP($H140,'Startup Sheet'!$A$1:$AM$47,21,0)</f>
        <v>prabodh.mahajan@learnemp.in</v>
      </c>
      <c r="S140" s="9" t="str">
        <f>VLOOKUP($H140,'Startup Sheet'!$A$1:$AM$47,24,0)</f>
        <v/>
      </c>
    </row>
    <row r="141">
      <c r="A141" s="12" t="s">
        <v>173</v>
      </c>
      <c r="B141" s="6" t="str">
        <f>VLOOKUP(A141,'Mentor Sheet'!$B$2:$O$102,2,0)</f>
        <v>M96</v>
      </c>
      <c r="C141" s="6" t="s">
        <v>174</v>
      </c>
      <c r="D141" s="6" t="s">
        <v>53</v>
      </c>
      <c r="E141" s="6" t="str">
        <f>VLOOKUP(D141,'2021 Batch'!$A$2:$E$16,2,0)</f>
        <v>f20211070@pilani.bits-pilani.ac.in</v>
      </c>
      <c r="F141" s="7">
        <v>3.0</v>
      </c>
      <c r="G141" s="6" t="str">
        <f t="shared" si="1"/>
        <v>M96X3</v>
      </c>
      <c r="H141" s="6" t="str">
        <f>VLOOKUP(G141,'Slot tags'!$C$2:$D$610,2,0)</f>
        <v>S34</v>
      </c>
      <c r="I141" s="8" t="str">
        <f>VLOOKUP($H141,'Startup Sheet'!$A$1:$AM$47,2,0)</f>
        <v>Daffodil Health</v>
      </c>
      <c r="J141" s="9" t="str">
        <f>VLOOKUP(H141,'Startup Sheet'!$A$1:$AM$47,3,0)</f>
        <v>Shreya</v>
      </c>
      <c r="K141" s="9" t="str">
        <f>VLOOKUP(H141,'Startup Sheet'!$A$1:$AM$47,4,0)</f>
        <v>f20201807@pilani.bits-pilani.ac.in</v>
      </c>
      <c r="L141" s="10" t="str">
        <f>VLOOKUP($H141,'Startup Sheet'!$A$1:$AM$47,15,0)</f>
        <v>https://drive.google.com/drive/folders/1T56ODSwteqsJEiYNqvtImLkTebecTH2Y?usp=sharing</v>
      </c>
      <c r="M141" s="9" t="str">
        <f t="shared" si="2"/>
        <v>Startup Name- Daffodil Health: https://drive.google.com/drive/folders/1T56ODSwteqsJEiYNqvtImLkTebecTH2Y?usp=sharing</v>
      </c>
      <c r="N141" s="9">
        <v>44745.0</v>
      </c>
      <c r="O141" s="21">
        <v>44745.625</v>
      </c>
      <c r="P141" s="21">
        <v>44745.666666666664</v>
      </c>
      <c r="Q141" s="9" t="str">
        <f>VLOOKUP($H141,'Startup Sheet'!$A$1:$AM$47,18,0)</f>
        <v>amal@daffodilhealth.com</v>
      </c>
      <c r="R141" s="9" t="str">
        <f>VLOOKUP($H141,'Startup Sheet'!$A$1:$AM$47,21,0)</f>
        <v>anupam@daffodilhealth.com</v>
      </c>
      <c r="S141" s="9" t="str">
        <f>VLOOKUP($H141,'Startup Sheet'!$A$1:$AM$47,24,0)</f>
        <v/>
      </c>
    </row>
    <row r="142">
      <c r="A142" s="12" t="s">
        <v>173</v>
      </c>
      <c r="B142" s="6" t="str">
        <f>VLOOKUP(A142,'Mentor Sheet'!$B$2:$O$102,2,0)</f>
        <v>M96</v>
      </c>
      <c r="C142" s="6" t="s">
        <v>174</v>
      </c>
      <c r="D142" s="6" t="s">
        <v>53</v>
      </c>
      <c r="E142" s="6" t="str">
        <f>VLOOKUP(D142,'2021 Batch'!$A$2:$E$16,2,0)</f>
        <v>f20211070@pilani.bits-pilani.ac.in</v>
      </c>
      <c r="F142" s="7">
        <v>4.0</v>
      </c>
      <c r="G142" s="6" t="str">
        <f t="shared" si="1"/>
        <v>M96X4</v>
      </c>
      <c r="H142" s="6" t="str">
        <f>VLOOKUP(G142,'Slot tags'!$C$2:$D$610,2,0)</f>
        <v>S38</v>
      </c>
      <c r="I142" s="8" t="str">
        <f>VLOOKUP($H142,'Startup Sheet'!$A$1:$AM$47,2,0)</f>
        <v>Heamac Healthcare Pvt. Ltd.</v>
      </c>
      <c r="J142" s="9" t="str">
        <f>VLOOKUP(H142,'Startup Sheet'!$A$1:$AM$47,3,0)</f>
        <v>Shreya</v>
      </c>
      <c r="K142" s="9" t="str">
        <f>VLOOKUP(H142,'Startup Sheet'!$A$1:$AM$47,4,0)</f>
        <v>f20201807@pilani.bits-pilani.ac.in</v>
      </c>
      <c r="L142" s="10" t="str">
        <f>VLOOKUP($H142,'Startup Sheet'!$A$1:$AM$47,15,0)</f>
        <v>https://drive.google.com/drive/folders/1PQKuqUJT_zNeROZr8kVFSWunYMpu0ETK?usp=sharing</v>
      </c>
      <c r="M142" s="9" t="str">
        <f t="shared" si="2"/>
        <v>Startup Name- Heamac Healthcare Pvt. Ltd.: https://drive.google.com/drive/folders/1PQKuqUJT_zNeROZr8kVFSWunYMpu0ETK?usp=sharing</v>
      </c>
      <c r="N142" s="9">
        <v>44746.0</v>
      </c>
      <c r="O142" s="21">
        <v>44746.729166666664</v>
      </c>
      <c r="P142" s="21">
        <v>44746.770833333336</v>
      </c>
      <c r="Q142" s="9" t="str">
        <f>VLOOKUP($H142,'Startup Sheet'!$A$1:$AM$47,18,0)</f>
        <v>akitha@heamac.com</v>
      </c>
      <c r="R142" s="9" t="str">
        <f>VLOOKUP($H142,'Startup Sheet'!$A$1:$AM$47,21,0)</f>
        <v>prasad@heamac.com</v>
      </c>
      <c r="S142" s="9" t="str">
        <f>VLOOKUP($H142,'Startup Sheet'!$A$1:$AM$47,24,0)</f>
        <v/>
      </c>
    </row>
    <row r="143">
      <c r="A143" s="6" t="s">
        <v>175</v>
      </c>
      <c r="B143" s="6" t="str">
        <f>VLOOKUP(A143,'Mentor Sheet'!$B$2:$O$102,2,0)</f>
        <v>M35</v>
      </c>
      <c r="C143" s="6" t="s">
        <v>176</v>
      </c>
      <c r="D143" s="6" t="s">
        <v>51</v>
      </c>
      <c r="E143" s="6" t="str">
        <f>VLOOKUP(D143,'2021 Batch'!$A$2:$E$16,2,0)</f>
        <v>f20211691@pilani.bits-pilani.ac.in</v>
      </c>
      <c r="F143" s="7">
        <v>1.0</v>
      </c>
      <c r="G143" s="6" t="str">
        <f t="shared" si="1"/>
        <v>M35X1</v>
      </c>
      <c r="H143" s="6" t="str">
        <f>VLOOKUP(G143,'Slot tags'!$C$2:$D$610,2,0)</f>
        <v>S26</v>
      </c>
      <c r="I143" s="8" t="str">
        <f>VLOOKUP($H143,'Startup Sheet'!$A$1:$AM$47,2,0)</f>
        <v>Thrifty Ai</v>
      </c>
      <c r="J143" s="9" t="str">
        <f>VLOOKUP(H143,'Startup Sheet'!$A$1:$AM$47,3,0)</f>
        <v>Varad</v>
      </c>
      <c r="K143" s="9" t="str">
        <f>VLOOKUP(H143,'Startup Sheet'!$A$1:$AM$47,4,0)</f>
        <v>f20200160@pilani.bits-pilani.ac.in</v>
      </c>
      <c r="L143" s="10" t="str">
        <f>VLOOKUP($H143,'Startup Sheet'!$A$1:$AM$47,15,0)</f>
        <v>https://drive.google.com/drive/folders/1UGUlOhqjCkI-SwetLhhrUYvF9kMsvQYr?usp=sharing</v>
      </c>
      <c r="M143" s="9" t="str">
        <f t="shared" si="2"/>
        <v>Startup Name- Thrifty Ai: https://drive.google.com/drive/folders/1UGUlOhqjCkI-SwetLhhrUYvF9kMsvQYr?usp=sharing</v>
      </c>
      <c r="N143" s="9">
        <v>44744.0</v>
      </c>
      <c r="O143" s="21">
        <v>44744.5</v>
      </c>
      <c r="P143" s="21">
        <v>44744.541666666664</v>
      </c>
      <c r="Q143" s="9" t="str">
        <f>VLOOKUP($H143,'Startup Sheet'!$A$1:$AM$47,18,0)</f>
        <v>harshmusketers@gmail.com</v>
      </c>
      <c r="R143" s="9" t="str">
        <f>VLOOKUP($H143,'Startup Sheet'!$A$1:$AM$47,21,0)</f>
        <v>tanishi.mookerjee1510@gmail.com</v>
      </c>
      <c r="S143" s="9" t="str">
        <f>VLOOKUP($H143,'Startup Sheet'!$A$1:$AM$47,24,0)</f>
        <v>yashashgupta96@gmail.com</v>
      </c>
    </row>
    <row r="144">
      <c r="A144" s="6" t="s">
        <v>175</v>
      </c>
      <c r="B144" s="6" t="str">
        <f>VLOOKUP(A144,'Mentor Sheet'!$B$2:$O$102,2,0)</f>
        <v>M35</v>
      </c>
      <c r="C144" s="6" t="s">
        <v>176</v>
      </c>
      <c r="D144" s="6" t="s">
        <v>51</v>
      </c>
      <c r="E144" s="6" t="str">
        <f>VLOOKUP(D144,'2021 Batch'!$A$2:$E$16,2,0)</f>
        <v>f20211691@pilani.bits-pilani.ac.in</v>
      </c>
      <c r="F144" s="7">
        <v>2.0</v>
      </c>
      <c r="G144" s="6" t="str">
        <f t="shared" si="1"/>
        <v>M35X2</v>
      </c>
      <c r="H144" s="6" t="str">
        <f>VLOOKUP(G144,'Slot tags'!$C$2:$D$610,2,0)</f>
        <v>S22</v>
      </c>
      <c r="I144" s="8" t="str">
        <f>VLOOKUP($H144,'Startup Sheet'!$A$1:$AM$47,2,0)</f>
        <v>Statlogic</v>
      </c>
      <c r="J144" s="9" t="str">
        <f>VLOOKUP(H144,'Startup Sheet'!$A$1:$AM$47,3,0)</f>
        <v>Darshil</v>
      </c>
      <c r="K144" s="9" t="str">
        <f>VLOOKUP(H144,'Startup Sheet'!$A$1:$AM$47,4,0)</f>
        <v>f20200985@pilani.bits-pilani.ac.in</v>
      </c>
      <c r="L144" s="10" t="str">
        <f>VLOOKUP($H144,'Startup Sheet'!$A$1:$AM$47,15,0)</f>
        <v>https://drive.google.com/drive/folders/1TDJQ-fqwC9-KiOm5feuilIV4R7vS0sgC?usp=sharing</v>
      </c>
      <c r="M144" s="9" t="str">
        <f t="shared" si="2"/>
        <v>Startup Name- Statlogic: https://drive.google.com/drive/folders/1TDJQ-fqwC9-KiOm5feuilIV4R7vS0sgC?usp=sharing</v>
      </c>
      <c r="N144" s="9">
        <v>44747.0</v>
      </c>
      <c r="O144" s="21">
        <v>44747.583333333336</v>
      </c>
      <c r="P144" s="21">
        <v>44747.625</v>
      </c>
      <c r="Q144" s="9" t="str">
        <f>VLOOKUP($H144,'Startup Sheet'!$A$1:$AM$47,18,0)</f>
        <v>vignesh@statlogic.io</v>
      </c>
      <c r="R144" s="9" t="str">
        <f>VLOOKUP($H144,'Startup Sheet'!$A$1:$AM$47,21,0)</f>
        <v/>
      </c>
      <c r="S144" s="9" t="str">
        <f>VLOOKUP($H144,'Startup Sheet'!$A$1:$AM$47,24,0)</f>
        <v/>
      </c>
    </row>
    <row r="145">
      <c r="A145" s="6" t="s">
        <v>175</v>
      </c>
      <c r="B145" s="6" t="str">
        <f>VLOOKUP(A145,'Mentor Sheet'!$B$2:$O$102,2,0)</f>
        <v>M35</v>
      </c>
      <c r="C145" s="6" t="s">
        <v>176</v>
      </c>
      <c r="D145" s="6" t="s">
        <v>51</v>
      </c>
      <c r="E145" s="6" t="str">
        <f>VLOOKUP(D145,'2021 Batch'!$A$2:$E$16,2,0)</f>
        <v>f20211691@pilani.bits-pilani.ac.in</v>
      </c>
      <c r="F145" s="7">
        <v>3.0</v>
      </c>
      <c r="G145" s="6" t="str">
        <f t="shared" si="1"/>
        <v>M35X3</v>
      </c>
      <c r="H145" s="6" t="str">
        <f>VLOOKUP(G145,'Slot tags'!$C$2:$D$610,2,0)</f>
        <v>S21</v>
      </c>
      <c r="I145" s="8" t="str">
        <f>VLOOKUP($H145,'Startup Sheet'!$A$1:$AM$47,2,0)</f>
        <v>Learn and Empower Private Limited</v>
      </c>
      <c r="J145" s="9" t="str">
        <f>VLOOKUP(H145,'Startup Sheet'!$A$1:$AM$47,3,0)</f>
        <v>Mehul</v>
      </c>
      <c r="K145" s="9" t="str">
        <f>VLOOKUP(H145,'Startup Sheet'!$A$1:$AM$47,4,0)</f>
        <v>f20200806@pilani.bits-pilani.ac.in</v>
      </c>
      <c r="L145" s="10" t="str">
        <f>VLOOKUP($H145,'Startup Sheet'!$A$1:$AM$47,15,0)</f>
        <v>https://drive.google.com/drive/folders/1T4TUmfqa5C6P8McvtFYN3XntJR6n62Gy?usp=sharing</v>
      </c>
      <c r="M145" s="9" t="str">
        <f t="shared" si="2"/>
        <v>Startup Name- Learn and Empower Private Limited: https://drive.google.com/drive/folders/1T4TUmfqa5C6P8McvtFYN3XntJR6n62Gy?usp=sharing</v>
      </c>
      <c r="N145" s="9">
        <v>44749.0</v>
      </c>
      <c r="O145" s="21">
        <v>44749.583333333336</v>
      </c>
      <c r="P145" s="21">
        <v>44749.625</v>
      </c>
      <c r="Q145" s="9" t="str">
        <f>VLOOKUP($H145,'Startup Sheet'!$A$1:$AM$47,18,0)</f>
        <v>hello@learnemp.in</v>
      </c>
      <c r="R145" s="9" t="str">
        <f>VLOOKUP($H145,'Startup Sheet'!$A$1:$AM$47,21,0)</f>
        <v>prabodh.mahajan@learnemp.in</v>
      </c>
      <c r="S145" s="9" t="str">
        <f>VLOOKUP($H145,'Startup Sheet'!$A$1:$AM$47,24,0)</f>
        <v/>
      </c>
    </row>
    <row r="146">
      <c r="A146" s="6" t="s">
        <v>177</v>
      </c>
      <c r="B146" s="6" t="str">
        <f>VLOOKUP(A146,'Mentor Sheet'!$B$2:$O$102,2,0)</f>
        <v>M14</v>
      </c>
      <c r="C146" s="6" t="s">
        <v>178</v>
      </c>
      <c r="D146" s="6" t="s">
        <v>45</v>
      </c>
      <c r="E146" s="6" t="str">
        <f>VLOOKUP(D146,'2021 Batch'!$A$2:$E$16,2,0)</f>
        <v>f20210706@pilani.bits-pilani.ac.in</v>
      </c>
      <c r="F146" s="7">
        <v>1.0</v>
      </c>
      <c r="G146" s="6" t="str">
        <f t="shared" si="1"/>
        <v>M14X1</v>
      </c>
      <c r="H146" s="6" t="str">
        <f>VLOOKUP(G146,'Slot tags'!$C$2:$D$610,2,0)</f>
        <v>S1</v>
      </c>
      <c r="I146" s="8" t="str">
        <f>VLOOKUP($H146,'Startup Sheet'!$A$1:$AM$47,2,0)</f>
        <v>Algoz.xyz</v>
      </c>
      <c r="J146" s="9" t="str">
        <f>VLOOKUP(H146,'Startup Sheet'!$A$1:$AM$47,3,0)</f>
        <v>Saksham</v>
      </c>
      <c r="K146" s="9" t="str">
        <f>VLOOKUP(H146,'Startup Sheet'!$A$1:$AM$47,4,0)</f>
        <v>f20201508@pilani.bits-pilani.ac.in</v>
      </c>
      <c r="L146" s="10" t="str">
        <f>VLOOKUP($H146,'Startup Sheet'!$A$1:$AM$47,15,0)</f>
        <v>https://drive.google.com/drive/folders/1LWNIO2EIRPjX9BeaYigFOVgkhpfh3fiM?usp=sharing</v>
      </c>
      <c r="M146" s="9" t="str">
        <f t="shared" si="2"/>
        <v>Startup Name- Algoz.xyz: https://drive.google.com/drive/folders/1LWNIO2EIRPjX9BeaYigFOVgkhpfh3fiM?usp=sharing</v>
      </c>
      <c r="N146" s="9">
        <v>44744.0</v>
      </c>
      <c r="O146" s="22">
        <v>44744.5</v>
      </c>
      <c r="P146" s="22">
        <v>44744.541666666664</v>
      </c>
      <c r="Q146" s="9" t="str">
        <f>VLOOKUP($H146,'Startup Sheet'!$A$1:$AM$47,18,0)</f>
        <v>hey@virajchhajed.com</v>
      </c>
      <c r="R146" s="9" t="str">
        <f>VLOOKUP($H146,'Startup Sheet'!$A$1:$AM$47,21,0)</f>
        <v>nishant.aklecha@gmail.com</v>
      </c>
      <c r="S146" s="9" t="str">
        <f>VLOOKUP($H146,'Startup Sheet'!$A$1:$AM$47,24,0)</f>
        <v/>
      </c>
    </row>
    <row r="147">
      <c r="A147" s="6" t="s">
        <v>177</v>
      </c>
      <c r="B147" s="6" t="str">
        <f>VLOOKUP(A147,'Mentor Sheet'!$B$2:$O$102,2,0)</f>
        <v>M14</v>
      </c>
      <c r="C147" s="6" t="s">
        <v>178</v>
      </c>
      <c r="D147" s="6" t="s">
        <v>45</v>
      </c>
      <c r="E147" s="6" t="str">
        <f>VLOOKUP(D147,'2021 Batch'!$A$2:$E$16,2,0)</f>
        <v>f20210706@pilani.bits-pilani.ac.in</v>
      </c>
      <c r="F147" s="7">
        <v>2.0</v>
      </c>
      <c r="G147" s="6" t="str">
        <f t="shared" si="1"/>
        <v>M14X2</v>
      </c>
      <c r="H147" s="6" t="str">
        <f>VLOOKUP(G147,'Slot tags'!$C$2:$D$610,2,0)</f>
        <v>S6</v>
      </c>
      <c r="I147" s="8" t="str">
        <f>VLOOKUP($H147,'Startup Sheet'!$A$1:$AM$47,2,0)</f>
        <v>BEAT Music NFTs</v>
      </c>
      <c r="J147" s="9" t="str">
        <f>VLOOKUP(H147,'Startup Sheet'!$A$1:$AM$47,3,0)</f>
        <v>Saksham</v>
      </c>
      <c r="K147" s="9" t="str">
        <f>VLOOKUP(H147,'Startup Sheet'!$A$1:$AM$47,4,0)</f>
        <v>f20201508@pilani.bits-pilani.ac.in</v>
      </c>
      <c r="L147" s="10" t="str">
        <f>VLOOKUP($H147,'Startup Sheet'!$A$1:$AM$47,15,0)</f>
        <v>https://drive.google.com/drive/folders/1JnthQqfPsMK1kllemeIUDUeZ5AXteXt8?usp=sharing</v>
      </c>
      <c r="M147" s="9" t="str">
        <f t="shared" si="2"/>
        <v>Startup Name- BEAT Music NFTs: https://drive.google.com/drive/folders/1JnthQqfPsMK1kllemeIUDUeZ5AXteXt8?usp=sharing</v>
      </c>
      <c r="N147" s="9">
        <v>44745.0</v>
      </c>
      <c r="O147" s="22">
        <v>44745.458333333336</v>
      </c>
      <c r="P147" s="22">
        <v>44745.5</v>
      </c>
      <c r="Q147" s="9" t="str">
        <f>VLOOKUP($H147,'Startup Sheet'!$A$1:$AM$47,18,0)</f>
        <v>bhargavk191@gmail.com</v>
      </c>
      <c r="R147" s="9" t="str">
        <f>VLOOKUP($H147,'Startup Sheet'!$A$1:$AM$47,21,0)</f>
        <v/>
      </c>
      <c r="S147" s="9" t="str">
        <f>VLOOKUP($H147,'Startup Sheet'!$A$1:$AM$47,24,0)</f>
        <v/>
      </c>
    </row>
    <row r="148">
      <c r="A148" s="6" t="s">
        <v>179</v>
      </c>
      <c r="B148" s="6" t="str">
        <f>VLOOKUP(A148,'Mentor Sheet'!$B$2:$O$102,2,0)</f>
        <v>M91</v>
      </c>
      <c r="C148" s="6" t="s">
        <v>180</v>
      </c>
      <c r="D148" s="6" t="s">
        <v>45</v>
      </c>
      <c r="E148" s="6" t="str">
        <f>VLOOKUP(D148,'2021 Batch'!$A$2:$E$16,2,0)</f>
        <v>f20210706@pilani.bits-pilani.ac.in</v>
      </c>
      <c r="F148" s="7">
        <v>1.0</v>
      </c>
      <c r="G148" s="6" t="str">
        <f t="shared" si="1"/>
        <v>M91X1</v>
      </c>
      <c r="H148" s="6" t="str">
        <f>VLOOKUP(G148,'Slot tags'!$C$2:$D$610,2,0)</f>
        <v>S30</v>
      </c>
      <c r="I148" s="8" t="str">
        <f>VLOOKUP($H148,'Startup Sheet'!$A$1:$AM$47,2,0)</f>
        <v>FreightFox</v>
      </c>
      <c r="J148" s="9" t="str">
        <f>VLOOKUP(H148,'Startup Sheet'!$A$1:$AM$47,3,0)</f>
        <v>Naman</v>
      </c>
      <c r="K148" s="9" t="str">
        <f>VLOOKUP(H148,'Startup Sheet'!$A$1:$AM$47,4,0)</f>
        <v>f20201749@pilani.bits-pilani.ac.in</v>
      </c>
      <c r="L148" s="10" t="str">
        <f>VLOOKUP($H148,'Startup Sheet'!$A$1:$AM$47,15,0)</f>
        <v>https://drive.google.com/open?id=1PMxE4_uP6DHhXeDdGGFg4qjbx-inMOW7&amp;authuser=karman%40conquest.org.in&amp;usp=drive_fs</v>
      </c>
      <c r="M148" s="9" t="str">
        <f t="shared" si="2"/>
        <v>Startup Name- FreightFox: https://drive.google.com/open?id=1PMxE4_uP6DHhXeDdGGFg4qjbx-inMOW7&amp;authuser=karman%40conquest.org.in&amp;usp=drive_fs</v>
      </c>
      <c r="N148" s="9">
        <v>44746.0</v>
      </c>
      <c r="O148" s="22">
        <v>44746.729166666664</v>
      </c>
      <c r="P148" s="22">
        <v>44746.770833333336</v>
      </c>
      <c r="Q148" s="9" t="str">
        <f>VLOOKUP($H148,'Startup Sheet'!$A$1:$AM$47,18,0)</f>
        <v>nitish@freightfox.ai</v>
      </c>
      <c r="R148" s="9" t="str">
        <f>VLOOKUP($H148,'Startup Sheet'!$A$1:$AM$47,21,0)</f>
        <v>sandy@freightfox.ai, vikas@freightfox.ai</v>
      </c>
      <c r="S148" s="9" t="str">
        <f>VLOOKUP($H148,'Startup Sheet'!$A$1:$AM$47,24,0)</f>
        <v>manjari@freightfox.ai</v>
      </c>
    </row>
    <row r="149">
      <c r="A149" s="6" t="s">
        <v>179</v>
      </c>
      <c r="B149" s="6" t="str">
        <f>VLOOKUP(A149,'Mentor Sheet'!$B$2:$O$102,2,0)</f>
        <v>M91</v>
      </c>
      <c r="C149" s="6" t="s">
        <v>180</v>
      </c>
      <c r="D149" s="6" t="s">
        <v>45</v>
      </c>
      <c r="E149" s="6" t="str">
        <f>VLOOKUP(D149,'2021 Batch'!$A$2:$E$16,2,0)</f>
        <v>f20210706@pilani.bits-pilani.ac.in</v>
      </c>
      <c r="F149" s="7">
        <v>2.0</v>
      </c>
      <c r="G149" s="6" t="str">
        <f t="shared" si="1"/>
        <v>M91X2</v>
      </c>
      <c r="H149" s="6" t="str">
        <f>VLOOKUP(G149,'Slot tags'!$C$2:$D$610,2,0)</f>
        <v>S41</v>
      </c>
      <c r="I149" s="8" t="str">
        <f>VLOOKUP($H149,'Startup Sheet'!$A$1:$AM$47,2,0)</f>
        <v>Chalo Nework</v>
      </c>
      <c r="J149" s="9" t="str">
        <f>VLOOKUP(H149,'Startup Sheet'!$A$1:$AM$47,3,0)</f>
        <v>Varad</v>
      </c>
      <c r="K149" s="9" t="str">
        <f>VLOOKUP(H149,'Startup Sheet'!$A$1:$AM$47,4,0)</f>
        <v>f20200160@pilani.bits-pilani.ac.in</v>
      </c>
      <c r="L149" s="10" t="str">
        <f>VLOOKUP($H149,'Startup Sheet'!$A$1:$AM$47,15,0)</f>
        <v>https://drive.google.com/drive/folders/1SwRAfOTDXJV3CvChP9wAVSyAf-LICHXk?usp=sharing</v>
      </c>
      <c r="M149" s="9" t="str">
        <f t="shared" si="2"/>
        <v>Startup Name- Chalo Nework: https://drive.google.com/drive/folders/1SwRAfOTDXJV3CvChP9wAVSyAf-LICHXk?usp=sharing</v>
      </c>
      <c r="N149" s="9">
        <v>44747.0</v>
      </c>
      <c r="O149" s="22">
        <v>44747.729166666664</v>
      </c>
      <c r="P149" s="22">
        <v>44747.770833333336</v>
      </c>
      <c r="Q149" s="9" t="str">
        <f>VLOOKUP($H149,'Startup Sheet'!$A$1:$AM$47,18,0)</f>
        <v>priyansha.singh@indiamigrationnow.org</v>
      </c>
      <c r="R149" s="9" t="str">
        <f>VLOOKUP($H149,'Startup Sheet'!$A$1:$AM$47,21,0)</f>
        <v>varun@indiamigrationnow.org</v>
      </c>
      <c r="S149" s="9" t="str">
        <f>VLOOKUP($H149,'Startup Sheet'!$A$1:$AM$47,24,0)</f>
        <v/>
      </c>
    </row>
    <row r="150">
      <c r="A150" s="6" t="s">
        <v>179</v>
      </c>
      <c r="B150" s="6" t="str">
        <f>VLOOKUP(A150,'Mentor Sheet'!$B$2:$O$102,2,0)</f>
        <v>M91</v>
      </c>
      <c r="C150" s="6" t="s">
        <v>180</v>
      </c>
      <c r="D150" s="6" t="s">
        <v>45</v>
      </c>
      <c r="E150" s="6" t="str">
        <f>VLOOKUP(D150,'2021 Batch'!$A$2:$E$16,2,0)</f>
        <v>f20210706@pilani.bits-pilani.ac.in</v>
      </c>
      <c r="F150" s="7">
        <v>3.0</v>
      </c>
      <c r="G150" s="6" t="str">
        <f t="shared" si="1"/>
        <v>M91X3</v>
      </c>
      <c r="H150" s="6" t="str">
        <f>VLOOKUP(G150,'Slot tags'!$C$2:$D$610,2,0)</f>
        <v>S9</v>
      </c>
      <c r="I150" s="8" t="str">
        <f>VLOOKUP($H150,'Startup Sheet'!$A$1:$AM$47,2,0)</f>
        <v>push.</v>
      </c>
      <c r="J150" s="9" t="str">
        <f>VLOOKUP(H150,'Startup Sheet'!$A$1:$AM$47,3,0)</f>
        <v>Aryaman</v>
      </c>
      <c r="K150" s="9" t="str">
        <f>VLOOKUP(H150,'Startup Sheet'!$A$1:$AM$47,4,0)</f>
        <v>f20200537@pilani.bits-pilani.ac.in</v>
      </c>
      <c r="L150" s="10" t="str">
        <f>VLOOKUP($H150,'Startup Sheet'!$A$1:$AM$47,15,0)</f>
        <v>https://drive.google.com/drive/folders/1JR5IyWS9-UfSIiz5gV9X9bfsK-P7Sj2P?usp=sharing</v>
      </c>
      <c r="M150" s="9" t="str">
        <f t="shared" si="2"/>
        <v>Startup Name- push.: https://drive.google.com/drive/folders/1JR5IyWS9-UfSIiz5gV9X9bfsK-P7Sj2P?usp=sharing</v>
      </c>
      <c r="N150" s="9">
        <v>44748.0</v>
      </c>
      <c r="O150" s="22">
        <v>44748.729166666664</v>
      </c>
      <c r="P150" s="22">
        <v>44748.770833333336</v>
      </c>
      <c r="Q150" s="9" t="str">
        <f>VLOOKUP($H150,'Startup Sheet'!$A$1:$AM$47,18,0)</f>
        <v>f20180612@pilani.bits-pilani.ac.in</v>
      </c>
      <c r="R150" s="9" t="str">
        <f>VLOOKUP($H150,'Startup Sheet'!$A$1:$AM$47,21,0)</f>
        <v>f20180603@pilani.bits-pilani.ac.in</v>
      </c>
      <c r="S150" s="9" t="str">
        <f>VLOOKUP($H150,'Startup Sheet'!$A$1:$AM$47,24,0)</f>
        <v/>
      </c>
    </row>
    <row r="151">
      <c r="A151" s="6" t="s">
        <v>179</v>
      </c>
      <c r="B151" s="6" t="str">
        <f>VLOOKUP(A151,'Mentor Sheet'!$B$2:$O$102,2,0)</f>
        <v>M91</v>
      </c>
      <c r="C151" s="6" t="s">
        <v>180</v>
      </c>
      <c r="D151" s="6" t="s">
        <v>45</v>
      </c>
      <c r="E151" s="6" t="str">
        <f>VLOOKUP(D151,'2021 Batch'!$A$2:$E$16,2,0)</f>
        <v>f20210706@pilani.bits-pilani.ac.in</v>
      </c>
      <c r="F151" s="7">
        <v>4.0</v>
      </c>
      <c r="G151" s="6" t="str">
        <f t="shared" si="1"/>
        <v>M91X4</v>
      </c>
      <c r="H151" s="6" t="str">
        <f>VLOOKUP(G151,'Slot tags'!$C$2:$D$610,2,0)</f>
        <v>S33</v>
      </c>
      <c r="I151" s="8" t="str">
        <f>VLOOKUP($H151,'Startup Sheet'!$A$1:$AM$47,2,0)</f>
        <v>EdCalibre Private Limited</v>
      </c>
      <c r="J151" s="9" t="str">
        <f>VLOOKUP(H151,'Startup Sheet'!$A$1:$AM$47,3,0)</f>
        <v>Naman</v>
      </c>
      <c r="K151" s="9" t="str">
        <f>VLOOKUP(H151,'Startup Sheet'!$A$1:$AM$47,4,0)</f>
        <v>f20201749@pilani.bits-pilani.ac.in</v>
      </c>
      <c r="L151" s="10" t="str">
        <f>VLOOKUP($H151,'Startup Sheet'!$A$1:$AM$47,15,0)</f>
        <v>https://drive.google.com/open?id=1Lfj9r37JA8tdOhNuKNQMAefDYjDFjs5p&amp;authuser=karman%40conquest.org.in&amp;usp=drive_fs</v>
      </c>
      <c r="M151" s="9" t="str">
        <f t="shared" si="2"/>
        <v>Startup Name- EdCalibre Private Limited: https://drive.google.com/open?id=1Lfj9r37JA8tdOhNuKNQMAefDYjDFjs5p&amp;authuser=karman%40conquest.org.in&amp;usp=drive_fs</v>
      </c>
      <c r="N151" s="9">
        <v>44749.0</v>
      </c>
      <c r="O151" s="22">
        <v>44749.729166666664</v>
      </c>
      <c r="P151" s="22">
        <v>44749.770833333336</v>
      </c>
      <c r="Q151" s="9" t="str">
        <f>VLOOKUP($H151,'Startup Sheet'!$A$1:$AM$47,18,0)</f>
        <v>founder@edcalibre.com</v>
      </c>
      <c r="R151" s="9" t="str">
        <f>VLOOKUP($H151,'Startup Sheet'!$A$1:$AM$47,21,0)</f>
        <v>abhignajoshi1206@gmail.com</v>
      </c>
      <c r="S151" s="9" t="str">
        <f>VLOOKUP($H151,'Startup Sheet'!$A$1:$AM$47,24,0)</f>
        <v>dodiya.parth20@gmail.com</v>
      </c>
    </row>
    <row r="152">
      <c r="A152" s="6" t="s">
        <v>179</v>
      </c>
      <c r="B152" s="6" t="str">
        <f>VLOOKUP(A152,'Mentor Sheet'!$B$2:$O$102,2,0)</f>
        <v>M91</v>
      </c>
      <c r="C152" s="6" t="s">
        <v>180</v>
      </c>
      <c r="D152" s="6" t="s">
        <v>45</v>
      </c>
      <c r="E152" s="6" t="str">
        <f>VLOOKUP(D152,'2021 Batch'!$A$2:$E$16,2,0)</f>
        <v>f20210706@pilani.bits-pilani.ac.in</v>
      </c>
      <c r="F152" s="7">
        <v>5.0</v>
      </c>
      <c r="G152" s="6" t="str">
        <f t="shared" si="1"/>
        <v>M91X5</v>
      </c>
      <c r="H152" s="6" t="str">
        <f>VLOOKUP(G152,'Slot tags'!$C$2:$D$610,2,0)</f>
        <v>S26</v>
      </c>
      <c r="I152" s="8" t="str">
        <f>VLOOKUP($H152,'Startup Sheet'!$A$1:$AM$47,2,0)</f>
        <v>Thrifty Ai</v>
      </c>
      <c r="J152" s="9" t="str">
        <f>VLOOKUP(H152,'Startup Sheet'!$A$1:$AM$47,3,0)</f>
        <v>Varad</v>
      </c>
      <c r="K152" s="9" t="str">
        <f>VLOOKUP(H152,'Startup Sheet'!$A$1:$AM$47,4,0)</f>
        <v>f20200160@pilani.bits-pilani.ac.in</v>
      </c>
      <c r="L152" s="10" t="str">
        <f>VLOOKUP($H152,'Startup Sheet'!$A$1:$AM$47,15,0)</f>
        <v>https://drive.google.com/drive/folders/1UGUlOhqjCkI-SwetLhhrUYvF9kMsvQYr?usp=sharing</v>
      </c>
      <c r="M152" s="9" t="str">
        <f t="shared" si="2"/>
        <v>Startup Name- Thrifty Ai: https://drive.google.com/drive/folders/1UGUlOhqjCkI-SwetLhhrUYvF9kMsvQYr?usp=sharing</v>
      </c>
      <c r="N152" s="9">
        <v>44750.0</v>
      </c>
      <c r="O152" s="22">
        <v>44750.729166666664</v>
      </c>
      <c r="P152" s="22">
        <v>44750.770833333336</v>
      </c>
      <c r="Q152" s="9" t="str">
        <f>VLOOKUP($H152,'Startup Sheet'!$A$1:$AM$47,18,0)</f>
        <v>harshmusketers@gmail.com</v>
      </c>
      <c r="R152" s="9" t="str">
        <f>VLOOKUP($H152,'Startup Sheet'!$A$1:$AM$47,21,0)</f>
        <v>tanishi.mookerjee1510@gmail.com</v>
      </c>
      <c r="S152" s="9" t="str">
        <f>VLOOKUP($H152,'Startup Sheet'!$A$1:$AM$47,24,0)</f>
        <v>yashashgupta96@gmail.com</v>
      </c>
    </row>
    <row r="153">
      <c r="A153" s="6" t="s">
        <v>181</v>
      </c>
      <c r="B153" s="6" t="str">
        <f>VLOOKUP(A153,'Mentor Sheet'!$B$2:$O$102,2,0)</f>
        <v>M65</v>
      </c>
      <c r="C153" s="6" t="s">
        <v>182</v>
      </c>
      <c r="D153" s="6" t="s">
        <v>22</v>
      </c>
      <c r="E153" s="6" t="str">
        <f>VLOOKUP(D153,'2021 Batch'!$A$2:$E$16,2,0)</f>
        <v>f20210447@pilani.bits-pilani.ac.in</v>
      </c>
      <c r="F153" s="7">
        <v>1.0</v>
      </c>
      <c r="G153" s="6" t="str">
        <f t="shared" si="1"/>
        <v>M65X1</v>
      </c>
      <c r="H153" s="6" t="str">
        <f>VLOOKUP(G153,'Slot tags'!$C$2:$D$610,2,0)</f>
        <v>S45</v>
      </c>
      <c r="I153" s="8" t="str">
        <f>VLOOKUP($H153,'Startup Sheet'!$A$1:$AM$47,2,0)</f>
        <v>Be Zen (Thrivingzen OPC Pvt Ltd)</v>
      </c>
      <c r="J153" s="9" t="str">
        <f>VLOOKUP(H153,'Startup Sheet'!$A$1:$AM$47,3,0)</f>
        <v>Mehul</v>
      </c>
      <c r="K153" s="9" t="str">
        <f>VLOOKUP(H153,'Startup Sheet'!$A$1:$AM$47,4,0)</f>
        <v>f20200806@pilani.bits-pilani.ac.in</v>
      </c>
      <c r="L153" s="10" t="str">
        <f>VLOOKUP($H153,'Startup Sheet'!$A$1:$AM$47,15,0)</f>
        <v>https://drive.google.com/open?id=1Wwm0iH0BQp7yyPOnJdsgC9uMmaimk8ZQ&amp;authuser=karman%40conquest.org.in&amp;usp=drive_fs</v>
      </c>
      <c r="M153" s="9" t="str">
        <f t="shared" si="2"/>
        <v>Startup Name- Be Zen (Thrivingzen OPC Pvt Ltd): https://drive.google.com/open?id=1Wwm0iH0BQp7yyPOnJdsgC9uMmaimk8ZQ&amp;authuser=karman%40conquest.org.in&amp;usp=drive_fs</v>
      </c>
      <c r="N153" s="9">
        <v>44750.0</v>
      </c>
      <c r="O153" s="11">
        <v>44750.458333333336</v>
      </c>
      <c r="P153" s="21">
        <v>44750.5</v>
      </c>
      <c r="Q153" s="9" t="str">
        <f>VLOOKUP($H153,'Startup Sheet'!$A$1:$AM$47,18,0)</f>
        <v>ramchaitanya@bezen.eco</v>
      </c>
      <c r="R153" s="9" t="str">
        <f>VLOOKUP($H153,'Startup Sheet'!$A$1:$AM$47,21,0)</f>
        <v/>
      </c>
      <c r="S153" s="9" t="str">
        <f>VLOOKUP($H153,'Startup Sheet'!$A$1:$AM$47,24,0)</f>
        <v/>
      </c>
    </row>
    <row r="154">
      <c r="A154" s="6" t="s">
        <v>183</v>
      </c>
      <c r="B154" s="6" t="str">
        <f>VLOOKUP(A154,'Mentor Sheet'!$B$2:$O$102,2,0)</f>
        <v>M31</v>
      </c>
      <c r="C154" s="6" t="s">
        <v>184</v>
      </c>
      <c r="D154" s="6" t="s">
        <v>22</v>
      </c>
      <c r="E154" s="6" t="str">
        <f>VLOOKUP(D154,'2021 Batch'!$A$2:$E$16,2,0)</f>
        <v>f20210447@pilani.bits-pilani.ac.in</v>
      </c>
      <c r="F154" s="7">
        <v>1.0</v>
      </c>
      <c r="G154" s="6" t="str">
        <f t="shared" si="1"/>
        <v>M31X1</v>
      </c>
      <c r="H154" s="6" t="str">
        <f>VLOOKUP(G154,'Slot tags'!$C$2:$D$610,2,0)</f>
        <v>S2</v>
      </c>
      <c r="I154" s="8" t="str">
        <f>VLOOKUP($H154,'Startup Sheet'!$A$1:$AM$47,2,0)</f>
        <v>Aiverse</v>
      </c>
      <c r="J154" s="9" t="str">
        <f>VLOOKUP(H154,'Startup Sheet'!$A$1:$AM$47,3,0)</f>
        <v>Saksham</v>
      </c>
      <c r="K154" s="9" t="str">
        <f>VLOOKUP(H154,'Startup Sheet'!$A$1:$AM$47,4,0)</f>
        <v>f20201508@pilani.bits-pilani.ac.in</v>
      </c>
      <c r="L154" s="10" t="str">
        <f>VLOOKUP($H154,'Startup Sheet'!$A$1:$AM$47,15,0)</f>
        <v>https://drive.google.com/drive/folders/1DBLkV1sf6Kp6Q5Ywi44gcnxhyIpm47Kc?usp=sharing</v>
      </c>
      <c r="M154" s="9" t="str">
        <f t="shared" si="2"/>
        <v>Startup Name- Aiverse: https://drive.google.com/drive/folders/1DBLkV1sf6Kp6Q5Ywi44gcnxhyIpm47Kc?usp=sharing</v>
      </c>
      <c r="N154" s="9">
        <v>44749.0</v>
      </c>
      <c r="O154" s="11">
        <v>44749.791666666664</v>
      </c>
      <c r="P154" s="21">
        <v>44749.833333333336</v>
      </c>
      <c r="Q154" s="9" t="str">
        <f>VLOOKUP($H154,'Startup Sheet'!$A$1:$AM$47,18,0)</f>
        <v>abhishekroushan2194@gmail.com</v>
      </c>
      <c r="R154" s="9" t="str">
        <f>VLOOKUP($H154,'Startup Sheet'!$A$1:$AM$47,21,0)</f>
        <v>synergy.gaurav05@gmail.com</v>
      </c>
      <c r="S154" s="9" t="str">
        <f>VLOOKUP($H154,'Startup Sheet'!$A$1:$AM$47,24,0)</f>
        <v>aryanguptagandhi@gmail.com</v>
      </c>
    </row>
    <row r="155">
      <c r="A155" s="6" t="s">
        <v>183</v>
      </c>
      <c r="B155" s="6" t="str">
        <f>VLOOKUP(A155,'Mentor Sheet'!$B$2:$O$102,2,0)</f>
        <v>M31</v>
      </c>
      <c r="C155" s="6" t="s">
        <v>184</v>
      </c>
      <c r="D155" s="6" t="s">
        <v>22</v>
      </c>
      <c r="E155" s="6" t="str">
        <f>VLOOKUP(D155,'2021 Batch'!$A$2:$E$16,2,0)</f>
        <v>f20210447@pilani.bits-pilani.ac.in</v>
      </c>
      <c r="F155" s="7">
        <v>2.0</v>
      </c>
      <c r="G155" s="6" t="str">
        <f t="shared" si="1"/>
        <v>M31X2</v>
      </c>
      <c r="H155" s="6" t="str">
        <f>VLOOKUP(G155,'Slot tags'!$C$2:$D$610,2,0)</f>
        <v>S22</v>
      </c>
      <c r="I155" s="8" t="str">
        <f>VLOOKUP($H155,'Startup Sheet'!$A$1:$AM$47,2,0)</f>
        <v>Statlogic</v>
      </c>
      <c r="J155" s="9" t="str">
        <f>VLOOKUP(H155,'Startup Sheet'!$A$1:$AM$47,3,0)</f>
        <v>Darshil</v>
      </c>
      <c r="K155" s="9" t="str">
        <f>VLOOKUP(H155,'Startup Sheet'!$A$1:$AM$47,4,0)</f>
        <v>f20200985@pilani.bits-pilani.ac.in</v>
      </c>
      <c r="L155" s="10" t="str">
        <f>VLOOKUP($H155,'Startup Sheet'!$A$1:$AM$47,15,0)</f>
        <v>https://drive.google.com/drive/folders/1TDJQ-fqwC9-KiOm5feuilIV4R7vS0sgC?usp=sharing</v>
      </c>
      <c r="M155" s="9" t="str">
        <f t="shared" si="2"/>
        <v>Startup Name- Statlogic: https://drive.google.com/drive/folders/1TDJQ-fqwC9-KiOm5feuilIV4R7vS0sgC?usp=sharing</v>
      </c>
      <c r="N155" s="9">
        <v>44749.0</v>
      </c>
      <c r="O155" s="11">
        <v>44749.833333333336</v>
      </c>
      <c r="P155" s="11">
        <v>44749.875</v>
      </c>
      <c r="Q155" s="9" t="str">
        <f>VLOOKUP($H155,'Startup Sheet'!$A$1:$AM$47,18,0)</f>
        <v>vignesh@statlogic.io</v>
      </c>
      <c r="R155" s="9" t="str">
        <f>VLOOKUP($H155,'Startup Sheet'!$A$1:$AM$47,21,0)</f>
        <v/>
      </c>
      <c r="S155" s="9" t="str">
        <f>VLOOKUP($H155,'Startup Sheet'!$A$1:$AM$47,24,0)</f>
        <v/>
      </c>
    </row>
    <row r="156">
      <c r="A156" s="6" t="s">
        <v>185</v>
      </c>
      <c r="B156" s="6" t="str">
        <f>VLOOKUP(A156,'Mentor Sheet'!$B$2:$O$102,2,0)</f>
        <v>M79</v>
      </c>
      <c r="C156" s="6" t="s">
        <v>186</v>
      </c>
      <c r="D156" s="6" t="s">
        <v>22</v>
      </c>
      <c r="E156" s="6" t="str">
        <f>VLOOKUP(D156,'2021 Batch'!$A$2:$E$16,2,0)</f>
        <v>f20210447@pilani.bits-pilani.ac.in</v>
      </c>
      <c r="F156" s="7">
        <v>1.0</v>
      </c>
      <c r="G156" s="6" t="str">
        <f t="shared" si="1"/>
        <v>M79X1</v>
      </c>
      <c r="H156" s="6" t="str">
        <f>VLOOKUP(G156,'Slot tags'!$C$2:$D$610,2,0)</f>
        <v>S11</v>
      </c>
      <c r="I156" s="8" t="str">
        <f>VLOOKUP($H156,'Startup Sheet'!$A$1:$AM$47,2,0)</f>
        <v>Leegum</v>
      </c>
      <c r="J156" s="9" t="str">
        <f>VLOOKUP(H156,'Startup Sheet'!$A$1:$AM$47,3,0)</f>
        <v>Karman</v>
      </c>
      <c r="K156" s="9" t="str">
        <f>VLOOKUP(H156,'Startup Sheet'!$A$1:$AM$47,4,0)</f>
        <v>f20201896@pilani.bits-pilani.ac.in</v>
      </c>
      <c r="L156" s="10" t="str">
        <f>VLOOKUP($H156,'Startup Sheet'!$A$1:$AM$47,15,0)</f>
        <v>https://drive.google.com/open?id=1NtWH88d2Hcog9nyucDmMZdik48V1tNng&amp;authuser=karman%40conquest.org.in&amp;usp=drive_fs</v>
      </c>
      <c r="M156" s="9" t="str">
        <f t="shared" si="2"/>
        <v>Startup Name- Leegum: https://drive.google.com/open?id=1NtWH88d2Hcog9nyucDmMZdik48V1tNng&amp;authuser=karman%40conquest.org.in&amp;usp=drive_fs</v>
      </c>
      <c r="N156" s="9">
        <v>44743.0</v>
      </c>
      <c r="O156" s="11">
        <v>44743.729166666664</v>
      </c>
      <c r="P156" s="21">
        <v>44743.770833333336</v>
      </c>
      <c r="Q156" s="9" t="str">
        <f>VLOOKUP($H156,'Startup Sheet'!$A$1:$AM$47,18,0)</f>
        <v>akashpratapsingh2912@gmail.com</v>
      </c>
      <c r="R156" s="9" t="str">
        <f>VLOOKUP($H156,'Startup Sheet'!$A$1:$AM$47,21,0)</f>
        <v>petullamishra08@gmail.com</v>
      </c>
      <c r="S156" s="9" t="str">
        <f>VLOOKUP($H156,'Startup Sheet'!$A$1:$AM$47,24,0)</f>
        <v/>
      </c>
    </row>
    <row r="157">
      <c r="A157" s="6" t="s">
        <v>185</v>
      </c>
      <c r="B157" s="6" t="str">
        <f>VLOOKUP(A157,'Mentor Sheet'!$B$2:$O$102,2,0)</f>
        <v>M79</v>
      </c>
      <c r="C157" s="6" t="s">
        <v>186</v>
      </c>
      <c r="D157" s="6" t="s">
        <v>22</v>
      </c>
      <c r="E157" s="6" t="str">
        <f>VLOOKUP(D157,'2021 Batch'!$A$2:$E$16,2,0)</f>
        <v>f20210447@pilani.bits-pilani.ac.in</v>
      </c>
      <c r="F157" s="7">
        <v>2.0</v>
      </c>
      <c r="G157" s="6" t="str">
        <f t="shared" si="1"/>
        <v>M79X2</v>
      </c>
      <c r="H157" s="6" t="str">
        <f>VLOOKUP(G157,'Slot tags'!$C$2:$D$610,2,0)</f>
        <v>S36</v>
      </c>
      <c r="I157" s="8" t="str">
        <f>VLOOKUP($H157,'Startup Sheet'!$A$1:$AM$47,2,0)</f>
        <v>Genpay</v>
      </c>
      <c r="J157" s="9" t="str">
        <f>VLOOKUP(H157,'Startup Sheet'!$A$1:$AM$47,3,0)</f>
        <v>Mehul</v>
      </c>
      <c r="K157" s="9" t="str">
        <f>VLOOKUP(H157,'Startup Sheet'!$A$1:$AM$47,4,0)</f>
        <v>f20200806@pilani.bits-pilani.ac.in</v>
      </c>
      <c r="L157" s="10" t="str">
        <f>VLOOKUP($H157,'Startup Sheet'!$A$1:$AM$47,15,0)</f>
        <v>https://drive.google.com/open?id=1Toer_8UB-2Z61N2wm-48Qu-vhCwEuIrD&amp;authuser=karman%40conquest.org.in&amp;usp=drive_fs</v>
      </c>
      <c r="M157" s="9" t="str">
        <f t="shared" si="2"/>
        <v>Startup Name- Genpay: https://drive.google.com/open?id=1Toer_8UB-2Z61N2wm-48Qu-vhCwEuIrD&amp;authuser=karman%40conquest.org.in&amp;usp=drive_fs</v>
      </c>
      <c r="N157" s="9">
        <v>44744.0</v>
      </c>
      <c r="O157" s="11">
        <v>44744.4375</v>
      </c>
      <c r="P157" s="21">
        <v>44744.479166666664</v>
      </c>
      <c r="Q157" s="9" t="str">
        <f>VLOOKUP($H157,'Startup Sheet'!$A$1:$AM$47,18,0)</f>
        <v>chaithanya@genpay.in</v>
      </c>
      <c r="R157" s="9" t="str">
        <f>VLOOKUP($H157,'Startup Sheet'!$A$1:$AM$47,21,0)</f>
        <v>parikshit@genpay.in</v>
      </c>
      <c r="S157" s="9" t="str">
        <f>VLOOKUP($H157,'Startup Sheet'!$A$1:$AM$47,24,0)</f>
        <v/>
      </c>
    </row>
    <row r="158">
      <c r="A158" s="6" t="s">
        <v>185</v>
      </c>
      <c r="B158" s="6" t="str">
        <f>VLOOKUP(A158,'Mentor Sheet'!$B$2:$O$102,2,0)</f>
        <v>M79</v>
      </c>
      <c r="C158" s="6" t="s">
        <v>186</v>
      </c>
      <c r="D158" s="6" t="s">
        <v>22</v>
      </c>
      <c r="E158" s="6" t="str">
        <f>VLOOKUP(D158,'2021 Batch'!$A$2:$E$16,2,0)</f>
        <v>f20210447@pilani.bits-pilani.ac.in</v>
      </c>
      <c r="F158" s="7">
        <v>3.0</v>
      </c>
      <c r="G158" s="6" t="str">
        <f t="shared" si="1"/>
        <v>M79X3</v>
      </c>
      <c r="H158" s="6" t="str">
        <f>VLOOKUP(G158,'Slot tags'!$C$2:$D$610,2,0)</f>
        <v>S33</v>
      </c>
      <c r="I158" s="8" t="str">
        <f>VLOOKUP($H158,'Startup Sheet'!$A$1:$AM$47,2,0)</f>
        <v>EdCalibre Private Limited</v>
      </c>
      <c r="J158" s="9" t="str">
        <f>VLOOKUP(H158,'Startup Sheet'!$A$1:$AM$47,3,0)</f>
        <v>Naman</v>
      </c>
      <c r="K158" s="9" t="str">
        <f>VLOOKUP(H158,'Startup Sheet'!$A$1:$AM$47,4,0)</f>
        <v>f20201749@pilani.bits-pilani.ac.in</v>
      </c>
      <c r="L158" s="10" t="str">
        <f>VLOOKUP($H158,'Startup Sheet'!$A$1:$AM$47,15,0)</f>
        <v>https://drive.google.com/open?id=1Lfj9r37JA8tdOhNuKNQMAefDYjDFjs5p&amp;authuser=karman%40conquest.org.in&amp;usp=drive_fs</v>
      </c>
      <c r="M158" s="9" t="str">
        <f t="shared" si="2"/>
        <v>Startup Name- EdCalibre Private Limited: https://drive.google.com/open?id=1Lfj9r37JA8tdOhNuKNQMAefDYjDFjs5p&amp;authuser=karman%40conquest.org.in&amp;usp=drive_fs</v>
      </c>
      <c r="N158" s="9">
        <v>44747.0</v>
      </c>
      <c r="O158" s="11">
        <v>44747.729166666664</v>
      </c>
      <c r="P158" s="21">
        <v>44747.770833333336</v>
      </c>
      <c r="Q158" s="9" t="str">
        <f>VLOOKUP($H158,'Startup Sheet'!$A$1:$AM$47,18,0)</f>
        <v>founder@edcalibre.com</v>
      </c>
      <c r="R158" s="9" t="str">
        <f>VLOOKUP($H158,'Startup Sheet'!$A$1:$AM$47,21,0)</f>
        <v>abhignajoshi1206@gmail.com</v>
      </c>
      <c r="S158" s="9" t="str">
        <f>VLOOKUP($H158,'Startup Sheet'!$A$1:$AM$47,24,0)</f>
        <v>dodiya.parth20@gmail.com</v>
      </c>
    </row>
    <row r="159">
      <c r="A159" s="6" t="s">
        <v>187</v>
      </c>
      <c r="B159" s="6" t="str">
        <f>VLOOKUP(A159,'Mentor Sheet'!$B$2:$O$102,2,0)</f>
        <v>M42</v>
      </c>
      <c r="C159" s="6" t="s">
        <v>188</v>
      </c>
      <c r="D159" s="6" t="s">
        <v>53</v>
      </c>
      <c r="E159" s="6" t="str">
        <f>VLOOKUP(D159,'2021 Batch'!$A$2:$E$16,2,0)</f>
        <v>f20211070@pilani.bits-pilani.ac.in</v>
      </c>
      <c r="F159" s="7">
        <v>1.0</v>
      </c>
      <c r="G159" s="6" t="str">
        <f t="shared" si="1"/>
        <v>M42X1</v>
      </c>
      <c r="H159" s="6" t="str">
        <f>VLOOKUP(G159,'Slot tags'!$C$2:$D$610,2,0)</f>
        <v>S2</v>
      </c>
      <c r="I159" s="8" t="str">
        <f>VLOOKUP($H159,'Startup Sheet'!$A$1:$AM$47,2,0)</f>
        <v>Aiverse</v>
      </c>
      <c r="J159" s="9" t="str">
        <f>VLOOKUP(H159,'Startup Sheet'!$A$1:$AM$47,3,0)</f>
        <v>Saksham</v>
      </c>
      <c r="K159" s="9" t="str">
        <f>VLOOKUP(H159,'Startup Sheet'!$A$1:$AM$47,4,0)</f>
        <v>f20201508@pilani.bits-pilani.ac.in</v>
      </c>
      <c r="L159" s="10" t="str">
        <f>VLOOKUP($H159,'Startup Sheet'!$A$1:$AM$47,15,0)</f>
        <v>https://drive.google.com/drive/folders/1DBLkV1sf6Kp6Q5Ywi44gcnxhyIpm47Kc?usp=sharing</v>
      </c>
      <c r="M159" s="9" t="str">
        <f t="shared" si="2"/>
        <v>Startup Name- Aiverse: https://drive.google.com/drive/folders/1DBLkV1sf6Kp6Q5Ywi44gcnxhyIpm47Kc?usp=sharing</v>
      </c>
      <c r="N159" s="9">
        <v>44746.0</v>
      </c>
      <c r="O159" s="11">
        <v>44746.791666666664</v>
      </c>
      <c r="P159" s="11">
        <v>44746.833333333336</v>
      </c>
      <c r="Q159" s="9" t="str">
        <f>VLOOKUP($H159,'Startup Sheet'!$A$1:$AM$47,18,0)</f>
        <v>abhishekroushan2194@gmail.com</v>
      </c>
      <c r="R159" s="9" t="str">
        <f>VLOOKUP($H159,'Startup Sheet'!$A$1:$AM$47,21,0)</f>
        <v>synergy.gaurav05@gmail.com</v>
      </c>
      <c r="S159" s="9" t="str">
        <f>VLOOKUP($H159,'Startup Sheet'!$A$1:$AM$47,24,0)</f>
        <v>aryanguptagandhi@gmail.com</v>
      </c>
    </row>
    <row r="160">
      <c r="A160" s="6" t="s">
        <v>187</v>
      </c>
      <c r="B160" s="6" t="str">
        <f>VLOOKUP(A160,'Mentor Sheet'!$B$2:$O$102,2,0)</f>
        <v>M42</v>
      </c>
      <c r="C160" s="6" t="s">
        <v>188</v>
      </c>
      <c r="D160" s="6" t="s">
        <v>53</v>
      </c>
      <c r="E160" s="6" t="str">
        <f>VLOOKUP(D160,'2021 Batch'!$A$2:$E$16,2,0)</f>
        <v>f20211070@pilani.bits-pilani.ac.in</v>
      </c>
      <c r="F160" s="7">
        <v>2.0</v>
      </c>
      <c r="G160" s="6" t="str">
        <f t="shared" si="1"/>
        <v>M42X2</v>
      </c>
      <c r="H160" s="6" t="str">
        <f>VLOOKUP(G160,'Slot tags'!$C$2:$D$610,2,0)</f>
        <v>S6</v>
      </c>
      <c r="I160" s="8" t="str">
        <f>VLOOKUP($H160,'Startup Sheet'!$A$1:$AM$47,2,0)</f>
        <v>BEAT Music NFTs</v>
      </c>
      <c r="J160" s="9" t="str">
        <f>VLOOKUP(H160,'Startup Sheet'!$A$1:$AM$47,3,0)</f>
        <v>Saksham</v>
      </c>
      <c r="K160" s="9" t="str">
        <f>VLOOKUP(H160,'Startup Sheet'!$A$1:$AM$47,4,0)</f>
        <v>f20201508@pilani.bits-pilani.ac.in</v>
      </c>
      <c r="L160" s="10" t="str">
        <f>VLOOKUP($H160,'Startup Sheet'!$A$1:$AM$47,15,0)</f>
        <v>https://drive.google.com/drive/folders/1JnthQqfPsMK1kllemeIUDUeZ5AXteXt8?usp=sharing</v>
      </c>
      <c r="M160" s="9" t="str">
        <f t="shared" si="2"/>
        <v>Startup Name- BEAT Music NFTs: https://drive.google.com/drive/folders/1JnthQqfPsMK1kllemeIUDUeZ5AXteXt8?usp=sharing</v>
      </c>
      <c r="N160" s="9">
        <v>44746.0</v>
      </c>
      <c r="O160" s="11">
        <v>44746.833333333336</v>
      </c>
      <c r="P160" s="11">
        <v>44746.875</v>
      </c>
      <c r="Q160" s="9" t="str">
        <f>VLOOKUP($H160,'Startup Sheet'!$A$1:$AM$47,18,0)</f>
        <v>bhargavk191@gmail.com</v>
      </c>
      <c r="R160" s="9" t="str">
        <f>VLOOKUP($H160,'Startup Sheet'!$A$1:$AM$47,21,0)</f>
        <v/>
      </c>
      <c r="S160" s="9" t="str">
        <f>VLOOKUP($H160,'Startup Sheet'!$A$1:$AM$47,24,0)</f>
        <v/>
      </c>
    </row>
    <row r="161">
      <c r="A161" s="6" t="s">
        <v>189</v>
      </c>
      <c r="B161" s="6" t="str">
        <f>VLOOKUP(A161,'Mentor Sheet'!$B$2:$O$102,2,0)</f>
        <v>M90</v>
      </c>
      <c r="C161" s="6" t="s">
        <v>190</v>
      </c>
      <c r="D161" s="6" t="s">
        <v>24</v>
      </c>
      <c r="E161" s="6" t="str">
        <f>VLOOKUP(D161,'2021 Batch'!$A$2:$E$16,2,0)</f>
        <v>f20210979@pilani.bits-pilani.ac.in</v>
      </c>
      <c r="F161" s="7">
        <v>1.0</v>
      </c>
      <c r="G161" s="6" t="str">
        <f t="shared" si="1"/>
        <v>M90X1</v>
      </c>
      <c r="H161" s="6" t="str">
        <f>VLOOKUP(G161,'Slot tags'!$C$2:$D$610,2,0)</f>
        <v>S7</v>
      </c>
      <c r="I161" s="8" t="str">
        <f>VLOOKUP($H161,'Startup Sheet'!$A$1:$AM$47,2,0)</f>
        <v>NeoFanTasy</v>
      </c>
      <c r="J161" s="9" t="str">
        <f>VLOOKUP(H161,'Startup Sheet'!$A$1:$AM$47,3,0)</f>
        <v>Saksham</v>
      </c>
      <c r="K161" s="9" t="str">
        <f>VLOOKUP(H161,'Startup Sheet'!$A$1:$AM$47,4,0)</f>
        <v>f20201508@pilani.bits-pilani.ac.in</v>
      </c>
      <c r="L161" s="10" t="str">
        <f>VLOOKUP($H161,'Startup Sheet'!$A$1:$AM$47,15,0)</f>
        <v>https://drive.google.com/drive/folders/1LhQa9x9AkAoPq-p7CL7IZB-OswRTr9lM?usp=sharing</v>
      </c>
      <c r="M161" s="9" t="str">
        <f t="shared" si="2"/>
        <v>Startup Name- NeoFanTasy: https://drive.google.com/drive/folders/1LhQa9x9AkAoPq-p7CL7IZB-OswRTr9lM?usp=sharing</v>
      </c>
      <c r="N161" s="9">
        <v>44749.0</v>
      </c>
      <c r="O161" s="11">
        <v>44749.75</v>
      </c>
      <c r="P161" s="11">
        <v>44749.791666666664</v>
      </c>
      <c r="Q161" s="9" t="str">
        <f>VLOOKUP($H161,'Startup Sheet'!$A$1:$AM$47,18,0)</f>
        <v>maharsh@nextblock.in</v>
      </c>
      <c r="R161" s="9" t="str">
        <f>VLOOKUP($H161,'Startup Sheet'!$A$1:$AM$47,21,0)</f>
        <v>deep@nextblock.in</v>
      </c>
      <c r="S161" s="9" t="str">
        <f>VLOOKUP($H161,'Startup Sheet'!$A$1:$AM$47,24,0)</f>
        <v/>
      </c>
    </row>
    <row r="162">
      <c r="A162" s="6" t="s">
        <v>191</v>
      </c>
      <c r="B162" s="6" t="str">
        <f>VLOOKUP(A162,'Mentor Sheet'!$B$2:$O$102,2,0)</f>
        <v>M13</v>
      </c>
      <c r="C162" s="6" t="s">
        <v>192</v>
      </c>
      <c r="D162" s="6" t="s">
        <v>24</v>
      </c>
      <c r="E162" s="6" t="str">
        <f>VLOOKUP(D162,'2021 Batch'!$A$2:$E$16,2,0)</f>
        <v>f20210979@pilani.bits-pilani.ac.in</v>
      </c>
      <c r="F162" s="7">
        <v>1.0</v>
      </c>
      <c r="G162" s="6" t="str">
        <f t="shared" si="1"/>
        <v>M13X1</v>
      </c>
      <c r="H162" s="6" t="str">
        <f>VLOOKUP(G162,'Slot tags'!$C$2:$D$610,2,0)</f>
        <v>S36</v>
      </c>
      <c r="I162" s="8" t="str">
        <f>VLOOKUP($H162,'Startup Sheet'!$A$1:$AM$47,2,0)</f>
        <v>Genpay</v>
      </c>
      <c r="J162" s="9" t="str">
        <f>VLOOKUP(H162,'Startup Sheet'!$A$1:$AM$47,3,0)</f>
        <v>Mehul</v>
      </c>
      <c r="K162" s="9" t="str">
        <f>VLOOKUP(H162,'Startup Sheet'!$A$1:$AM$47,4,0)</f>
        <v>f20200806@pilani.bits-pilani.ac.in</v>
      </c>
      <c r="L162" s="10" t="str">
        <f>VLOOKUP($H162,'Startup Sheet'!$A$1:$AM$47,15,0)</f>
        <v>https://drive.google.com/open?id=1Toer_8UB-2Z61N2wm-48Qu-vhCwEuIrD&amp;authuser=karman%40conquest.org.in&amp;usp=drive_fs</v>
      </c>
      <c r="M162" s="9" t="str">
        <f t="shared" si="2"/>
        <v>Startup Name- Genpay: https://drive.google.com/open?id=1Toer_8UB-2Z61N2wm-48Qu-vhCwEuIrD&amp;authuser=karman%40conquest.org.in&amp;usp=drive_fs</v>
      </c>
      <c r="N162" s="9">
        <v>44743.0</v>
      </c>
      <c r="O162" s="11">
        <v>44743.541666666664</v>
      </c>
      <c r="P162" s="11">
        <v>44743.583333333336</v>
      </c>
      <c r="Q162" s="9" t="str">
        <f>VLOOKUP($H162,'Startup Sheet'!$A$1:$AM$47,18,0)</f>
        <v>chaithanya@genpay.in</v>
      </c>
      <c r="R162" s="9" t="str">
        <f>VLOOKUP($H162,'Startup Sheet'!$A$1:$AM$47,21,0)</f>
        <v>parikshit@genpay.in</v>
      </c>
      <c r="S162" s="9" t="str">
        <f>VLOOKUP($H162,'Startup Sheet'!$A$1:$AM$47,24,0)</f>
        <v/>
      </c>
    </row>
    <row r="163">
      <c r="A163" s="6" t="s">
        <v>191</v>
      </c>
      <c r="B163" s="6" t="str">
        <f>VLOOKUP(A163,'Mentor Sheet'!$B$2:$O$102,2,0)</f>
        <v>M13</v>
      </c>
      <c r="C163" s="6" t="s">
        <v>192</v>
      </c>
      <c r="D163" s="6" t="s">
        <v>24</v>
      </c>
      <c r="E163" s="6" t="str">
        <f>VLOOKUP(D163,'2021 Batch'!$A$2:$E$16,2,0)</f>
        <v>f20210979@pilani.bits-pilani.ac.in</v>
      </c>
      <c r="F163" s="7">
        <v>2.0</v>
      </c>
      <c r="G163" s="6" t="str">
        <f t="shared" si="1"/>
        <v>M13X2</v>
      </c>
      <c r="H163" s="6" t="str">
        <f>VLOOKUP(G163,'Slot tags'!$C$2:$D$610,2,0)</f>
        <v>S41</v>
      </c>
      <c r="I163" s="8" t="str">
        <f>VLOOKUP($H163,'Startup Sheet'!$A$1:$AM$47,2,0)</f>
        <v>Chalo Nework</v>
      </c>
      <c r="J163" s="9" t="str">
        <f>VLOOKUP(H163,'Startup Sheet'!$A$1:$AM$47,3,0)</f>
        <v>Varad</v>
      </c>
      <c r="K163" s="9" t="str">
        <f>VLOOKUP(H163,'Startup Sheet'!$A$1:$AM$47,4,0)</f>
        <v>f20200160@pilani.bits-pilani.ac.in</v>
      </c>
      <c r="L163" s="10" t="str">
        <f>VLOOKUP($H163,'Startup Sheet'!$A$1:$AM$47,15,0)</f>
        <v>https://drive.google.com/drive/folders/1SwRAfOTDXJV3CvChP9wAVSyAf-LICHXk?usp=sharing</v>
      </c>
      <c r="M163" s="9" t="str">
        <f t="shared" si="2"/>
        <v>Startup Name- Chalo Nework: https://drive.google.com/drive/folders/1SwRAfOTDXJV3CvChP9wAVSyAf-LICHXk?usp=sharing</v>
      </c>
      <c r="N163" s="9">
        <v>44744.0</v>
      </c>
      <c r="O163" s="11">
        <v>44744.541666666664</v>
      </c>
      <c r="P163" s="11">
        <v>44744.583333333336</v>
      </c>
      <c r="Q163" s="9" t="str">
        <f>VLOOKUP($H163,'Startup Sheet'!$A$1:$AM$47,18,0)</f>
        <v>priyansha.singh@indiamigrationnow.org</v>
      </c>
      <c r="R163" s="9" t="str">
        <f>VLOOKUP($H163,'Startup Sheet'!$A$1:$AM$47,21,0)</f>
        <v>varun@indiamigrationnow.org</v>
      </c>
      <c r="S163" s="9" t="str">
        <f>VLOOKUP($H163,'Startup Sheet'!$A$1:$AM$47,24,0)</f>
        <v/>
      </c>
    </row>
    <row r="164">
      <c r="A164" s="6" t="s">
        <v>191</v>
      </c>
      <c r="B164" s="6" t="str">
        <f>VLOOKUP(A164,'Mentor Sheet'!$B$2:$O$102,2,0)</f>
        <v>M13</v>
      </c>
      <c r="C164" s="6" t="s">
        <v>192</v>
      </c>
      <c r="D164" s="6" t="s">
        <v>24</v>
      </c>
      <c r="E164" s="6" t="str">
        <f>VLOOKUP(D164,'2021 Batch'!$A$2:$E$16,2,0)</f>
        <v>f20210979@pilani.bits-pilani.ac.in</v>
      </c>
      <c r="F164" s="7">
        <v>3.0</v>
      </c>
      <c r="G164" s="6" t="str">
        <f t="shared" si="1"/>
        <v>M13X3</v>
      </c>
      <c r="H164" s="6" t="str">
        <f>VLOOKUP(G164,'Slot tags'!$C$2:$D$610,2,0)</f>
        <v>S46</v>
      </c>
      <c r="I164" s="8" t="str">
        <f>VLOOKUP($H164,'Startup Sheet'!$A$1:$AM$47,2,0)</f>
        <v>TheRollNumber</v>
      </c>
      <c r="J164" s="9" t="str">
        <f>VLOOKUP(H164,'Startup Sheet'!$A$1:$AM$47,3,0)</f>
        <v>Shamika</v>
      </c>
      <c r="K164" s="9" t="str">
        <f>VLOOKUP(H164,'Startup Sheet'!$A$1:$AM$47,4,0)</f>
        <v>f20201206@pilani.bits-pilani.ac.in</v>
      </c>
      <c r="L164" s="10" t="str">
        <f>VLOOKUP($H164,'Startup Sheet'!$A$1:$AM$47,15,0)</f>
        <v>https://drive.google.com/open?id=1XCLHxcdLSh88tC66PBzsQQnw0eJl_X7q&amp;authuser=karman%40conquest.org.in&amp;usp=drive_fs</v>
      </c>
      <c r="M164" s="9" t="str">
        <f t="shared" si="2"/>
        <v>Startup Name- TheRollNumber: https://drive.google.com/open?id=1XCLHxcdLSh88tC66PBzsQQnw0eJl_X7q&amp;authuser=karman%40conquest.org.in&amp;usp=drive_fs</v>
      </c>
      <c r="N164" s="9">
        <v>44745.0</v>
      </c>
      <c r="O164" s="11">
        <v>44745.541666666664</v>
      </c>
      <c r="P164" s="11">
        <v>44745.583333333336</v>
      </c>
      <c r="Q164" s="9" t="str">
        <f>VLOOKUP($H164,'Startup Sheet'!$A$1:$AM$47,18,0)</f>
        <v>raghavendrasharma@therollnumber.com</v>
      </c>
      <c r="R164" s="9" t="str">
        <f>VLOOKUP($H164,'Startup Sheet'!$A$1:$AM$47,21,0)</f>
        <v/>
      </c>
      <c r="S164" s="9" t="str">
        <f>VLOOKUP($H164,'Startup Sheet'!$A$1:$AM$47,24,0)</f>
        <v/>
      </c>
    </row>
    <row r="165">
      <c r="A165" s="6" t="s">
        <v>193</v>
      </c>
      <c r="B165" s="6" t="str">
        <f>VLOOKUP(A165,'Mentor Sheet'!$B$2:$O$102,2,0)</f>
        <v>M94</v>
      </c>
      <c r="C165" s="6" t="s">
        <v>194</v>
      </c>
      <c r="D165" s="6" t="s">
        <v>51</v>
      </c>
      <c r="E165" s="6" t="str">
        <f>VLOOKUP(D165,'2021 Batch'!$A$2:$E$16,2,0)</f>
        <v>f20211691@pilani.bits-pilani.ac.in</v>
      </c>
      <c r="F165" s="7">
        <v>1.0</v>
      </c>
      <c r="G165" s="6" t="str">
        <f t="shared" si="1"/>
        <v>M94X1</v>
      </c>
      <c r="H165" s="6" t="str">
        <f>VLOOKUP(G165,'Slot tags'!$C$2:$D$610,2,0)</f>
        <v>S2</v>
      </c>
      <c r="I165" s="8" t="str">
        <f>VLOOKUP($H165,'Startup Sheet'!$A$1:$AM$47,2,0)</f>
        <v>Aiverse</v>
      </c>
      <c r="J165" s="9" t="str">
        <f>VLOOKUP(H165,'Startup Sheet'!$A$1:$AM$47,3,0)</f>
        <v>Saksham</v>
      </c>
      <c r="K165" s="9" t="str">
        <f>VLOOKUP(H165,'Startup Sheet'!$A$1:$AM$47,4,0)</f>
        <v>f20201508@pilani.bits-pilani.ac.in</v>
      </c>
      <c r="L165" s="10" t="str">
        <f>VLOOKUP($H165,'Startup Sheet'!$A$1:$AM$47,15,0)</f>
        <v>https://drive.google.com/drive/folders/1DBLkV1sf6Kp6Q5Ywi44gcnxhyIpm47Kc?usp=sharing</v>
      </c>
      <c r="M165" s="9" t="str">
        <f t="shared" si="2"/>
        <v>Startup Name- Aiverse: https://drive.google.com/drive/folders/1DBLkV1sf6Kp6Q5Ywi44gcnxhyIpm47Kc?usp=sharing</v>
      </c>
      <c r="N165" s="9">
        <v>44744.0</v>
      </c>
      <c r="O165" s="11">
        <v>44744.416666666664</v>
      </c>
      <c r="P165" s="11">
        <v>44744.458333333336</v>
      </c>
      <c r="Q165" s="9" t="str">
        <f>VLOOKUP($H165,'Startup Sheet'!$A$1:$AM$47,18,0)</f>
        <v>abhishekroushan2194@gmail.com</v>
      </c>
      <c r="R165" s="9" t="str">
        <f>VLOOKUP($H165,'Startup Sheet'!$A$1:$AM$47,21,0)</f>
        <v>synergy.gaurav05@gmail.com</v>
      </c>
      <c r="S165" s="9" t="str">
        <f>VLOOKUP($H165,'Startup Sheet'!$A$1:$AM$47,24,0)</f>
        <v>aryanguptagandhi@gmail.com</v>
      </c>
    </row>
    <row r="166">
      <c r="A166" s="6" t="s">
        <v>193</v>
      </c>
      <c r="B166" s="6" t="str">
        <f>VLOOKUP(A166,'Mentor Sheet'!$B$2:$O$102,2,0)</f>
        <v>M94</v>
      </c>
      <c r="C166" s="6" t="s">
        <v>194</v>
      </c>
      <c r="D166" s="6" t="s">
        <v>51</v>
      </c>
      <c r="E166" s="6" t="str">
        <f>VLOOKUP(D166,'2021 Batch'!$A$2:$E$16,2,0)</f>
        <v>f20211691@pilani.bits-pilani.ac.in</v>
      </c>
      <c r="F166" s="7">
        <v>2.0</v>
      </c>
      <c r="G166" s="6" t="str">
        <f t="shared" si="1"/>
        <v>M94X2</v>
      </c>
      <c r="H166" s="6" t="str">
        <f>VLOOKUP(G166,'Slot tags'!$C$2:$D$610,2,0)</f>
        <v>S42</v>
      </c>
      <c r="I166" s="8" t="str">
        <f>VLOOKUP($H166,'Startup Sheet'!$A$1:$AM$47,2,0)</f>
        <v>OriginKonnect</v>
      </c>
      <c r="J166" s="9" t="str">
        <f>VLOOKUP(H166,'Startup Sheet'!$A$1:$AM$47,3,0)</f>
        <v>Mehul</v>
      </c>
      <c r="K166" s="9" t="str">
        <f>VLOOKUP(H166,'Startup Sheet'!$A$1:$AM$47,4,0)</f>
        <v>f20200806@pilani.bits-pilani.ac.in</v>
      </c>
      <c r="L166" s="10" t="str">
        <f>VLOOKUP($H166,'Startup Sheet'!$A$1:$AM$47,15,0)</f>
        <v>https://drive.google.com/drive/folders/1PPbdwLnwx9-VV9IvGO2xR4301y3m6cu8?usp=sharing</v>
      </c>
      <c r="M166" s="9" t="str">
        <f t="shared" si="2"/>
        <v>Startup Name- OriginKonnect: https://drive.google.com/drive/folders/1PPbdwLnwx9-VV9IvGO2xR4301y3m6cu8?usp=sharing</v>
      </c>
      <c r="N166" s="9">
        <v>44745.0</v>
      </c>
      <c r="O166" s="11">
        <v>44745.416666666664</v>
      </c>
      <c r="P166" s="11">
        <v>44745.458333333336</v>
      </c>
      <c r="Q166" s="9" t="str">
        <f>VLOOKUP($H166,'Startup Sheet'!$A$1:$AM$47,18,0)</f>
        <v>ajit.j@originKonnect.in</v>
      </c>
      <c r="R166" s="9" t="str">
        <f>VLOOKUP($H166,'Startup Sheet'!$A$1:$AM$47,21,0)</f>
        <v>ravish.k@originkonnect.in</v>
      </c>
      <c r="S166" s="9" t="str">
        <f>VLOOKUP($H166,'Startup Sheet'!$A$1:$AM$47,24,0)</f>
        <v/>
      </c>
    </row>
    <row r="167">
      <c r="A167" s="6" t="s">
        <v>195</v>
      </c>
      <c r="B167" s="6" t="str">
        <f>VLOOKUP(A167,'Mentor Sheet'!$B$2:$O$102,2,0)</f>
        <v>M45</v>
      </c>
      <c r="C167" s="6" t="s">
        <v>196</v>
      </c>
      <c r="D167" s="6" t="s">
        <v>51</v>
      </c>
      <c r="E167" s="6" t="str">
        <f>VLOOKUP(D167,'2021 Batch'!$A$2:$E$16,2,0)</f>
        <v>f20211691@pilani.bits-pilani.ac.in</v>
      </c>
      <c r="F167" s="7">
        <v>1.0</v>
      </c>
      <c r="G167" s="6" t="str">
        <f t="shared" si="1"/>
        <v>M45X1</v>
      </c>
      <c r="H167" s="6" t="str">
        <f>VLOOKUP(G167,'Slot tags'!$C$2:$D$610,2,0)</f>
        <v>S29</v>
      </c>
      <c r="I167" s="8" t="str">
        <f>VLOOKUP($H167,'Startup Sheet'!$A$1:$AM$47,2,0)</f>
        <v>enpointe</v>
      </c>
      <c r="J167" s="9" t="str">
        <f>VLOOKUP(H167,'Startup Sheet'!$A$1:$AM$47,3,0)</f>
        <v>Karman</v>
      </c>
      <c r="K167" s="9" t="str">
        <f>VLOOKUP(H167,'Startup Sheet'!$A$1:$AM$47,4,0)</f>
        <v>f20201896@pilani.bits-pilani.ac.in</v>
      </c>
      <c r="L167" s="10" t="str">
        <f>VLOOKUP($H167,'Startup Sheet'!$A$1:$AM$47,15,0)</f>
        <v>https://drive.google.com/open?id=1T9veuEhSLewReTyBGlg1MtC5cPeNDZNT&amp;authuser=karman%40conquest.org.in&amp;usp=drive_fs</v>
      </c>
      <c r="M167" s="9" t="str">
        <f t="shared" si="2"/>
        <v>Startup Name- enpointe: https://drive.google.com/open?id=1T9veuEhSLewReTyBGlg1MtC5cPeNDZNT&amp;authuser=karman%40conquest.org.in&amp;usp=drive_fs</v>
      </c>
      <c r="N167" s="9">
        <v>44746.0</v>
      </c>
      <c r="O167" s="11">
        <v>44746.75</v>
      </c>
      <c r="P167" s="11">
        <v>44746.791666666664</v>
      </c>
      <c r="Q167" s="9" t="str">
        <f>VLOOKUP($H167,'Startup Sheet'!$A$1:$AM$47,18,0)</f>
        <v>anna@enpointe.in</v>
      </c>
      <c r="R167" s="9" t="str">
        <f>VLOOKUP($H167,'Startup Sheet'!$A$1:$AM$47,21,0)</f>
        <v/>
      </c>
      <c r="S167" s="9" t="str">
        <f>VLOOKUP($H167,'Startup Sheet'!$A$1:$AM$47,24,0)</f>
        <v/>
      </c>
    </row>
    <row r="168">
      <c r="A168" s="6" t="s">
        <v>197</v>
      </c>
      <c r="B168" s="6" t="str">
        <f>VLOOKUP(A168,'Mentor Sheet'!$B$2:$O$102,2,0)</f>
        <v>M26</v>
      </c>
      <c r="C168" s="6" t="s">
        <v>198</v>
      </c>
      <c r="D168" s="6" t="s">
        <v>26</v>
      </c>
      <c r="E168" s="6" t="str">
        <f>VLOOKUP(D168,'2021 Batch'!$A$2:$E$16,2,0)</f>
        <v>f20212801@pilani.bits-pilani.ac.in</v>
      </c>
      <c r="F168" s="7">
        <v>1.0</v>
      </c>
      <c r="G168" s="6" t="str">
        <f t="shared" si="1"/>
        <v>M26X1</v>
      </c>
      <c r="H168" s="6" t="str">
        <f>VLOOKUP(G168,'Slot tags'!$C$2:$D$610,2,0)</f>
        <v>S20</v>
      </c>
      <c r="I168" s="8" t="str">
        <f>VLOOKUP($H168,'Startup Sheet'!$A$1:$AM$47,2,0)</f>
        <v>Kwikpic</v>
      </c>
      <c r="J168" s="9" t="str">
        <f>VLOOKUP(H168,'Startup Sheet'!$A$1:$AM$47,3,0)</f>
        <v>Shreya</v>
      </c>
      <c r="K168" s="9" t="str">
        <f>VLOOKUP(H168,'Startup Sheet'!$A$1:$AM$47,4,0)</f>
        <v>f20201807@pilani.bits-pilani.ac.in</v>
      </c>
      <c r="L168" s="10" t="str">
        <f>VLOOKUP($H168,'Startup Sheet'!$A$1:$AM$47,15,0)</f>
        <v>https://drive.google.com/drive/folders/1Se-AWsb-C5MxkFslCpOLWQGsT_aq9h1d?usp=sharing</v>
      </c>
      <c r="M168" s="9" t="str">
        <f t="shared" si="2"/>
        <v>Startup Name- Kwikpic: https://drive.google.com/drive/folders/1Se-AWsb-C5MxkFslCpOLWQGsT_aq9h1d?usp=sharing</v>
      </c>
      <c r="N168" s="9">
        <v>44746.0</v>
      </c>
      <c r="O168" s="21">
        <v>44746.583333333336</v>
      </c>
      <c r="P168" s="21">
        <v>44746.625</v>
      </c>
      <c r="Q168" s="9" t="str">
        <f>VLOOKUP($H168,'Startup Sheet'!$A$1:$AM$47,18,0)</f>
        <v>harsh@kwikpic.in</v>
      </c>
      <c r="R168" s="9" t="str">
        <f>VLOOKUP($H168,'Startup Sheet'!$A$1:$AM$47,21,0)</f>
        <v/>
      </c>
      <c r="S168" s="9" t="str">
        <f>VLOOKUP($H168,'Startup Sheet'!$A$1:$AM$47,24,0)</f>
        <v/>
      </c>
    </row>
    <row r="169">
      <c r="A169" s="6" t="s">
        <v>197</v>
      </c>
      <c r="B169" s="6" t="str">
        <f>VLOOKUP(A169,'Mentor Sheet'!$B$2:$O$102,2,0)</f>
        <v>M26</v>
      </c>
      <c r="C169" s="6" t="s">
        <v>198</v>
      </c>
      <c r="D169" s="6" t="s">
        <v>26</v>
      </c>
      <c r="E169" s="6" t="str">
        <f>VLOOKUP(D169,'2021 Batch'!$A$2:$E$16,2,0)</f>
        <v>f20212801@pilani.bits-pilani.ac.in</v>
      </c>
      <c r="F169" s="7">
        <v>2.0</v>
      </c>
      <c r="G169" s="6" t="str">
        <f t="shared" si="1"/>
        <v>M26X2</v>
      </c>
      <c r="H169" s="6" t="str">
        <f>VLOOKUP(G169,'Slot tags'!$C$2:$D$610,2,0)</f>
        <v>S10</v>
      </c>
      <c r="I169" s="8" t="str">
        <f>VLOOKUP($H169,'Startup Sheet'!$A$1:$AM$47,2,0)</f>
        <v>Folks</v>
      </c>
      <c r="J169" s="9" t="str">
        <f>VLOOKUP(H169,'Startup Sheet'!$A$1:$AM$47,3,0)</f>
        <v>Darshil</v>
      </c>
      <c r="K169" s="9" t="str">
        <f>VLOOKUP(H169,'Startup Sheet'!$A$1:$AM$47,4,0)</f>
        <v>f20200985@pilani.bits-pilani.ac.in</v>
      </c>
      <c r="L169" s="10" t="str">
        <f>VLOOKUP($H169,'Startup Sheet'!$A$1:$AM$47,15,0)</f>
        <v>https://drive.google.com/drive/folders/1JwJrm-OWJuK-1xx6O8dj7OWP8zKkiXoG?usp=sharing</v>
      </c>
      <c r="M169" s="9" t="str">
        <f t="shared" si="2"/>
        <v>Startup Name- Folks: https://drive.google.com/drive/folders/1JwJrm-OWJuK-1xx6O8dj7OWP8zKkiXoG?usp=sharing</v>
      </c>
      <c r="N169" s="9">
        <v>44747.0</v>
      </c>
      <c r="O169" s="21">
        <v>44747.583333333336</v>
      </c>
      <c r="P169" s="21">
        <v>44747.625</v>
      </c>
      <c r="Q169" s="9" t="str">
        <f>VLOOKUP($H169,'Startup Sheet'!$A$1:$AM$47,18,0)</f>
        <v>contact@vishwaspuri.tech</v>
      </c>
      <c r="R169" s="9" t="str">
        <f>VLOOKUP($H169,'Startup Sheet'!$A$1:$AM$47,21,0)</f>
        <v>mudit.shivendra350@yahoo.in</v>
      </c>
      <c r="S169" s="9" t="str">
        <f>VLOOKUP($H169,'Startup Sheet'!$A$1:$AM$47,24,0)</f>
        <v/>
      </c>
    </row>
    <row r="170">
      <c r="A170" s="6" t="s">
        <v>197</v>
      </c>
      <c r="B170" s="6" t="str">
        <f>VLOOKUP(A170,'Mentor Sheet'!$B$2:$O$102,2,0)</f>
        <v>M26</v>
      </c>
      <c r="C170" s="6" t="s">
        <v>198</v>
      </c>
      <c r="D170" s="6" t="s">
        <v>26</v>
      </c>
      <c r="E170" s="6" t="str">
        <f>VLOOKUP(D170,'2021 Batch'!$A$2:$E$16,2,0)</f>
        <v>f20212801@pilani.bits-pilani.ac.in</v>
      </c>
      <c r="F170" s="7">
        <v>3.0</v>
      </c>
      <c r="G170" s="6" t="str">
        <f t="shared" si="1"/>
        <v>M26X3</v>
      </c>
      <c r="H170" s="6" t="str">
        <f>VLOOKUP(G170,'Slot tags'!$C$2:$D$610,2,0)</f>
        <v>S32</v>
      </c>
      <c r="I170" s="8" t="str">
        <f>VLOOKUP($H170,'Startup Sheet'!$A$1:$AM$47,2,0)</f>
        <v>Strawcture Eco Pvt. Ltd.</v>
      </c>
      <c r="J170" s="9" t="str">
        <f>VLOOKUP(H170,'Startup Sheet'!$A$1:$AM$47,3,0)</f>
        <v>Naman</v>
      </c>
      <c r="K170" s="9" t="str">
        <f>VLOOKUP(H170,'Startup Sheet'!$A$1:$AM$47,4,0)</f>
        <v>f20201749@pilani.bits-pilani.ac.in</v>
      </c>
      <c r="L170" s="10" t="str">
        <f>VLOOKUP($H170,'Startup Sheet'!$A$1:$AM$47,15,0)</f>
        <v>https://drive.google.com/open?id=1TsB-cXvTN_9ozqeoZzqSeNj971PHH-mn&amp;authuser=karman%40conquest.org.in&amp;usp=drive_fs</v>
      </c>
      <c r="M170" s="9" t="str">
        <f t="shared" si="2"/>
        <v>Startup Name- Strawcture Eco Pvt. Ltd.: https://drive.google.com/open?id=1TsB-cXvTN_9ozqeoZzqSeNj971PHH-mn&amp;authuser=karman%40conquest.org.in&amp;usp=drive_fs</v>
      </c>
      <c r="N170" s="9">
        <v>44748.0</v>
      </c>
      <c r="O170" s="21">
        <v>44748.583333333336</v>
      </c>
      <c r="P170" s="21">
        <v>44748.625</v>
      </c>
      <c r="Q170" s="9" t="str">
        <f>VLOOKUP($H170,'Startup Sheet'!$A$1:$AM$47,18,0)</f>
        <v>shriti_pandey@strawcture.com</v>
      </c>
      <c r="R170" s="9" t="str">
        <f>VLOOKUP($H170,'Startup Sheet'!$A$1:$AM$47,21,0)</f>
        <v/>
      </c>
      <c r="S170" s="9" t="str">
        <f>VLOOKUP($H170,'Startup Sheet'!$A$1:$AM$47,24,0)</f>
        <v/>
      </c>
    </row>
    <row r="171">
      <c r="A171" s="6" t="s">
        <v>199</v>
      </c>
      <c r="B171" s="6" t="str">
        <f>VLOOKUP(A171,'Mentor Sheet'!$B$2:$O$102,2,0)</f>
        <v>M40</v>
      </c>
      <c r="C171" s="6" t="s">
        <v>200</v>
      </c>
      <c r="D171" s="6" t="s">
        <v>40</v>
      </c>
      <c r="E171" s="6" t="str">
        <f>VLOOKUP(D171,'2021 Batch'!$A$2:$E$16,2,0)</f>
        <v>f20211738@pilani.bits-pilani.ac.in</v>
      </c>
      <c r="F171" s="7">
        <v>1.0</v>
      </c>
      <c r="G171" s="6" t="str">
        <f t="shared" si="1"/>
        <v>M40X1</v>
      </c>
      <c r="H171" s="6" t="str">
        <f>VLOOKUP(G171,'Slot tags'!$C$2:$D$610,2,0)</f>
        <v>S9</v>
      </c>
      <c r="I171" s="8" t="str">
        <f>VLOOKUP($H171,'Startup Sheet'!$A$1:$AM$47,2,0)</f>
        <v>push.</v>
      </c>
      <c r="J171" s="9" t="str">
        <f>VLOOKUP(H171,'Startup Sheet'!$A$1:$AM$47,3,0)</f>
        <v>Aryaman</v>
      </c>
      <c r="K171" s="9" t="str">
        <f>VLOOKUP(H171,'Startup Sheet'!$A$1:$AM$47,4,0)</f>
        <v>f20200537@pilani.bits-pilani.ac.in</v>
      </c>
      <c r="L171" s="10" t="str">
        <f>VLOOKUP($H171,'Startup Sheet'!$A$1:$AM$47,15,0)</f>
        <v>https://drive.google.com/drive/folders/1JR5IyWS9-UfSIiz5gV9X9bfsK-P7Sj2P?usp=sharing</v>
      </c>
      <c r="M171" s="9" t="str">
        <f t="shared" si="2"/>
        <v>Startup Name- push.: https://drive.google.com/drive/folders/1JR5IyWS9-UfSIiz5gV9X9bfsK-P7Sj2P?usp=sharing</v>
      </c>
      <c r="N171" s="9">
        <v>44748.0</v>
      </c>
      <c r="O171" s="21">
        <v>44748.479166666664</v>
      </c>
      <c r="P171" s="21">
        <v>44748.520833333336</v>
      </c>
      <c r="Q171" s="9" t="str">
        <f>VLOOKUP($H171,'Startup Sheet'!$A$1:$AM$47,18,0)</f>
        <v>f20180612@pilani.bits-pilani.ac.in</v>
      </c>
      <c r="R171" s="9" t="str">
        <f>VLOOKUP($H171,'Startup Sheet'!$A$1:$AM$47,21,0)</f>
        <v>f20180603@pilani.bits-pilani.ac.in</v>
      </c>
      <c r="S171" s="9" t="str">
        <f>VLOOKUP($H171,'Startup Sheet'!$A$1:$AM$47,24,0)</f>
        <v/>
      </c>
    </row>
    <row r="172">
      <c r="A172" s="6" t="s">
        <v>199</v>
      </c>
      <c r="B172" s="6" t="str">
        <f>VLOOKUP(A172,'Mentor Sheet'!$B$2:$O$102,2,0)</f>
        <v>M40</v>
      </c>
      <c r="C172" s="6" t="s">
        <v>200</v>
      </c>
      <c r="D172" s="6" t="s">
        <v>40</v>
      </c>
      <c r="E172" s="6" t="str">
        <f>VLOOKUP(D172,'2021 Batch'!$A$2:$E$16,2,0)</f>
        <v>f20211738@pilani.bits-pilani.ac.in</v>
      </c>
      <c r="F172" s="7">
        <v>2.0</v>
      </c>
      <c r="G172" s="6" t="str">
        <f t="shared" si="1"/>
        <v>M40X2</v>
      </c>
      <c r="H172" s="6" t="str">
        <f>VLOOKUP(G172,'Slot tags'!$C$2:$D$610,2,0)</f>
        <v>S18</v>
      </c>
      <c r="I172" s="8" t="str">
        <f>VLOOKUP($H172,'Startup Sheet'!$A$1:$AM$47,2,0)</f>
        <v>Euphotic Labs Private Limited</v>
      </c>
      <c r="J172" s="9" t="str">
        <f>VLOOKUP(H172,'Startup Sheet'!$A$1:$AM$47,3,0)</f>
        <v>Shreya</v>
      </c>
      <c r="K172" s="9" t="str">
        <f>VLOOKUP(H172,'Startup Sheet'!$A$1:$AM$47,4,0)</f>
        <v>f20201807@pilani.bits-pilani.ac.in</v>
      </c>
      <c r="L172" s="10" t="str">
        <f>VLOOKUP($H172,'Startup Sheet'!$A$1:$AM$47,15,0)</f>
        <v>https://drive.google.com/drive/folders/1PIEn0HU71iqvaXE8xmGclj6j1YvpVsEp?usp=sharing</v>
      </c>
      <c r="M172" s="9" t="str">
        <f t="shared" si="2"/>
        <v>Startup Name- Euphotic Labs Private Limited: https://drive.google.com/drive/folders/1PIEn0HU71iqvaXE8xmGclj6j1YvpVsEp?usp=sharing</v>
      </c>
      <c r="N172" s="9">
        <v>44749.0</v>
      </c>
      <c r="O172" s="21">
        <v>44749.479166666664</v>
      </c>
      <c r="P172" s="21">
        <v>44749.520833333336</v>
      </c>
      <c r="Q172" s="9" t="str">
        <f>VLOOKUP($H172,'Startup Sheet'!$A$1:$AM$47,18,0)</f>
        <v>sudeep@euphotic.io</v>
      </c>
      <c r="R172" s="9" t="str">
        <f>VLOOKUP($H172,'Startup Sheet'!$A$1:$AM$47,21,0)</f>
        <v>yatin@euphotic.io</v>
      </c>
      <c r="S172" s="9" t="str">
        <f>VLOOKUP($H172,'Startup Sheet'!$A$1:$AM$47,24,0)</f>
        <v>amitgupta@euphotic.io</v>
      </c>
    </row>
    <row r="173">
      <c r="A173" s="6" t="s">
        <v>201</v>
      </c>
      <c r="B173" s="6" t="str">
        <f>VLOOKUP(A173,'Mentor Sheet'!$B$2:$O$102,2,0)</f>
        <v>M5</v>
      </c>
      <c r="C173" s="6" t="s">
        <v>202</v>
      </c>
      <c r="D173" s="6" t="s">
        <v>40</v>
      </c>
      <c r="E173" s="6" t="str">
        <f>VLOOKUP(D173,'2021 Batch'!$A$2:$E$16,2,0)</f>
        <v>f20211738@pilani.bits-pilani.ac.in</v>
      </c>
      <c r="F173" s="7">
        <v>1.0</v>
      </c>
      <c r="G173" s="6" t="str">
        <f t="shared" si="1"/>
        <v>M5X1</v>
      </c>
      <c r="H173" s="6" t="str">
        <f>VLOOKUP(G173,'Slot tags'!$C$2:$D$610,2,0)</f>
        <v>S11</v>
      </c>
      <c r="I173" s="8" t="str">
        <f>VLOOKUP($H173,'Startup Sheet'!$A$1:$AM$47,2,0)</f>
        <v>Leegum</v>
      </c>
      <c r="J173" s="9" t="str">
        <f>VLOOKUP(H173,'Startup Sheet'!$A$1:$AM$47,3,0)</f>
        <v>Karman</v>
      </c>
      <c r="K173" s="9" t="str">
        <f>VLOOKUP(H173,'Startup Sheet'!$A$1:$AM$47,4,0)</f>
        <v>f20201896@pilani.bits-pilani.ac.in</v>
      </c>
      <c r="L173" s="10" t="str">
        <f>VLOOKUP($H173,'Startup Sheet'!$A$1:$AM$47,15,0)</f>
        <v>https://drive.google.com/open?id=1NtWH88d2Hcog9nyucDmMZdik48V1tNng&amp;authuser=karman%40conquest.org.in&amp;usp=drive_fs</v>
      </c>
      <c r="M173" s="9" t="str">
        <f t="shared" si="2"/>
        <v>Startup Name- Leegum: https://drive.google.com/open?id=1NtWH88d2Hcog9nyucDmMZdik48V1tNng&amp;authuser=karman%40conquest.org.in&amp;usp=drive_fs</v>
      </c>
      <c r="N173" s="9">
        <v>44747.0</v>
      </c>
      <c r="O173" s="21">
        <v>44747.75</v>
      </c>
      <c r="P173" s="21">
        <v>44747.791666666664</v>
      </c>
      <c r="Q173" s="9" t="str">
        <f>VLOOKUP($H173,'Startup Sheet'!$A$1:$AM$47,18,0)</f>
        <v>akashpratapsingh2912@gmail.com</v>
      </c>
      <c r="R173" s="9" t="str">
        <f>VLOOKUP($H173,'Startup Sheet'!$A$1:$AM$47,21,0)</f>
        <v>petullamishra08@gmail.com</v>
      </c>
      <c r="S173" s="9" t="str">
        <f>VLOOKUP($H173,'Startup Sheet'!$A$1:$AM$47,24,0)</f>
        <v/>
      </c>
    </row>
    <row r="174">
      <c r="A174" s="6" t="s">
        <v>201</v>
      </c>
      <c r="B174" s="6" t="str">
        <f>VLOOKUP(A174,'Mentor Sheet'!$B$2:$O$102,2,0)</f>
        <v>M5</v>
      </c>
      <c r="C174" s="6" t="s">
        <v>202</v>
      </c>
      <c r="D174" s="6" t="s">
        <v>40</v>
      </c>
      <c r="E174" s="6" t="str">
        <f>VLOOKUP(D174,'2021 Batch'!$A$2:$E$16,2,0)</f>
        <v>f20211738@pilani.bits-pilani.ac.in</v>
      </c>
      <c r="F174" s="7">
        <v>2.0</v>
      </c>
      <c r="G174" s="6" t="str">
        <f t="shared" si="1"/>
        <v>M5X2</v>
      </c>
      <c r="H174" s="6" t="str">
        <f>VLOOKUP(G174,'Slot tags'!$C$2:$D$610,2,0)</f>
        <v>S9</v>
      </c>
      <c r="I174" s="8" t="str">
        <f>VLOOKUP($H174,'Startup Sheet'!$A$1:$AM$47,2,0)</f>
        <v>push.</v>
      </c>
      <c r="J174" s="9" t="str">
        <f>VLOOKUP(H174,'Startup Sheet'!$A$1:$AM$47,3,0)</f>
        <v>Aryaman</v>
      </c>
      <c r="K174" s="9" t="str">
        <f>VLOOKUP(H174,'Startup Sheet'!$A$1:$AM$47,4,0)</f>
        <v>f20200537@pilani.bits-pilani.ac.in</v>
      </c>
      <c r="L174" s="10" t="str">
        <f>VLOOKUP($H174,'Startup Sheet'!$A$1:$AM$47,15,0)</f>
        <v>https://drive.google.com/drive/folders/1JR5IyWS9-UfSIiz5gV9X9bfsK-P7Sj2P?usp=sharing</v>
      </c>
      <c r="M174" s="9" t="str">
        <f t="shared" si="2"/>
        <v>Startup Name- push.: https://drive.google.com/drive/folders/1JR5IyWS9-UfSIiz5gV9X9bfsK-P7Sj2P?usp=sharing</v>
      </c>
      <c r="N174" s="9">
        <v>44749.0</v>
      </c>
      <c r="O174" s="21">
        <v>44749.75</v>
      </c>
      <c r="P174" s="21">
        <v>44749.791666666664</v>
      </c>
      <c r="Q174" s="9" t="str">
        <f>VLOOKUP($H174,'Startup Sheet'!$A$1:$AM$47,18,0)</f>
        <v>f20180612@pilani.bits-pilani.ac.in</v>
      </c>
      <c r="R174" s="9" t="str">
        <f>VLOOKUP($H174,'Startup Sheet'!$A$1:$AM$47,21,0)</f>
        <v>f20180603@pilani.bits-pilani.ac.in</v>
      </c>
      <c r="S174" s="9" t="str">
        <f>VLOOKUP($H174,'Startup Sheet'!$A$1:$AM$47,24,0)</f>
        <v/>
      </c>
    </row>
    <row r="175">
      <c r="A175" s="6" t="s">
        <v>201</v>
      </c>
      <c r="B175" s="6" t="str">
        <f>VLOOKUP(A175,'Mentor Sheet'!$B$2:$O$102,2,0)</f>
        <v>M5</v>
      </c>
      <c r="C175" s="6" t="s">
        <v>202</v>
      </c>
      <c r="D175" s="6" t="s">
        <v>40</v>
      </c>
      <c r="E175" s="6" t="str">
        <f>VLOOKUP(D175,'2021 Batch'!$A$2:$E$16,2,0)</f>
        <v>f20211738@pilani.bits-pilani.ac.in</v>
      </c>
      <c r="F175" s="7">
        <v>3.0</v>
      </c>
      <c r="G175" s="6" t="str">
        <f t="shared" si="1"/>
        <v>M5X3</v>
      </c>
      <c r="H175" s="6" t="str">
        <f>VLOOKUP(G175,'Slot tags'!$C$2:$D$610,2,0)</f>
        <v>S25</v>
      </c>
      <c r="I175" s="8" t="str">
        <f>VLOOKUP($H175,'Startup Sheet'!$A$1:$AM$47,2,0)</f>
        <v>Froots Technologies Pvt Ltd</v>
      </c>
      <c r="J175" s="9" t="str">
        <f>VLOOKUP(H175,'Startup Sheet'!$A$1:$AM$47,3,0)</f>
        <v>Naman</v>
      </c>
      <c r="K175" s="9" t="str">
        <f>VLOOKUP(H175,'Startup Sheet'!$A$1:$AM$47,4,0)</f>
        <v>f20201749@pilani.bits-pilani.ac.in</v>
      </c>
      <c r="L175" s="10" t="str">
        <f>VLOOKUP($H175,'Startup Sheet'!$A$1:$AM$47,15,0)</f>
        <v>https://drive.google.com/open?id=1SIoPVqze3BoLDpQN9KvP4FVg0hUkXfO1&amp;authuser=karman%40conquest.org.in&amp;usp=drive_fs</v>
      </c>
      <c r="M175" s="9" t="str">
        <f t="shared" si="2"/>
        <v>Startup Name- Froots Technologies Pvt Ltd: https://drive.google.com/open?id=1SIoPVqze3BoLDpQN9KvP4FVg0hUkXfO1&amp;authuser=karman%40conquest.org.in&amp;usp=drive_fs</v>
      </c>
      <c r="N175" s="9">
        <v>44750.0</v>
      </c>
      <c r="O175" s="21">
        <v>44750.458333333336</v>
      </c>
      <c r="P175" s="21">
        <v>44750.5</v>
      </c>
      <c r="Q175" s="9" t="str">
        <f>VLOOKUP($H175,'Startup Sheet'!$A$1:$AM$47,18,0)</f>
        <v>shefalika@froots.co</v>
      </c>
      <c r="R175" s="9" t="str">
        <f>VLOOKUP($H175,'Startup Sheet'!$A$1:$AM$47,21,0)</f>
        <v>shefali@froots.co</v>
      </c>
      <c r="S175" s="9" t="str">
        <f>VLOOKUP($H175,'Startup Sheet'!$A$1:$AM$47,24,0)</f>
        <v/>
      </c>
    </row>
    <row r="176">
      <c r="A176" s="6" t="s">
        <v>203</v>
      </c>
      <c r="B176" s="6" t="str">
        <f>VLOOKUP(A176,'Mentor Sheet'!$B$2:$O$102,2,0)</f>
        <v>M97</v>
      </c>
      <c r="C176" s="6" t="s">
        <v>204</v>
      </c>
      <c r="D176" s="6" t="s">
        <v>40</v>
      </c>
      <c r="E176" s="6" t="str">
        <f>VLOOKUP(D176,'2021 Batch'!$A$2:$E$16,2,0)</f>
        <v>f20211738@pilani.bits-pilani.ac.in</v>
      </c>
      <c r="F176" s="7">
        <v>1.0</v>
      </c>
      <c r="G176" s="6" t="str">
        <f t="shared" si="1"/>
        <v>M97X1</v>
      </c>
      <c r="H176" s="6" t="str">
        <f>VLOOKUP(G176,'Slot tags'!$C$2:$D$610,2,0)</f>
        <v>S33</v>
      </c>
      <c r="I176" s="8" t="str">
        <f>VLOOKUP($H176,'Startup Sheet'!$A$1:$AM$47,2,0)</f>
        <v>EdCalibre Private Limited</v>
      </c>
      <c r="J176" s="9" t="str">
        <f>VLOOKUP(H176,'Startup Sheet'!$A$1:$AM$47,3,0)</f>
        <v>Naman</v>
      </c>
      <c r="K176" s="9" t="str">
        <f>VLOOKUP(H176,'Startup Sheet'!$A$1:$AM$47,4,0)</f>
        <v>f20201749@pilani.bits-pilani.ac.in</v>
      </c>
      <c r="L176" s="10" t="str">
        <f>VLOOKUP($H176,'Startup Sheet'!$A$1:$AM$47,15,0)</f>
        <v>https://drive.google.com/open?id=1Lfj9r37JA8tdOhNuKNQMAefDYjDFjs5p&amp;authuser=karman%40conquest.org.in&amp;usp=drive_fs</v>
      </c>
      <c r="M176" s="9" t="str">
        <f t="shared" si="2"/>
        <v>Startup Name- EdCalibre Private Limited: https://drive.google.com/open?id=1Lfj9r37JA8tdOhNuKNQMAefDYjDFjs5p&amp;authuser=karman%40conquest.org.in&amp;usp=drive_fs</v>
      </c>
      <c r="N176" s="9">
        <v>44744.0</v>
      </c>
      <c r="O176" s="21">
        <v>44744.458333333336</v>
      </c>
      <c r="P176" s="21">
        <v>44744.5</v>
      </c>
      <c r="Q176" s="9" t="str">
        <f>VLOOKUP($H176,'Startup Sheet'!$A$1:$AM$47,18,0)</f>
        <v>founder@edcalibre.com</v>
      </c>
      <c r="R176" s="9" t="str">
        <f>VLOOKUP($H176,'Startup Sheet'!$A$1:$AM$47,21,0)</f>
        <v>abhignajoshi1206@gmail.com</v>
      </c>
      <c r="S176" s="9" t="str">
        <f>VLOOKUP($H176,'Startup Sheet'!$A$1:$AM$47,24,0)</f>
        <v>dodiya.parth20@gmail.com</v>
      </c>
    </row>
    <row r="177">
      <c r="A177" s="6" t="s">
        <v>203</v>
      </c>
      <c r="B177" s="6" t="str">
        <f>VLOOKUP(A177,'Mentor Sheet'!$B$2:$O$102,2,0)</f>
        <v>M97</v>
      </c>
      <c r="C177" s="6" t="s">
        <v>204</v>
      </c>
      <c r="D177" s="6" t="s">
        <v>40</v>
      </c>
      <c r="E177" s="6" t="str">
        <f>VLOOKUP(D177,'2021 Batch'!$A$2:$E$16,2,0)</f>
        <v>f20211738@pilani.bits-pilani.ac.in</v>
      </c>
      <c r="F177" s="7">
        <v>2.0</v>
      </c>
      <c r="G177" s="6" t="str">
        <f t="shared" si="1"/>
        <v>M97X2</v>
      </c>
      <c r="H177" s="6" t="str">
        <f>VLOOKUP(G177,'Slot tags'!$C$2:$D$610,2,0)</f>
        <v>S34</v>
      </c>
      <c r="I177" s="8" t="str">
        <f>VLOOKUP($H177,'Startup Sheet'!$A$1:$AM$47,2,0)</f>
        <v>Daffodil Health</v>
      </c>
      <c r="J177" s="9" t="str">
        <f>VLOOKUP(H177,'Startup Sheet'!$A$1:$AM$47,3,0)</f>
        <v>Shreya</v>
      </c>
      <c r="K177" s="9" t="str">
        <f>VLOOKUP(H177,'Startup Sheet'!$A$1:$AM$47,4,0)</f>
        <v>f20201807@pilani.bits-pilani.ac.in</v>
      </c>
      <c r="L177" s="10" t="str">
        <f>VLOOKUP($H177,'Startup Sheet'!$A$1:$AM$47,15,0)</f>
        <v>https://drive.google.com/drive/folders/1T56ODSwteqsJEiYNqvtImLkTebecTH2Y?usp=sharing</v>
      </c>
      <c r="M177" s="9" t="str">
        <f t="shared" si="2"/>
        <v>Startup Name- Daffodil Health: https://drive.google.com/drive/folders/1T56ODSwteqsJEiYNqvtImLkTebecTH2Y?usp=sharing</v>
      </c>
      <c r="N177" s="9">
        <v>44745.0</v>
      </c>
      <c r="O177" s="21">
        <v>44745.458333333336</v>
      </c>
      <c r="P177" s="21">
        <v>44745.5</v>
      </c>
      <c r="Q177" s="9" t="str">
        <f>VLOOKUP($H177,'Startup Sheet'!$A$1:$AM$47,18,0)</f>
        <v>amal@daffodilhealth.com</v>
      </c>
      <c r="R177" s="9" t="str">
        <f>VLOOKUP($H177,'Startup Sheet'!$A$1:$AM$47,21,0)</f>
        <v>anupam@daffodilhealth.com</v>
      </c>
      <c r="S177" s="9" t="str">
        <f>VLOOKUP($H177,'Startup Sheet'!$A$1:$AM$47,24,0)</f>
        <v/>
      </c>
    </row>
    <row r="178">
      <c r="A178" s="6" t="s">
        <v>205</v>
      </c>
      <c r="B178" s="6" t="str">
        <f>VLOOKUP(A178,'Mentor Sheet'!$B$2:$O$102,2,0)</f>
        <v>M41</v>
      </c>
      <c r="C178" s="6" t="s">
        <v>206</v>
      </c>
      <c r="D178" s="6" t="s">
        <v>40</v>
      </c>
      <c r="E178" s="6" t="str">
        <f>VLOOKUP(D178,'2021 Batch'!$A$2:$E$16,2,0)</f>
        <v>f20211738@pilani.bits-pilani.ac.in</v>
      </c>
      <c r="F178" s="7">
        <v>1.0</v>
      </c>
      <c r="G178" s="6" t="str">
        <f t="shared" si="1"/>
        <v>M41X1</v>
      </c>
      <c r="H178" s="6" t="str">
        <f>VLOOKUP(G178,'Slot tags'!$C$2:$D$610,2,0)</f>
        <v>S19</v>
      </c>
      <c r="I178" s="8" t="str">
        <f>VLOOKUP($H178,'Startup Sheet'!$A$1:$AM$47,2,0)</f>
        <v>Xebra Biztech LLP</v>
      </c>
      <c r="J178" s="9" t="str">
        <f>VLOOKUP(H178,'Startup Sheet'!$A$1:$AM$47,3,0)</f>
        <v>Darshil</v>
      </c>
      <c r="K178" s="9" t="str">
        <f>VLOOKUP(H178,'Startup Sheet'!$A$1:$AM$47,4,0)</f>
        <v>f20200985@pilani.bits-pilani.ac.in</v>
      </c>
      <c r="L178" s="10" t="str">
        <f>VLOOKUP($H178,'Startup Sheet'!$A$1:$AM$47,15,0)</f>
        <v>https://drive.google.com/drive/folders/1Sye02-7bYKt_meBOMhXwFZu6ICf1UGs2?usp=sharing</v>
      </c>
      <c r="M178" s="9" t="str">
        <f t="shared" si="2"/>
        <v>Startup Name- Xebra Biztech LLP: https://drive.google.com/drive/folders/1Sye02-7bYKt_meBOMhXwFZu6ICf1UGs2?usp=sharing</v>
      </c>
      <c r="N178" s="9">
        <v>44746.0</v>
      </c>
      <c r="O178" s="21">
        <v>44746.625</v>
      </c>
      <c r="P178" s="21">
        <v>44746.666666666664</v>
      </c>
      <c r="Q178" s="9" t="str">
        <f>VLOOKUP($H178,'Startup Sheet'!$A$1:$AM$47,18,0)</f>
        <v>nimesh@xebra.in</v>
      </c>
      <c r="R178" s="9" t="str">
        <f>VLOOKUP($H178,'Startup Sheet'!$A$1:$AM$47,21,0)</f>
        <v/>
      </c>
      <c r="S178" s="9" t="str">
        <f>VLOOKUP($H178,'Startup Sheet'!$A$1:$AM$47,24,0)</f>
        <v/>
      </c>
    </row>
    <row r="179">
      <c r="A179" s="6" t="s">
        <v>205</v>
      </c>
      <c r="B179" s="6" t="str">
        <f>VLOOKUP(A179,'Mentor Sheet'!$B$2:$O$102,2,0)</f>
        <v>M41</v>
      </c>
      <c r="C179" s="6" t="s">
        <v>206</v>
      </c>
      <c r="D179" s="6" t="s">
        <v>40</v>
      </c>
      <c r="E179" s="6" t="str">
        <f>VLOOKUP(D179,'2021 Batch'!$A$2:$E$16,2,0)</f>
        <v>f20211738@pilani.bits-pilani.ac.in</v>
      </c>
      <c r="F179" s="7">
        <v>2.0</v>
      </c>
      <c r="G179" s="6" t="str">
        <f t="shared" si="1"/>
        <v>M41X2</v>
      </c>
      <c r="H179" s="6" t="str">
        <f>VLOOKUP(G179,'Slot tags'!$C$2:$D$610,2,0)</f>
        <v>S36</v>
      </c>
      <c r="I179" s="8" t="str">
        <f>VLOOKUP($H179,'Startup Sheet'!$A$1:$AM$47,2,0)</f>
        <v>Genpay</v>
      </c>
      <c r="J179" s="9" t="str">
        <f>VLOOKUP(H179,'Startup Sheet'!$A$1:$AM$47,3,0)</f>
        <v>Mehul</v>
      </c>
      <c r="K179" s="9" t="str">
        <f>VLOOKUP(H179,'Startup Sheet'!$A$1:$AM$47,4,0)</f>
        <v>f20200806@pilani.bits-pilani.ac.in</v>
      </c>
      <c r="L179" s="10" t="str">
        <f>VLOOKUP($H179,'Startup Sheet'!$A$1:$AM$47,15,0)</f>
        <v>https://drive.google.com/open?id=1Toer_8UB-2Z61N2wm-48Qu-vhCwEuIrD&amp;authuser=karman%40conquest.org.in&amp;usp=drive_fs</v>
      </c>
      <c r="M179" s="9" t="str">
        <f t="shared" si="2"/>
        <v>Startup Name- Genpay: https://drive.google.com/open?id=1Toer_8UB-2Z61N2wm-48Qu-vhCwEuIrD&amp;authuser=karman%40conquest.org.in&amp;usp=drive_fs</v>
      </c>
      <c r="N179" s="9">
        <v>44747.0</v>
      </c>
      <c r="O179" s="21">
        <v>44747.625</v>
      </c>
      <c r="P179" s="21">
        <v>44747.666666666664</v>
      </c>
      <c r="Q179" s="9" t="str">
        <f>VLOOKUP($H179,'Startup Sheet'!$A$1:$AM$47,18,0)</f>
        <v>chaithanya@genpay.in</v>
      </c>
      <c r="R179" s="9" t="str">
        <f>VLOOKUP($H179,'Startup Sheet'!$A$1:$AM$47,21,0)</f>
        <v>parikshit@genpay.in</v>
      </c>
      <c r="S179" s="9" t="str">
        <f>VLOOKUP($H179,'Startup Sheet'!$A$1:$AM$47,24,0)</f>
        <v/>
      </c>
    </row>
    <row r="180">
      <c r="A180" s="6" t="s">
        <v>205</v>
      </c>
      <c r="B180" s="6" t="str">
        <f>VLOOKUP(A180,'Mentor Sheet'!$B$2:$O$102,2,0)</f>
        <v>M41</v>
      </c>
      <c r="C180" s="6" t="s">
        <v>206</v>
      </c>
      <c r="D180" s="6" t="s">
        <v>40</v>
      </c>
      <c r="E180" s="6" t="str">
        <f>VLOOKUP(D180,'2021 Batch'!$A$2:$E$16,2,0)</f>
        <v>f20211738@pilani.bits-pilani.ac.in</v>
      </c>
      <c r="F180" s="7">
        <v>3.0</v>
      </c>
      <c r="G180" s="6" t="str">
        <f t="shared" si="1"/>
        <v>M41X3</v>
      </c>
      <c r="H180" s="6" t="str">
        <f>VLOOKUP(G180,'Slot tags'!$C$2:$D$610,2,0)</f>
        <v>S41</v>
      </c>
      <c r="I180" s="8" t="str">
        <f>VLOOKUP($H180,'Startup Sheet'!$A$1:$AM$47,2,0)</f>
        <v>Chalo Nework</v>
      </c>
      <c r="J180" s="9" t="str">
        <f>VLOOKUP(H180,'Startup Sheet'!$A$1:$AM$47,3,0)</f>
        <v>Varad</v>
      </c>
      <c r="K180" s="9" t="str">
        <f>VLOOKUP(H180,'Startup Sheet'!$A$1:$AM$47,4,0)</f>
        <v>f20200160@pilani.bits-pilani.ac.in</v>
      </c>
      <c r="L180" s="10" t="str">
        <f>VLOOKUP($H180,'Startup Sheet'!$A$1:$AM$47,15,0)</f>
        <v>https://drive.google.com/drive/folders/1SwRAfOTDXJV3CvChP9wAVSyAf-LICHXk?usp=sharing</v>
      </c>
      <c r="M180" s="9" t="str">
        <f t="shared" si="2"/>
        <v>Startup Name- Chalo Nework: https://drive.google.com/drive/folders/1SwRAfOTDXJV3CvChP9wAVSyAf-LICHXk?usp=sharing</v>
      </c>
      <c r="N180" s="9">
        <v>44749.0</v>
      </c>
      <c r="O180" s="21">
        <v>44749.625</v>
      </c>
      <c r="P180" s="21">
        <v>44749.666666666664</v>
      </c>
      <c r="Q180" s="9" t="str">
        <f>VLOOKUP($H180,'Startup Sheet'!$A$1:$AM$47,18,0)</f>
        <v>priyansha.singh@indiamigrationnow.org</v>
      </c>
      <c r="R180" s="9" t="str">
        <f>VLOOKUP($H180,'Startup Sheet'!$A$1:$AM$47,21,0)</f>
        <v>varun@indiamigrationnow.org</v>
      </c>
      <c r="S180" s="9" t="str">
        <f>VLOOKUP($H180,'Startup Sheet'!$A$1:$AM$47,24,0)</f>
        <v/>
      </c>
    </row>
    <row r="181">
      <c r="A181" s="6" t="s">
        <v>205</v>
      </c>
      <c r="B181" s="6" t="str">
        <f>VLOOKUP(A181,'Mentor Sheet'!$B$2:$O$102,2,0)</f>
        <v>M41</v>
      </c>
      <c r="C181" s="6" t="s">
        <v>206</v>
      </c>
      <c r="D181" s="6" t="s">
        <v>40</v>
      </c>
      <c r="E181" s="6" t="str">
        <f>VLOOKUP(D181,'2021 Batch'!$A$2:$E$16,2,0)</f>
        <v>f20211738@pilani.bits-pilani.ac.in</v>
      </c>
      <c r="F181" s="7">
        <v>4.0</v>
      </c>
      <c r="G181" s="6" t="str">
        <f t="shared" si="1"/>
        <v>M41X4</v>
      </c>
      <c r="H181" s="6" t="str">
        <f>VLOOKUP(G181,'Slot tags'!$C$2:$D$610,2,0)</f>
        <v>S11</v>
      </c>
      <c r="I181" s="8" t="str">
        <f>VLOOKUP($H181,'Startup Sheet'!$A$1:$AM$47,2,0)</f>
        <v>Leegum</v>
      </c>
      <c r="J181" s="9" t="str">
        <f>VLOOKUP(H181,'Startup Sheet'!$A$1:$AM$47,3,0)</f>
        <v>Karman</v>
      </c>
      <c r="K181" s="9" t="str">
        <f>VLOOKUP(H181,'Startup Sheet'!$A$1:$AM$47,4,0)</f>
        <v>f20201896@pilani.bits-pilani.ac.in</v>
      </c>
      <c r="L181" s="10" t="str">
        <f>VLOOKUP($H181,'Startup Sheet'!$A$1:$AM$47,15,0)</f>
        <v>https://drive.google.com/open?id=1NtWH88d2Hcog9nyucDmMZdik48V1tNng&amp;authuser=karman%40conquest.org.in&amp;usp=drive_fs</v>
      </c>
      <c r="M181" s="9" t="str">
        <f t="shared" si="2"/>
        <v>Startup Name- Leegum: https://drive.google.com/open?id=1NtWH88d2Hcog9nyucDmMZdik48V1tNng&amp;authuser=karman%40conquest.org.in&amp;usp=drive_fs</v>
      </c>
      <c r="N181" s="9">
        <v>44750.0</v>
      </c>
      <c r="O181" s="21">
        <v>44750.625</v>
      </c>
      <c r="P181" s="21">
        <v>44750.666666666664</v>
      </c>
      <c r="Q181" s="9" t="str">
        <f>VLOOKUP($H181,'Startup Sheet'!$A$1:$AM$47,18,0)</f>
        <v>akashpratapsingh2912@gmail.com</v>
      </c>
      <c r="R181" s="9" t="str">
        <f>VLOOKUP($H181,'Startup Sheet'!$A$1:$AM$47,21,0)</f>
        <v>petullamishra08@gmail.com</v>
      </c>
      <c r="S181" s="9" t="str">
        <f>VLOOKUP($H181,'Startup Sheet'!$A$1:$AM$47,24,0)</f>
        <v/>
      </c>
    </row>
    <row r="182">
      <c r="A182" s="6" t="s">
        <v>207</v>
      </c>
      <c r="B182" s="6" t="str">
        <f>VLOOKUP(A182,'Mentor Sheet'!$B$2:$O$102,2,0)</f>
        <v>M77</v>
      </c>
      <c r="C182" s="6" t="s">
        <v>208</v>
      </c>
      <c r="D182" s="6" t="s">
        <v>40</v>
      </c>
      <c r="E182" s="6" t="str">
        <f>VLOOKUP(D182,'2021 Batch'!$A$2:$E$16,2,0)</f>
        <v>f20211738@pilani.bits-pilani.ac.in</v>
      </c>
      <c r="F182" s="7">
        <v>1.0</v>
      </c>
      <c r="G182" s="6" t="str">
        <f t="shared" si="1"/>
        <v>M77X1</v>
      </c>
      <c r="H182" s="6" t="str">
        <f>VLOOKUP(G182,'Slot tags'!$C$2:$D$610,2,0)</f>
        <v>S22</v>
      </c>
      <c r="I182" s="8" t="str">
        <f>VLOOKUP($H182,'Startup Sheet'!$A$1:$AM$47,2,0)</f>
        <v>Statlogic</v>
      </c>
      <c r="J182" s="9" t="str">
        <f>VLOOKUP(H182,'Startup Sheet'!$A$1:$AM$47,3,0)</f>
        <v>Darshil</v>
      </c>
      <c r="K182" s="9" t="str">
        <f>VLOOKUP(H182,'Startup Sheet'!$A$1:$AM$47,4,0)</f>
        <v>f20200985@pilani.bits-pilani.ac.in</v>
      </c>
      <c r="L182" s="10" t="str">
        <f>VLOOKUP($H182,'Startup Sheet'!$A$1:$AM$47,15,0)</f>
        <v>https://drive.google.com/drive/folders/1TDJQ-fqwC9-KiOm5feuilIV4R7vS0sgC?usp=sharing</v>
      </c>
      <c r="M182" s="9" t="str">
        <f t="shared" si="2"/>
        <v>Startup Name- Statlogic: https://drive.google.com/drive/folders/1TDJQ-fqwC9-KiOm5feuilIV4R7vS0sgC?usp=sharing</v>
      </c>
      <c r="N182" s="9">
        <v>44746.0</v>
      </c>
      <c r="O182" s="21">
        <v>44746.854166666664</v>
      </c>
      <c r="P182" s="21">
        <v>44746.895833333336</v>
      </c>
      <c r="Q182" s="9" t="str">
        <f>VLOOKUP($H182,'Startup Sheet'!$A$1:$AM$47,18,0)</f>
        <v>vignesh@statlogic.io</v>
      </c>
      <c r="R182" s="9" t="str">
        <f>VLOOKUP($H182,'Startup Sheet'!$A$1:$AM$47,21,0)</f>
        <v/>
      </c>
      <c r="S182" s="9" t="str">
        <f>VLOOKUP($H182,'Startup Sheet'!$A$1:$AM$47,24,0)</f>
        <v/>
      </c>
    </row>
    <row r="183">
      <c r="A183" s="6" t="s">
        <v>207</v>
      </c>
      <c r="B183" s="6" t="str">
        <f>VLOOKUP(A183,'Mentor Sheet'!$B$2:$O$102,2,0)</f>
        <v>M77</v>
      </c>
      <c r="C183" s="6" t="s">
        <v>208</v>
      </c>
      <c r="D183" s="6" t="s">
        <v>40</v>
      </c>
      <c r="E183" s="6" t="str">
        <f>VLOOKUP(D183,'2021 Batch'!$A$2:$E$16,2,0)</f>
        <v>f20211738@pilani.bits-pilani.ac.in</v>
      </c>
      <c r="F183" s="7">
        <v>2.0</v>
      </c>
      <c r="G183" s="6" t="str">
        <f t="shared" si="1"/>
        <v>M77X2</v>
      </c>
      <c r="H183" s="6" t="str">
        <f>VLOOKUP(G183,'Slot tags'!$C$2:$D$610,2,0)</f>
        <v>S37</v>
      </c>
      <c r="I183" s="8" t="str">
        <f>VLOOKUP($H183,'Startup Sheet'!$A$1:$AM$47,2,0)</f>
        <v>Lowen Women</v>
      </c>
      <c r="J183" s="9" t="str">
        <f>VLOOKUP(H183,'Startup Sheet'!$A$1:$AM$47,3,0)</f>
        <v>Karman</v>
      </c>
      <c r="K183" s="9" t="str">
        <f>VLOOKUP(H183,'Startup Sheet'!$A$1:$AM$47,4,0)</f>
        <v>f20201896@pilani.bits-pilani.ac.in</v>
      </c>
      <c r="L183" s="10" t="str">
        <f>VLOOKUP($H183,'Startup Sheet'!$A$1:$AM$47,15,0)</f>
        <v>https://drive.google.com/open?id=1T8zLw_pesz7Z9nNv2NgMVq9IjshlT7s3&amp;authuser=karman%40conquest.org.in&amp;usp=drive_fs</v>
      </c>
      <c r="M183" s="9" t="str">
        <f t="shared" si="2"/>
        <v>Startup Name- Lowen Women: https://drive.google.com/open?id=1T8zLw_pesz7Z9nNv2NgMVq9IjshlT7s3&amp;authuser=karman%40conquest.org.in&amp;usp=drive_fs</v>
      </c>
      <c r="N183" s="9">
        <v>44748.0</v>
      </c>
      <c r="O183" s="21">
        <v>44748.854166666664</v>
      </c>
      <c r="P183" s="21">
        <v>44748.895833333336</v>
      </c>
      <c r="Q183" s="9" t="str">
        <f>VLOOKUP($H183,'Startup Sheet'!$A$1:$AM$47,18,0)</f>
        <v>krithikashettyy@gmail.com</v>
      </c>
      <c r="R183" s="9" t="str">
        <f>VLOOKUP($H183,'Startup Sheet'!$A$1:$AM$47,21,0)</f>
        <v>ayesharasha@gmail.com</v>
      </c>
      <c r="S183" s="9"/>
    </row>
    <row r="184">
      <c r="A184" s="6" t="s">
        <v>209</v>
      </c>
      <c r="B184" s="6" t="str">
        <f>VLOOKUP(A184,'Mentor Sheet'!$B$2:$O$102,2,0)</f>
        <v>M53</v>
      </c>
      <c r="C184" s="6" t="s">
        <v>210</v>
      </c>
      <c r="D184" s="6" t="s">
        <v>40</v>
      </c>
      <c r="E184" s="6" t="str">
        <f>VLOOKUP(D184,'2021 Batch'!$A$2:$E$16,2,0)</f>
        <v>f20211738@pilani.bits-pilani.ac.in</v>
      </c>
      <c r="F184" s="7">
        <v>1.0</v>
      </c>
      <c r="G184" s="6" t="str">
        <f t="shared" si="1"/>
        <v>M53X1</v>
      </c>
      <c r="H184" s="6" t="str">
        <f>VLOOKUP(G184,'Slot tags'!$C$2:$D$610,2,0)</f>
        <v>S41</v>
      </c>
      <c r="I184" s="8" t="str">
        <f>VLOOKUP($H184,'Startup Sheet'!$A$1:$AM$47,2,0)</f>
        <v>Chalo Nework</v>
      </c>
      <c r="J184" s="9" t="str">
        <f>VLOOKUP(H184,'Startup Sheet'!$A$1:$AM$47,3,0)</f>
        <v>Varad</v>
      </c>
      <c r="K184" s="9" t="str">
        <f>VLOOKUP(H184,'Startup Sheet'!$A$1:$AM$47,4,0)</f>
        <v>f20200160@pilani.bits-pilani.ac.in</v>
      </c>
      <c r="L184" s="10" t="str">
        <f>VLOOKUP($H184,'Startup Sheet'!$A$1:$AM$47,15,0)</f>
        <v>https://drive.google.com/drive/folders/1SwRAfOTDXJV3CvChP9wAVSyAf-LICHXk?usp=sharing</v>
      </c>
      <c r="M184" s="9" t="str">
        <f t="shared" si="2"/>
        <v>Startup Name- Chalo Nework: https://drive.google.com/drive/folders/1SwRAfOTDXJV3CvChP9wAVSyAf-LICHXk?usp=sharing</v>
      </c>
      <c r="N184" s="9">
        <v>44743.0</v>
      </c>
      <c r="O184" s="21">
        <v>44743.791666666664</v>
      </c>
      <c r="P184" s="21">
        <v>44743.833333333336</v>
      </c>
      <c r="Q184" s="9" t="str">
        <f>VLOOKUP($H184,'Startup Sheet'!$A$1:$AM$47,18,0)</f>
        <v>priyansha.singh@indiamigrationnow.org</v>
      </c>
      <c r="R184" s="9" t="str">
        <f>VLOOKUP($H184,'Startup Sheet'!$A$1:$AM$47,21,0)</f>
        <v>varun@indiamigrationnow.org</v>
      </c>
      <c r="S184" s="9" t="str">
        <f>VLOOKUP($H184,'Startup Sheet'!$A$1:$AM$47,24,0)</f>
        <v/>
      </c>
    </row>
    <row r="185">
      <c r="A185" s="6" t="s">
        <v>209</v>
      </c>
      <c r="B185" s="6" t="str">
        <f>VLOOKUP(A185,'Mentor Sheet'!$B$2:$O$102,2,0)</f>
        <v>M53</v>
      </c>
      <c r="C185" s="6" t="s">
        <v>210</v>
      </c>
      <c r="D185" s="6" t="s">
        <v>40</v>
      </c>
      <c r="E185" s="6" t="str">
        <f>VLOOKUP(D185,'2021 Batch'!$A$2:$E$16,2,0)</f>
        <v>f20211738@pilani.bits-pilani.ac.in</v>
      </c>
      <c r="F185" s="7">
        <v>2.0</v>
      </c>
      <c r="G185" s="6" t="str">
        <f t="shared" si="1"/>
        <v>M53X2</v>
      </c>
      <c r="H185" s="6" t="str">
        <f>VLOOKUP(G185,'Slot tags'!$C$2:$D$610,2,0)</f>
        <v>S39</v>
      </c>
      <c r="I185" s="8" t="str">
        <f>VLOOKUP($H185,'Startup Sheet'!$A$1:$AM$47,2,0)</f>
        <v>PayNav</v>
      </c>
      <c r="J185" s="9" t="str">
        <f>VLOOKUP(H185,'Startup Sheet'!$A$1:$AM$47,3,0)</f>
        <v>Varad</v>
      </c>
      <c r="K185" s="9" t="str">
        <f>VLOOKUP(H185,'Startup Sheet'!$A$1:$AM$47,4,0)</f>
        <v>f20200160@pilani.bits-pilani.ac.in</v>
      </c>
      <c r="L185" s="10" t="str">
        <f>VLOOKUP($H185,'Startup Sheet'!$A$1:$AM$47,15,0)</f>
        <v>https://drive.google.com/drive/folders/1TFN3gx8ROM2PZXjpWNtPfZ4HQZcniv_C?usp=sharing</v>
      </c>
      <c r="M185" s="9" t="str">
        <f t="shared" si="2"/>
        <v>Startup Name- PayNav: https://drive.google.com/drive/folders/1TFN3gx8ROM2PZXjpWNtPfZ4HQZcniv_C?usp=sharing</v>
      </c>
      <c r="N185" s="9">
        <v>44744.0</v>
      </c>
      <c r="O185" s="21">
        <v>44744.458333333336</v>
      </c>
      <c r="P185" s="21">
        <v>44744.5</v>
      </c>
      <c r="Q185" s="9" t="str">
        <f>VLOOKUP($H185,'Startup Sheet'!$A$1:$AM$47,18,0)</f>
        <v>naveenpatnaik.J@gmail.com</v>
      </c>
      <c r="R185" s="9" t="str">
        <f>VLOOKUP($H185,'Startup Sheet'!$A$1:$AM$47,21,0)</f>
        <v/>
      </c>
      <c r="S185" s="9" t="str">
        <f>VLOOKUP($H185,'Startup Sheet'!$A$1:$AM$47,24,0)</f>
        <v/>
      </c>
    </row>
    <row r="186">
      <c r="A186" s="6" t="s">
        <v>209</v>
      </c>
      <c r="B186" s="6" t="str">
        <f>VLOOKUP(A186,'Mentor Sheet'!$B$2:$O$102,2,0)</f>
        <v>M53</v>
      </c>
      <c r="C186" s="6" t="s">
        <v>210</v>
      </c>
      <c r="D186" s="6" t="s">
        <v>40</v>
      </c>
      <c r="E186" s="6" t="str">
        <f>VLOOKUP(D186,'2021 Batch'!$A$2:$E$16,2,0)</f>
        <v>f20211738@pilani.bits-pilani.ac.in</v>
      </c>
      <c r="F186" s="7">
        <v>3.0</v>
      </c>
      <c r="G186" s="6" t="str">
        <f t="shared" si="1"/>
        <v>M53X3</v>
      </c>
      <c r="H186" s="6" t="str">
        <f>VLOOKUP(G186,'Slot tags'!$C$2:$D$610,2,0)</f>
        <v>S36</v>
      </c>
      <c r="I186" s="8" t="str">
        <f>VLOOKUP($H186,'Startup Sheet'!$A$1:$AM$47,2,0)</f>
        <v>Genpay</v>
      </c>
      <c r="J186" s="9" t="str">
        <f>VLOOKUP(H186,'Startup Sheet'!$A$1:$AM$47,3,0)</f>
        <v>Mehul</v>
      </c>
      <c r="K186" s="9" t="str">
        <f>VLOOKUP(H186,'Startup Sheet'!$A$1:$AM$47,4,0)</f>
        <v>f20200806@pilani.bits-pilani.ac.in</v>
      </c>
      <c r="L186" s="10" t="str">
        <f>VLOOKUP($H186,'Startup Sheet'!$A$1:$AM$47,15,0)</f>
        <v>https://drive.google.com/open?id=1Toer_8UB-2Z61N2wm-48Qu-vhCwEuIrD&amp;authuser=karman%40conquest.org.in&amp;usp=drive_fs</v>
      </c>
      <c r="M186" s="9" t="str">
        <f t="shared" si="2"/>
        <v>Startup Name- Genpay: https://drive.google.com/open?id=1Toer_8UB-2Z61N2wm-48Qu-vhCwEuIrD&amp;authuser=karman%40conquest.org.in&amp;usp=drive_fs</v>
      </c>
      <c r="N186" s="9">
        <v>44744.0</v>
      </c>
      <c r="O186" s="21">
        <v>44744.5</v>
      </c>
      <c r="P186" s="21">
        <v>44744.541666666664</v>
      </c>
      <c r="Q186" s="9" t="str">
        <f>VLOOKUP($H186,'Startup Sheet'!$A$1:$AM$47,18,0)</f>
        <v>chaithanya@genpay.in</v>
      </c>
      <c r="R186" s="9" t="str">
        <f>VLOOKUP($H186,'Startup Sheet'!$A$1:$AM$47,21,0)</f>
        <v>parikshit@genpay.in</v>
      </c>
      <c r="S186" s="9" t="str">
        <f>VLOOKUP($H186,'Startup Sheet'!$A$1:$AM$47,24,0)</f>
        <v/>
      </c>
    </row>
    <row r="187">
      <c r="A187" s="6" t="s">
        <v>209</v>
      </c>
      <c r="B187" s="6" t="str">
        <f>VLOOKUP(A187,'Mentor Sheet'!$B$2:$O$102,2,0)</f>
        <v>M53</v>
      </c>
      <c r="C187" s="6" t="s">
        <v>210</v>
      </c>
      <c r="D187" s="6" t="s">
        <v>40</v>
      </c>
      <c r="E187" s="6" t="str">
        <f>VLOOKUP(D187,'2021 Batch'!$A$2:$E$16,2,0)</f>
        <v>f20211738@pilani.bits-pilani.ac.in</v>
      </c>
      <c r="F187" s="7">
        <v>4.0</v>
      </c>
      <c r="G187" s="6" t="str">
        <f t="shared" si="1"/>
        <v>M53X4</v>
      </c>
      <c r="H187" s="6" t="str">
        <f>VLOOKUP(G187,'Slot tags'!$C$2:$D$610,2,0)</f>
        <v>S30</v>
      </c>
      <c r="I187" s="8" t="str">
        <f>VLOOKUP($H187,'Startup Sheet'!$A$1:$AM$47,2,0)</f>
        <v>FreightFox</v>
      </c>
      <c r="J187" s="9" t="str">
        <f>VLOOKUP(H187,'Startup Sheet'!$A$1:$AM$47,3,0)</f>
        <v>Naman</v>
      </c>
      <c r="K187" s="9" t="str">
        <f>VLOOKUP(H187,'Startup Sheet'!$A$1:$AM$47,4,0)</f>
        <v>f20201749@pilani.bits-pilani.ac.in</v>
      </c>
      <c r="L187" s="10" t="str">
        <f>VLOOKUP($H187,'Startup Sheet'!$A$1:$AM$47,15,0)</f>
        <v>https://drive.google.com/open?id=1PMxE4_uP6DHhXeDdGGFg4qjbx-inMOW7&amp;authuser=karman%40conquest.org.in&amp;usp=drive_fs</v>
      </c>
      <c r="M187" s="9" t="str">
        <f t="shared" si="2"/>
        <v>Startup Name- FreightFox: https://drive.google.com/open?id=1PMxE4_uP6DHhXeDdGGFg4qjbx-inMOW7&amp;authuser=karman%40conquest.org.in&amp;usp=drive_fs</v>
      </c>
      <c r="N187" s="9">
        <v>44746.0</v>
      </c>
      <c r="O187" s="21">
        <v>44746.791666666664</v>
      </c>
      <c r="P187" s="21">
        <v>44746.833333333336</v>
      </c>
      <c r="Q187" s="9" t="str">
        <f>VLOOKUP($H187,'Startup Sheet'!$A$1:$AM$47,18,0)</f>
        <v>nitish@freightfox.ai</v>
      </c>
      <c r="R187" s="9" t="str">
        <f>VLOOKUP($H187,'Startup Sheet'!$A$1:$AM$47,21,0)</f>
        <v>sandy@freightfox.ai, vikas@freightfox.ai</v>
      </c>
      <c r="S187" s="9" t="str">
        <f>VLOOKUP($H187,'Startup Sheet'!$A$1:$AM$47,24,0)</f>
        <v>manjari@freightfox.ai</v>
      </c>
    </row>
    <row r="188">
      <c r="A188" s="6" t="s">
        <v>211</v>
      </c>
      <c r="B188" s="6" t="str">
        <f>VLOOKUP(A188,'Mentor Sheet'!$B$2:$O$102,2,0)</f>
        <v>M49</v>
      </c>
      <c r="C188" s="6" t="s">
        <v>212</v>
      </c>
      <c r="D188" s="6" t="s">
        <v>40</v>
      </c>
      <c r="E188" s="6" t="str">
        <f>VLOOKUP(D188,'2021 Batch'!$A$2:$E$16,2,0)</f>
        <v>f20211738@pilani.bits-pilani.ac.in</v>
      </c>
      <c r="F188" s="7">
        <v>1.0</v>
      </c>
      <c r="G188" s="6" t="str">
        <f t="shared" si="1"/>
        <v>M49X1</v>
      </c>
      <c r="H188" s="6" t="str">
        <f>VLOOKUP(G188,'Slot tags'!$C$2:$D$610,2,0)</f>
        <v>S25</v>
      </c>
      <c r="I188" s="8" t="str">
        <f>VLOOKUP($H188,'Startup Sheet'!$A$1:$AM$47,2,0)</f>
        <v>Froots Technologies Pvt Ltd</v>
      </c>
      <c r="J188" s="9" t="str">
        <f>VLOOKUP(H188,'Startup Sheet'!$A$1:$AM$47,3,0)</f>
        <v>Naman</v>
      </c>
      <c r="K188" s="9" t="str">
        <f>VLOOKUP(H188,'Startup Sheet'!$A$1:$AM$47,4,0)</f>
        <v>f20201749@pilani.bits-pilani.ac.in</v>
      </c>
      <c r="L188" s="10" t="str">
        <f>VLOOKUP($H188,'Startup Sheet'!$A$1:$AM$47,15,0)</f>
        <v>https://drive.google.com/open?id=1SIoPVqze3BoLDpQN9KvP4FVg0hUkXfO1&amp;authuser=karman%40conquest.org.in&amp;usp=drive_fs</v>
      </c>
      <c r="M188" s="9" t="str">
        <f t="shared" si="2"/>
        <v>Startup Name- Froots Technologies Pvt Ltd: https://drive.google.com/open?id=1SIoPVqze3BoLDpQN9KvP4FVg0hUkXfO1&amp;authuser=karman%40conquest.org.in&amp;usp=drive_fs</v>
      </c>
      <c r="N188" s="9">
        <v>44744.0</v>
      </c>
      <c r="O188" s="21">
        <v>44744.583333333336</v>
      </c>
      <c r="P188" s="21">
        <v>44744.625</v>
      </c>
      <c r="Q188" s="9" t="str">
        <f>VLOOKUP($H188,'Startup Sheet'!$A$1:$AM$47,18,0)</f>
        <v>shefalika@froots.co</v>
      </c>
      <c r="R188" s="9" t="str">
        <f>VLOOKUP($H188,'Startup Sheet'!$A$1:$AM$47,21,0)</f>
        <v>shefali@froots.co</v>
      </c>
      <c r="S188" s="9" t="str">
        <f>VLOOKUP($H188,'Startup Sheet'!$A$1:$AM$47,24,0)</f>
        <v/>
      </c>
    </row>
    <row r="189">
      <c r="A189" s="6" t="s">
        <v>211</v>
      </c>
      <c r="B189" s="6" t="str">
        <f>VLOOKUP(A189,'Mentor Sheet'!$B$2:$O$102,2,0)</f>
        <v>M49</v>
      </c>
      <c r="C189" s="6" t="s">
        <v>212</v>
      </c>
      <c r="D189" s="6" t="s">
        <v>40</v>
      </c>
      <c r="E189" s="6" t="str">
        <f>VLOOKUP(D189,'2021 Batch'!$A$2:$E$16,2,0)</f>
        <v>f20211738@pilani.bits-pilani.ac.in</v>
      </c>
      <c r="F189" s="7">
        <v>2.0</v>
      </c>
      <c r="G189" s="6" t="str">
        <f t="shared" si="1"/>
        <v>M49X2</v>
      </c>
      <c r="H189" s="6" t="str">
        <f>VLOOKUP(G189,'Slot tags'!$C$2:$D$610,2,0)</f>
        <v>S12</v>
      </c>
      <c r="I189" s="8" t="str">
        <f>VLOOKUP($H189,'Startup Sheet'!$A$1:$AM$47,2,0)</f>
        <v>Scrollify</v>
      </c>
      <c r="J189" s="9" t="str">
        <f>VLOOKUP(H189,'Startup Sheet'!$A$1:$AM$47,3,0)</f>
        <v>Parth</v>
      </c>
      <c r="K189" s="9" t="str">
        <f>VLOOKUP(H189,'Startup Sheet'!$A$1:$AM$47,4,0)</f>
        <v>f20201229@pilani.bits-pilani.ac.in</v>
      </c>
      <c r="L189" s="10" t="str">
        <f>VLOOKUP($H189,'Startup Sheet'!$A$1:$AM$47,15,0)</f>
        <v>https://drive.google.com/open?id=1OZnEwgQS5amoHOFDQQ_ksM3zT3PcOUaM&amp;authuser=karman%40conquest.org.in&amp;usp=drive_fs</v>
      </c>
      <c r="M189" s="9" t="str">
        <f t="shared" si="2"/>
        <v>Startup Name- Scrollify: https://drive.google.com/open?id=1OZnEwgQS5amoHOFDQQ_ksM3zT3PcOUaM&amp;authuser=karman%40conquest.org.in&amp;usp=drive_fs</v>
      </c>
      <c r="N189" s="9">
        <v>44748.0</v>
      </c>
      <c r="O189" s="21">
        <v>44748.583333333336</v>
      </c>
      <c r="P189" s="21">
        <v>44748.625</v>
      </c>
      <c r="Q189" s="9" t="str">
        <f>VLOOKUP($H189,'Startup Sheet'!$A$1:$AM$47,18,0)</f>
        <v>manas@scrollify.in</v>
      </c>
      <c r="R189" s="9" t="str">
        <f>VLOOKUP($H189,'Startup Sheet'!$A$1:$AM$47,21,0)</f>
        <v>anshul@scrollify.in</v>
      </c>
      <c r="S189" s="9" t="str">
        <f>VLOOKUP($H189,'Startup Sheet'!$A$1:$AM$47,24,0)</f>
        <v/>
      </c>
    </row>
    <row r="190">
      <c r="A190" s="6" t="s">
        <v>211</v>
      </c>
      <c r="B190" s="6" t="str">
        <f>VLOOKUP(A190,'Mentor Sheet'!$B$2:$O$102,2,0)</f>
        <v>M49</v>
      </c>
      <c r="C190" s="6" t="s">
        <v>212</v>
      </c>
      <c r="D190" s="6" t="s">
        <v>40</v>
      </c>
      <c r="E190" s="6" t="str">
        <f>VLOOKUP(D190,'2021 Batch'!$A$2:$E$16,2,0)</f>
        <v>f20211738@pilani.bits-pilani.ac.in</v>
      </c>
      <c r="F190" s="7">
        <v>3.0</v>
      </c>
      <c r="G190" s="6" t="str">
        <f t="shared" si="1"/>
        <v>M49X3</v>
      </c>
      <c r="H190" s="6" t="str">
        <f>VLOOKUP(G190,'Slot tags'!$C$2:$D$610,2,0)</f>
        <v>S13</v>
      </c>
      <c r="I190" s="8" t="str">
        <f>VLOOKUP($H190,'Startup Sheet'!$A$1:$AM$47,2,0)</f>
        <v>TOTOKO</v>
      </c>
      <c r="J190" s="9" t="str">
        <f>VLOOKUP(H190,'Startup Sheet'!$A$1:$AM$47,3,0)</f>
        <v>Karman</v>
      </c>
      <c r="K190" s="9" t="str">
        <f>VLOOKUP(H190,'Startup Sheet'!$A$1:$AM$47,4,0)</f>
        <v>f20201896@pilani.bits-pilani.ac.in</v>
      </c>
      <c r="L190" s="10" t="str">
        <f>VLOOKUP($H190,'Startup Sheet'!$A$1:$AM$47,15,0)</f>
        <v>https://drive.google.com/open?id=1Ktl6BPBkAYFv0LsVBHczS-voItv-nK39&amp;authuser=karman%40conquest.org.in&amp;usp=drive_fs</v>
      </c>
      <c r="M190" s="9" t="str">
        <f t="shared" si="2"/>
        <v>Startup Name- TOTOKO: https://drive.google.com/open?id=1Ktl6BPBkAYFv0LsVBHczS-voItv-nK39&amp;authuser=karman%40conquest.org.in&amp;usp=drive_fs</v>
      </c>
      <c r="N190" s="9">
        <v>44749.0</v>
      </c>
      <c r="O190" s="21">
        <v>44749.583333333336</v>
      </c>
      <c r="P190" s="21">
        <v>44749.625</v>
      </c>
      <c r="Q190" s="9" t="str">
        <f>VLOOKUP($H190,'Startup Sheet'!$A$1:$AM$47,18,0)</f>
        <v>shashwatag@totoko.in</v>
      </c>
      <c r="R190" s="9" t="str">
        <f>VLOOKUP($H190,'Startup Sheet'!$A$1:$AM$47,21,0)</f>
        <v/>
      </c>
      <c r="S190" s="9" t="str">
        <f>VLOOKUP($H190,'Startup Sheet'!$A$1:$AM$47,24,0)</f>
        <v/>
      </c>
    </row>
    <row r="191">
      <c r="A191" s="6" t="s">
        <v>213</v>
      </c>
      <c r="B191" s="6" t="str">
        <f>VLOOKUP(A191,'Mentor Sheet'!$B$2:$O$102,2,0)</f>
        <v>M85</v>
      </c>
      <c r="C191" s="6" t="s">
        <v>214</v>
      </c>
      <c r="D191" s="6" t="s">
        <v>29</v>
      </c>
      <c r="E191" s="6" t="str">
        <f>VLOOKUP(D191,'2021 Batch'!$A$2:$E$16,2,0)</f>
        <v>f20212512@pilani.bits-pilani.ac.in</v>
      </c>
      <c r="F191" s="7">
        <v>1.0</v>
      </c>
      <c r="G191" s="6" t="str">
        <f t="shared" si="1"/>
        <v>M85X1</v>
      </c>
      <c r="H191" s="6" t="str">
        <f>VLOOKUP(G191,'Slot tags'!$C$2:$D$610,2,0)</f>
        <v>S19</v>
      </c>
      <c r="I191" s="8" t="str">
        <f>VLOOKUP($H191,'Startup Sheet'!$A$1:$AM$47,2,0)</f>
        <v>Xebra Biztech LLP</v>
      </c>
      <c r="J191" s="9" t="str">
        <f>VLOOKUP(H191,'Startup Sheet'!$A$1:$AM$47,3,0)</f>
        <v>Darshil</v>
      </c>
      <c r="K191" s="9" t="str">
        <f>VLOOKUP(H191,'Startup Sheet'!$A$1:$AM$47,4,0)</f>
        <v>f20200985@pilani.bits-pilani.ac.in</v>
      </c>
      <c r="L191" s="10" t="str">
        <f>VLOOKUP($H191,'Startup Sheet'!$A$1:$AM$47,15,0)</f>
        <v>https://drive.google.com/drive/folders/1Sye02-7bYKt_meBOMhXwFZu6ICf1UGs2?usp=sharing</v>
      </c>
      <c r="M191" s="9" t="str">
        <f t="shared" si="2"/>
        <v>Startup Name- Xebra Biztech LLP: https://drive.google.com/drive/folders/1Sye02-7bYKt_meBOMhXwFZu6ICf1UGs2?usp=sharing</v>
      </c>
      <c r="N191" s="9">
        <v>44750.0</v>
      </c>
      <c r="O191" s="11">
        <v>44750.666666666664</v>
      </c>
      <c r="P191" s="23">
        <v>44750.708333333336</v>
      </c>
      <c r="Q191" s="9" t="str">
        <f>VLOOKUP($H191,'Startup Sheet'!$A$1:$AM$47,18,0)</f>
        <v>nimesh@xebra.in</v>
      </c>
      <c r="R191" s="9" t="str">
        <f>VLOOKUP($H191,'Startup Sheet'!$A$1:$AM$47,21,0)</f>
        <v/>
      </c>
      <c r="S191" s="9" t="str">
        <f>VLOOKUP($H191,'Startup Sheet'!$A$1:$AM$47,24,0)</f>
        <v/>
      </c>
    </row>
    <row r="192">
      <c r="A192" s="14" t="s">
        <v>215</v>
      </c>
      <c r="B192" s="6" t="str">
        <f>VLOOKUP(A192,'Mentor Sheet'!$B$2:$O$102,2,0)</f>
        <v>M62</v>
      </c>
      <c r="C192" s="6" t="s">
        <v>216</v>
      </c>
      <c r="D192" s="6" t="s">
        <v>29</v>
      </c>
      <c r="E192" s="6" t="str">
        <f>VLOOKUP(D192,'2021 Batch'!$A$2:$E$16,2,0)</f>
        <v>f20212512@pilani.bits-pilani.ac.in</v>
      </c>
      <c r="F192" s="7">
        <v>1.0</v>
      </c>
      <c r="G192" s="6" t="str">
        <f t="shared" si="1"/>
        <v>M62X1</v>
      </c>
      <c r="H192" s="6" t="str">
        <f>VLOOKUP(G192,'Slot tags'!$C$2:$D$610,2,0)</f>
        <v>S9</v>
      </c>
      <c r="I192" s="8" t="str">
        <f>VLOOKUP($H192,'Startup Sheet'!$A$1:$AM$47,2,0)</f>
        <v>push.</v>
      </c>
      <c r="J192" s="9" t="str">
        <f>VLOOKUP(H192,'Startup Sheet'!$A$1:$AM$47,3,0)</f>
        <v>Aryaman</v>
      </c>
      <c r="K192" s="9" t="str">
        <f>VLOOKUP(H192,'Startup Sheet'!$A$1:$AM$47,4,0)</f>
        <v>f20200537@pilani.bits-pilani.ac.in</v>
      </c>
      <c r="L192" s="10" t="str">
        <f>VLOOKUP($H192,'Startup Sheet'!$A$1:$AM$47,15,0)</f>
        <v>https://drive.google.com/drive/folders/1JR5IyWS9-UfSIiz5gV9X9bfsK-P7Sj2P?usp=sharing</v>
      </c>
      <c r="M192" s="9" t="str">
        <f t="shared" si="2"/>
        <v>Startup Name- push.: https://drive.google.com/drive/folders/1JR5IyWS9-UfSIiz5gV9X9bfsK-P7Sj2P?usp=sharing</v>
      </c>
      <c r="N192" s="9">
        <v>44746.0</v>
      </c>
      <c r="O192" s="11">
        <v>44746.458333333336</v>
      </c>
      <c r="P192" s="23">
        <v>44746.5</v>
      </c>
      <c r="Q192" s="9" t="str">
        <f>VLOOKUP($H192,'Startup Sheet'!$A$1:$AM$47,18,0)</f>
        <v>f20180612@pilani.bits-pilani.ac.in</v>
      </c>
      <c r="R192" s="9" t="str">
        <f>VLOOKUP($H192,'Startup Sheet'!$A$1:$AM$47,21,0)</f>
        <v>f20180603@pilani.bits-pilani.ac.in</v>
      </c>
      <c r="S192" s="9" t="str">
        <f>VLOOKUP($H192,'Startup Sheet'!$A$1:$AM$47,24,0)</f>
        <v/>
      </c>
    </row>
    <row r="193">
      <c r="A193" s="6" t="s">
        <v>217</v>
      </c>
      <c r="B193" s="6" t="str">
        <f>VLOOKUP(A193,'Mentor Sheet'!$B$2:$O$102,2,0)</f>
        <v>M27</v>
      </c>
      <c r="C193" s="6" t="s">
        <v>218</v>
      </c>
      <c r="D193" s="6" t="s">
        <v>26</v>
      </c>
      <c r="E193" s="6" t="str">
        <f>VLOOKUP(D193,'2021 Batch'!$A$2:$E$16,2,0)</f>
        <v>f20212801@pilani.bits-pilani.ac.in</v>
      </c>
      <c r="F193" s="7">
        <v>1.0</v>
      </c>
      <c r="G193" s="6" t="str">
        <f t="shared" si="1"/>
        <v>M27X1</v>
      </c>
      <c r="H193" s="6" t="str">
        <f>VLOOKUP(G193,'Slot tags'!$C$2:$D$610,2,0)</f>
        <v>S41</v>
      </c>
      <c r="I193" s="8" t="str">
        <f>VLOOKUP($H193,'Startup Sheet'!$A$1:$AM$47,2,0)</f>
        <v>Chalo Nework</v>
      </c>
      <c r="J193" s="9" t="str">
        <f>VLOOKUP(H193,'Startup Sheet'!$A$1:$AM$47,3,0)</f>
        <v>Varad</v>
      </c>
      <c r="K193" s="9" t="str">
        <f>VLOOKUP(H193,'Startup Sheet'!$A$1:$AM$47,4,0)</f>
        <v>f20200160@pilani.bits-pilani.ac.in</v>
      </c>
      <c r="L193" s="10" t="str">
        <f>VLOOKUP($H193,'Startup Sheet'!$A$1:$AM$47,15,0)</f>
        <v>https://drive.google.com/drive/folders/1SwRAfOTDXJV3CvChP9wAVSyAf-LICHXk?usp=sharing</v>
      </c>
      <c r="M193" s="9" t="str">
        <f t="shared" si="2"/>
        <v>Startup Name- Chalo Nework: https://drive.google.com/drive/folders/1SwRAfOTDXJV3CvChP9wAVSyAf-LICHXk?usp=sharing</v>
      </c>
      <c r="N193" s="9">
        <v>44743.0</v>
      </c>
      <c r="O193" s="11">
        <v>44743.416666666664</v>
      </c>
      <c r="P193" s="11">
        <v>44743.458333333336</v>
      </c>
      <c r="Q193" s="9" t="str">
        <f>VLOOKUP($H193,'Startup Sheet'!$A$1:$AM$47,18,0)</f>
        <v>priyansha.singh@indiamigrationnow.org</v>
      </c>
      <c r="R193" s="9" t="str">
        <f>VLOOKUP($H193,'Startup Sheet'!$A$1:$AM$47,21,0)</f>
        <v>varun@indiamigrationnow.org</v>
      </c>
      <c r="S193" s="9" t="str">
        <f>VLOOKUP($H193,'Startup Sheet'!$A$1:$AM$47,24,0)</f>
        <v/>
      </c>
    </row>
    <row r="194">
      <c r="A194" s="6" t="s">
        <v>217</v>
      </c>
      <c r="B194" s="6" t="str">
        <f>VLOOKUP(A194,'Mentor Sheet'!$B$2:$O$102,2,0)</f>
        <v>M27</v>
      </c>
      <c r="C194" s="6" t="s">
        <v>218</v>
      </c>
      <c r="D194" s="6" t="s">
        <v>26</v>
      </c>
      <c r="E194" s="6" t="str">
        <f>VLOOKUP(D194,'2021 Batch'!$A$2:$E$16,2,0)</f>
        <v>f20212801@pilani.bits-pilani.ac.in</v>
      </c>
      <c r="F194" s="7">
        <v>2.0</v>
      </c>
      <c r="G194" s="6" t="str">
        <f t="shared" si="1"/>
        <v>M27X2</v>
      </c>
      <c r="H194" s="6" t="str">
        <f>VLOOKUP(G194,'Slot tags'!$C$2:$D$610,2,0)</f>
        <v>S37</v>
      </c>
      <c r="I194" s="8" t="str">
        <f>VLOOKUP($H194,'Startup Sheet'!$A$1:$AM$47,2,0)</f>
        <v>Lowen Women</v>
      </c>
      <c r="J194" s="9" t="str">
        <f>VLOOKUP(H194,'Startup Sheet'!$A$1:$AM$47,3,0)</f>
        <v>Karman</v>
      </c>
      <c r="K194" s="9" t="str">
        <f>VLOOKUP(H194,'Startup Sheet'!$A$1:$AM$47,4,0)</f>
        <v>f20201896@pilani.bits-pilani.ac.in</v>
      </c>
      <c r="L194" s="10" t="str">
        <f>VLOOKUP($H194,'Startup Sheet'!$A$1:$AM$47,15,0)</f>
        <v>https://drive.google.com/open?id=1T8zLw_pesz7Z9nNv2NgMVq9IjshlT7s3&amp;authuser=karman%40conquest.org.in&amp;usp=drive_fs</v>
      </c>
      <c r="M194" s="9" t="str">
        <f t="shared" si="2"/>
        <v>Startup Name- Lowen Women: https://drive.google.com/open?id=1T8zLw_pesz7Z9nNv2NgMVq9IjshlT7s3&amp;authuser=karman%40conquest.org.in&amp;usp=drive_fs</v>
      </c>
      <c r="N194" s="9">
        <v>44744.0</v>
      </c>
      <c r="O194" s="11">
        <v>44744.416666666664</v>
      </c>
      <c r="P194" s="11">
        <v>44744.458333333336</v>
      </c>
      <c r="Q194" s="9" t="str">
        <f>VLOOKUP($H194,'Startup Sheet'!$A$1:$AM$47,18,0)</f>
        <v>krithikashettyy@gmail.com</v>
      </c>
      <c r="R194" s="9" t="str">
        <f>VLOOKUP($H194,'Startup Sheet'!$A$1:$AM$47,21,0)</f>
        <v>ayesharasha@gmail.com</v>
      </c>
      <c r="S194" s="9"/>
    </row>
    <row r="195">
      <c r="A195" s="6" t="s">
        <v>217</v>
      </c>
      <c r="B195" s="6" t="str">
        <f>VLOOKUP(A195,'Mentor Sheet'!$B$2:$O$102,2,0)</f>
        <v>M27</v>
      </c>
      <c r="C195" s="6" t="s">
        <v>218</v>
      </c>
      <c r="D195" s="6" t="s">
        <v>26</v>
      </c>
      <c r="E195" s="6" t="str">
        <f>VLOOKUP(D195,'2021 Batch'!$A$2:$E$16,2,0)</f>
        <v>f20212801@pilani.bits-pilani.ac.in</v>
      </c>
      <c r="F195" s="7">
        <v>3.0</v>
      </c>
      <c r="G195" s="6" t="str">
        <f t="shared" si="1"/>
        <v>M27X3</v>
      </c>
      <c r="H195" s="6" t="str">
        <f>VLOOKUP(G195,'Slot tags'!$C$2:$D$610,2,0)</f>
        <v>S34</v>
      </c>
      <c r="I195" s="8" t="str">
        <f>VLOOKUP($H195,'Startup Sheet'!$A$1:$AM$47,2,0)</f>
        <v>Daffodil Health</v>
      </c>
      <c r="J195" s="9" t="str">
        <f>VLOOKUP(H195,'Startup Sheet'!$A$1:$AM$47,3,0)</f>
        <v>Shreya</v>
      </c>
      <c r="K195" s="9" t="str">
        <f>VLOOKUP(H195,'Startup Sheet'!$A$1:$AM$47,4,0)</f>
        <v>f20201807@pilani.bits-pilani.ac.in</v>
      </c>
      <c r="L195" s="10" t="str">
        <f>VLOOKUP($H195,'Startup Sheet'!$A$1:$AM$47,15,0)</f>
        <v>https://drive.google.com/drive/folders/1T56ODSwteqsJEiYNqvtImLkTebecTH2Y?usp=sharing</v>
      </c>
      <c r="M195" s="9" t="str">
        <f t="shared" si="2"/>
        <v>Startup Name- Daffodil Health: https://drive.google.com/drive/folders/1T56ODSwteqsJEiYNqvtImLkTebecTH2Y?usp=sharing</v>
      </c>
      <c r="N195" s="9">
        <v>44745.0</v>
      </c>
      <c r="O195" s="11">
        <v>44745.416666666664</v>
      </c>
      <c r="P195" s="11">
        <v>44745.458333333336</v>
      </c>
      <c r="Q195" s="9" t="str">
        <f>VLOOKUP($H195,'Startup Sheet'!$A$1:$AM$47,18,0)</f>
        <v>amal@daffodilhealth.com</v>
      </c>
      <c r="R195" s="9" t="str">
        <f>VLOOKUP($H195,'Startup Sheet'!$A$1:$AM$47,21,0)</f>
        <v>anupam@daffodilhealth.com</v>
      </c>
      <c r="S195" s="9" t="str">
        <f>VLOOKUP($H195,'Startup Sheet'!$A$1:$AM$47,24,0)</f>
        <v/>
      </c>
    </row>
    <row r="196">
      <c r="A196" s="6" t="s">
        <v>219</v>
      </c>
      <c r="B196" s="6" t="str">
        <f>VLOOKUP(A196,'Mentor Sheet'!$B$2:$O$102,2,0)</f>
        <v>M78</v>
      </c>
      <c r="C196" s="6" t="s">
        <v>220</v>
      </c>
      <c r="D196" s="6" t="s">
        <v>22</v>
      </c>
      <c r="E196" s="6" t="str">
        <f>VLOOKUP(D196,'2021 Batch'!$A$2:$E$16,2,0)</f>
        <v>f20210447@pilani.bits-pilani.ac.in</v>
      </c>
      <c r="F196" s="7">
        <v>1.0</v>
      </c>
      <c r="G196" s="6" t="str">
        <f t="shared" si="1"/>
        <v>M78X1</v>
      </c>
      <c r="H196" s="6" t="str">
        <f>VLOOKUP(G196,'Slot tags'!$C$2:$D$610,2,0)</f>
        <v>S18</v>
      </c>
      <c r="I196" s="8" t="str">
        <f>VLOOKUP($H196,'Startup Sheet'!$A$1:$AM$47,2,0)</f>
        <v>Euphotic Labs Private Limited</v>
      </c>
      <c r="J196" s="9" t="str">
        <f>VLOOKUP(H196,'Startup Sheet'!$A$1:$AM$47,3,0)</f>
        <v>Shreya</v>
      </c>
      <c r="K196" s="9" t="str">
        <f>VLOOKUP(H196,'Startup Sheet'!$A$1:$AM$47,4,0)</f>
        <v>f20201807@pilani.bits-pilani.ac.in</v>
      </c>
      <c r="L196" s="10" t="str">
        <f>VLOOKUP($H196,'Startup Sheet'!$A$1:$AM$47,15,0)</f>
        <v>https://drive.google.com/drive/folders/1PIEn0HU71iqvaXE8xmGclj6j1YvpVsEp?usp=sharing</v>
      </c>
      <c r="M196" s="9" t="str">
        <f t="shared" si="2"/>
        <v>Startup Name- Euphotic Labs Private Limited: https://drive.google.com/drive/folders/1PIEn0HU71iqvaXE8xmGclj6j1YvpVsEp?usp=sharing</v>
      </c>
      <c r="N196" s="9">
        <v>44747.0</v>
      </c>
      <c r="O196" s="21">
        <v>44747.416666666664</v>
      </c>
      <c r="P196" s="21">
        <v>44747.458333333336</v>
      </c>
      <c r="Q196" s="9" t="str">
        <f>VLOOKUP($H196,'Startup Sheet'!$A$1:$AM$47,18,0)</f>
        <v>sudeep@euphotic.io</v>
      </c>
      <c r="R196" s="9" t="str">
        <f>VLOOKUP($H196,'Startup Sheet'!$A$1:$AM$47,21,0)</f>
        <v>yatin@euphotic.io</v>
      </c>
      <c r="S196" s="9" t="str">
        <f>VLOOKUP($H196,'Startup Sheet'!$A$1:$AM$47,24,0)</f>
        <v>amitgupta@euphotic.io</v>
      </c>
    </row>
    <row r="197">
      <c r="A197" s="6" t="s">
        <v>221</v>
      </c>
      <c r="B197" s="6" t="str">
        <f>VLOOKUP(A197,'Mentor Sheet'!$B$2:$O$102,2,0)</f>
        <v>M39</v>
      </c>
      <c r="C197" s="6" t="s">
        <v>222</v>
      </c>
      <c r="D197" s="6" t="s">
        <v>22</v>
      </c>
      <c r="E197" s="6" t="str">
        <f>VLOOKUP(D197,'2021 Batch'!$A$2:$E$16,2,0)</f>
        <v>f20210447@pilani.bits-pilani.ac.in</v>
      </c>
      <c r="F197" s="7">
        <v>1.0</v>
      </c>
      <c r="G197" s="6" t="str">
        <f t="shared" si="1"/>
        <v>M39X1</v>
      </c>
      <c r="H197" s="6" t="str">
        <f>VLOOKUP(G197,'Slot tags'!$C$2:$D$610,2,0)</f>
        <v>S46</v>
      </c>
      <c r="I197" s="8" t="str">
        <f>VLOOKUP($H197,'Startup Sheet'!$A$1:$AM$47,2,0)</f>
        <v>TheRollNumber</v>
      </c>
      <c r="J197" s="9" t="str">
        <f>VLOOKUP(H197,'Startup Sheet'!$A$1:$AM$47,3,0)</f>
        <v>Shamika</v>
      </c>
      <c r="K197" s="9" t="str">
        <f>VLOOKUP(H197,'Startup Sheet'!$A$1:$AM$47,4,0)</f>
        <v>f20201206@pilani.bits-pilani.ac.in</v>
      </c>
      <c r="L197" s="10" t="str">
        <f>VLOOKUP($H197,'Startup Sheet'!$A$1:$AM$47,15,0)</f>
        <v>https://drive.google.com/open?id=1XCLHxcdLSh88tC66PBzsQQnw0eJl_X7q&amp;authuser=karman%40conquest.org.in&amp;usp=drive_fs</v>
      </c>
      <c r="M197" s="9" t="str">
        <f t="shared" si="2"/>
        <v>Startup Name- TheRollNumber: https://drive.google.com/open?id=1XCLHxcdLSh88tC66PBzsQQnw0eJl_X7q&amp;authuser=karman%40conquest.org.in&amp;usp=drive_fs</v>
      </c>
      <c r="N197" s="9">
        <v>44744.0</v>
      </c>
      <c r="O197" s="21">
        <v>44744.458333333336</v>
      </c>
      <c r="P197" s="21">
        <v>44744.5</v>
      </c>
      <c r="Q197" s="9" t="str">
        <f>VLOOKUP($H197,'Startup Sheet'!$A$1:$AM$47,18,0)</f>
        <v>raghavendrasharma@therollnumber.com</v>
      </c>
      <c r="R197" s="9" t="str">
        <f>VLOOKUP($H197,'Startup Sheet'!$A$1:$AM$47,21,0)</f>
        <v/>
      </c>
      <c r="S197" s="9" t="str">
        <f>VLOOKUP($H197,'Startup Sheet'!$A$1:$AM$47,24,0)</f>
        <v/>
      </c>
    </row>
    <row r="198">
      <c r="A198" s="6" t="s">
        <v>221</v>
      </c>
      <c r="B198" s="6" t="str">
        <f>VLOOKUP(A198,'Mentor Sheet'!$B$2:$O$102,2,0)</f>
        <v>M39</v>
      </c>
      <c r="C198" s="6" t="s">
        <v>222</v>
      </c>
      <c r="D198" s="6" t="s">
        <v>22</v>
      </c>
      <c r="E198" s="6" t="str">
        <f>VLOOKUP(D198,'2021 Batch'!$A$2:$E$16,2,0)</f>
        <v>f20210447@pilani.bits-pilani.ac.in</v>
      </c>
      <c r="F198" s="7">
        <v>2.0</v>
      </c>
      <c r="G198" s="6" t="str">
        <f t="shared" si="1"/>
        <v>M39X2</v>
      </c>
      <c r="H198" s="6" t="str">
        <f>VLOOKUP(G198,'Slot tags'!$C$2:$D$610,2,0)</f>
        <v>S22</v>
      </c>
      <c r="I198" s="8" t="str">
        <f>VLOOKUP($H198,'Startup Sheet'!$A$1:$AM$47,2,0)</f>
        <v>Statlogic</v>
      </c>
      <c r="J198" s="9" t="str">
        <f>VLOOKUP(H198,'Startup Sheet'!$A$1:$AM$47,3,0)</f>
        <v>Darshil</v>
      </c>
      <c r="K198" s="9" t="str">
        <f>VLOOKUP(H198,'Startup Sheet'!$A$1:$AM$47,4,0)</f>
        <v>f20200985@pilani.bits-pilani.ac.in</v>
      </c>
      <c r="L198" s="10" t="str">
        <f>VLOOKUP($H198,'Startup Sheet'!$A$1:$AM$47,15,0)</f>
        <v>https://drive.google.com/drive/folders/1TDJQ-fqwC9-KiOm5feuilIV4R7vS0sgC?usp=sharing</v>
      </c>
      <c r="M198" s="9" t="str">
        <f t="shared" si="2"/>
        <v>Startup Name- Statlogic: https://drive.google.com/drive/folders/1TDJQ-fqwC9-KiOm5feuilIV4R7vS0sgC?usp=sharing</v>
      </c>
      <c r="N198" s="9">
        <v>44744.0</v>
      </c>
      <c r="O198" s="21">
        <v>44744.625</v>
      </c>
      <c r="P198" s="21">
        <v>44744.666666666664</v>
      </c>
      <c r="Q198" s="9" t="str">
        <f>VLOOKUP($H198,'Startup Sheet'!$A$1:$AM$47,18,0)</f>
        <v>vignesh@statlogic.io</v>
      </c>
      <c r="R198" s="9" t="str">
        <f>VLOOKUP($H198,'Startup Sheet'!$A$1:$AM$47,21,0)</f>
        <v/>
      </c>
      <c r="S198" s="9" t="str">
        <f>VLOOKUP($H198,'Startup Sheet'!$A$1:$AM$47,24,0)</f>
        <v/>
      </c>
    </row>
    <row r="199">
      <c r="A199" s="6" t="s">
        <v>221</v>
      </c>
      <c r="B199" s="6" t="str">
        <f>VLOOKUP(A199,'Mentor Sheet'!$B$2:$O$102,2,0)</f>
        <v>M39</v>
      </c>
      <c r="C199" s="6" t="s">
        <v>222</v>
      </c>
      <c r="D199" s="6" t="s">
        <v>22</v>
      </c>
      <c r="E199" s="6" t="str">
        <f>VLOOKUP(D199,'2021 Batch'!$A$2:$E$16,2,0)</f>
        <v>f20210447@pilani.bits-pilani.ac.in</v>
      </c>
      <c r="F199" s="7">
        <v>3.0</v>
      </c>
      <c r="G199" s="6" t="str">
        <f t="shared" si="1"/>
        <v>M39X3</v>
      </c>
      <c r="H199" s="6" t="str">
        <f>VLOOKUP(G199,'Slot tags'!$C$2:$D$610,2,0)</f>
        <v>S39</v>
      </c>
      <c r="I199" s="8" t="str">
        <f>VLOOKUP($H199,'Startup Sheet'!$A$1:$AM$47,2,0)</f>
        <v>PayNav</v>
      </c>
      <c r="J199" s="9" t="str">
        <f>VLOOKUP(H199,'Startup Sheet'!$A$1:$AM$47,3,0)</f>
        <v>Varad</v>
      </c>
      <c r="K199" s="9" t="str">
        <f>VLOOKUP(H199,'Startup Sheet'!$A$1:$AM$47,4,0)</f>
        <v>f20200160@pilani.bits-pilani.ac.in</v>
      </c>
      <c r="L199" s="10" t="str">
        <f>VLOOKUP($H199,'Startup Sheet'!$A$1:$AM$47,15,0)</f>
        <v>https://drive.google.com/drive/folders/1TFN3gx8ROM2PZXjpWNtPfZ4HQZcniv_C?usp=sharing</v>
      </c>
      <c r="M199" s="9" t="str">
        <f t="shared" si="2"/>
        <v>Startup Name- PayNav: https://drive.google.com/drive/folders/1TFN3gx8ROM2PZXjpWNtPfZ4HQZcniv_C?usp=sharing</v>
      </c>
      <c r="N199" s="9">
        <v>44747.0</v>
      </c>
      <c r="O199" s="21">
        <v>44747.833333333336</v>
      </c>
      <c r="P199" s="21">
        <v>44747.875</v>
      </c>
      <c r="Q199" s="9" t="str">
        <f>VLOOKUP($H199,'Startup Sheet'!$A$1:$AM$47,18,0)</f>
        <v>naveenpatnaik.J@gmail.com</v>
      </c>
      <c r="R199" s="9" t="str">
        <f>VLOOKUP($H199,'Startup Sheet'!$A$1:$AM$47,21,0)</f>
        <v/>
      </c>
      <c r="S199" s="9" t="str">
        <f>VLOOKUP($H199,'Startup Sheet'!$A$1:$AM$47,24,0)</f>
        <v/>
      </c>
    </row>
    <row r="200">
      <c r="A200" s="6" t="s">
        <v>221</v>
      </c>
      <c r="B200" s="6" t="str">
        <f>VLOOKUP(A200,'Mentor Sheet'!$B$2:$O$102,2,0)</f>
        <v>M39</v>
      </c>
      <c r="C200" s="6" t="s">
        <v>222</v>
      </c>
      <c r="D200" s="6" t="s">
        <v>22</v>
      </c>
      <c r="E200" s="6" t="str">
        <f>VLOOKUP(D200,'2021 Batch'!$A$2:$E$16,2,0)</f>
        <v>f20210447@pilani.bits-pilani.ac.in</v>
      </c>
      <c r="F200" s="7">
        <v>4.0</v>
      </c>
      <c r="G200" s="6" t="str">
        <f t="shared" si="1"/>
        <v>M39X4</v>
      </c>
      <c r="H200" s="6" t="str">
        <f>VLOOKUP(G200,'Slot tags'!$C$2:$D$610,2,0)</f>
        <v>S24</v>
      </c>
      <c r="I200" s="8" t="str">
        <f>VLOOKUP($H200,'Startup Sheet'!$A$1:$AM$47,2,0)</f>
        <v>Naxatra Labs</v>
      </c>
      <c r="J200" s="9" t="str">
        <f>VLOOKUP(H200,'Startup Sheet'!$A$1:$AM$47,3,0)</f>
        <v>Shamika</v>
      </c>
      <c r="K200" s="9" t="str">
        <f>VLOOKUP(H200,'Startup Sheet'!$A$1:$AM$47,4,0)</f>
        <v>f20201206@pilani.bits-pilani.ac.in</v>
      </c>
      <c r="L200" s="10" t="str">
        <f>VLOOKUP($H200,'Startup Sheet'!$A$1:$AM$47,15,0)</f>
        <v>https://drive.google.com/open?id=1PQIBXu7D0DzKLlsgGbS0nw3L26RVnNI5&amp;authuser=karman%40conquest.org.in&amp;usp=drive_fs</v>
      </c>
      <c r="M200" s="9" t="str">
        <f t="shared" si="2"/>
        <v>Startup Name- Naxatra Labs: https://drive.google.com/open?id=1PQIBXu7D0DzKLlsgGbS0nw3L26RVnNI5&amp;authuser=karman%40conquest.org.in&amp;usp=drive_fs</v>
      </c>
      <c r="N200" s="9">
        <v>44749.0</v>
      </c>
      <c r="O200" s="21">
        <v>44749.791666666664</v>
      </c>
      <c r="P200" s="21">
        <v>44749.833333333336</v>
      </c>
      <c r="Q200" s="9" t="str">
        <f>VLOOKUP($H200,'Startup Sheet'!$A$1:$AM$47,18,0)</f>
        <v>abhilash@naxatralabs.com</v>
      </c>
      <c r="R200" s="9" t="str">
        <f>VLOOKUP($H200,'Startup Sheet'!$A$1:$AM$47,21,0)</f>
        <v>piyush@naxatralabs.com</v>
      </c>
      <c r="S200" s="9" t="str">
        <f>VLOOKUP($H200,'Startup Sheet'!$A$1:$AM$47,24,0)</f>
        <v/>
      </c>
    </row>
    <row r="201">
      <c r="A201" s="6" t="s">
        <v>221</v>
      </c>
      <c r="B201" s="6" t="str">
        <f>VLOOKUP(A201,'Mentor Sheet'!$B$2:$O$102,2,0)</f>
        <v>M39</v>
      </c>
      <c r="C201" s="6" t="s">
        <v>222</v>
      </c>
      <c r="D201" s="6" t="s">
        <v>22</v>
      </c>
      <c r="E201" s="6" t="str">
        <f>VLOOKUP(D201,'2021 Batch'!$A$2:$E$16,2,0)</f>
        <v>f20210447@pilani.bits-pilani.ac.in</v>
      </c>
      <c r="F201" s="7">
        <v>5.0</v>
      </c>
      <c r="G201" s="6" t="str">
        <f t="shared" si="1"/>
        <v>M39X5</v>
      </c>
      <c r="H201" s="6" t="str">
        <f>VLOOKUP(G201,'Slot tags'!$C$2:$D$610,2,0)</f>
        <v>S31</v>
      </c>
      <c r="I201" s="8" t="str">
        <f>VLOOKUP($H201,'Startup Sheet'!$A$1:$AM$47,2,0)</f>
        <v>Green Tiger Mobility Private Limited</v>
      </c>
      <c r="J201" s="9" t="str">
        <f>VLOOKUP(H201,'Startup Sheet'!$A$1:$AM$47,3,0)</f>
        <v>Aryaman</v>
      </c>
      <c r="K201" s="9" t="str">
        <f>VLOOKUP(H201,'Startup Sheet'!$A$1:$AM$47,4,0)</f>
        <v>f20200537@pilani.bits-pilani.ac.in</v>
      </c>
      <c r="L201" s="10" t="str">
        <f>VLOOKUP($H201,'Startup Sheet'!$A$1:$AM$47,15,0)</f>
        <v>https://drive.google.com/drive/folders/1SFqiNx45LSxxNO68-Yc09lVbI-HNp6e_?usp=sharing</v>
      </c>
      <c r="M201" s="9" t="str">
        <f t="shared" si="2"/>
        <v>Startup Name- Green Tiger Mobility Private Limited: https://drive.google.com/drive/folders/1SFqiNx45LSxxNO68-Yc09lVbI-HNp6e_?usp=sharing</v>
      </c>
      <c r="N201" s="9">
        <v>44749.0</v>
      </c>
      <c r="O201" s="21">
        <v>44749.833333333336</v>
      </c>
      <c r="P201" s="21">
        <v>44749.875</v>
      </c>
      <c r="Q201" s="9" t="str">
        <f>VLOOKUP($H201,'Startup Sheet'!$A$1:$AM$47,18,0)</f>
        <v>ashish@greentiger.in</v>
      </c>
      <c r="R201" s="9" t="str">
        <f>VLOOKUP($H201,'Startup Sheet'!$A$1:$AM$47,21,0)</f>
        <v>aditya@greentiger.in</v>
      </c>
      <c r="S201" s="9" t="str">
        <f>VLOOKUP($H201,'Startup Sheet'!$A$1:$AM$47,24,0)</f>
        <v/>
      </c>
    </row>
    <row r="202">
      <c r="A202" s="6" t="s">
        <v>223</v>
      </c>
      <c r="B202" s="6" t="str">
        <f>VLOOKUP(A202,'Mentor Sheet'!$B$2:$O$102,2,0)</f>
        <v>M67</v>
      </c>
      <c r="C202" s="6" t="s">
        <v>224</v>
      </c>
      <c r="D202" s="6" t="s">
        <v>22</v>
      </c>
      <c r="E202" s="6" t="str">
        <f>VLOOKUP(D202,'2021 Batch'!$A$2:$E$16,2,0)</f>
        <v>f20210447@pilani.bits-pilani.ac.in</v>
      </c>
      <c r="F202" s="7">
        <v>1.0</v>
      </c>
      <c r="G202" s="6" t="str">
        <f t="shared" si="1"/>
        <v>M67X1</v>
      </c>
      <c r="H202" s="6" t="str">
        <f>VLOOKUP(G202,'Slot tags'!$C$2:$D$610,2,0)</f>
        <v>S12</v>
      </c>
      <c r="I202" s="8" t="str">
        <f>VLOOKUP($H202,'Startup Sheet'!$A$1:$AM$47,2,0)</f>
        <v>Scrollify</v>
      </c>
      <c r="J202" s="9" t="str">
        <f>VLOOKUP(H202,'Startup Sheet'!$A$1:$AM$47,3,0)</f>
        <v>Parth</v>
      </c>
      <c r="K202" s="9" t="str">
        <f>VLOOKUP(H202,'Startup Sheet'!$A$1:$AM$47,4,0)</f>
        <v>f20201229@pilani.bits-pilani.ac.in</v>
      </c>
      <c r="L202" s="10" t="str">
        <f>VLOOKUP($H202,'Startup Sheet'!$A$1:$AM$47,15,0)</f>
        <v>https://drive.google.com/open?id=1OZnEwgQS5amoHOFDQQ_ksM3zT3PcOUaM&amp;authuser=karman%40conquest.org.in&amp;usp=drive_fs</v>
      </c>
      <c r="M202" s="9" t="str">
        <f t="shared" si="2"/>
        <v>Startup Name- Scrollify: https://drive.google.com/open?id=1OZnEwgQS5amoHOFDQQ_ksM3zT3PcOUaM&amp;authuser=karman%40conquest.org.in&amp;usp=drive_fs</v>
      </c>
      <c r="N202" s="9">
        <v>44747.0</v>
      </c>
      <c r="O202" s="21">
        <v>44747.416666666664</v>
      </c>
      <c r="P202" s="21">
        <v>44747.458333333336</v>
      </c>
      <c r="Q202" s="9" t="str">
        <f>VLOOKUP($H202,'Startup Sheet'!$A$1:$AM$47,18,0)</f>
        <v>manas@scrollify.in</v>
      </c>
      <c r="R202" s="9" t="str">
        <f>VLOOKUP($H202,'Startup Sheet'!$A$1:$AM$47,21,0)</f>
        <v>anshul@scrollify.in</v>
      </c>
      <c r="S202" s="9" t="str">
        <f>VLOOKUP($H202,'Startup Sheet'!$A$1:$AM$47,24,0)</f>
        <v/>
      </c>
    </row>
    <row r="203">
      <c r="A203" s="6" t="s">
        <v>223</v>
      </c>
      <c r="B203" s="6" t="str">
        <f>VLOOKUP(A203,'Mentor Sheet'!$B$2:$O$102,2,0)</f>
        <v>M67</v>
      </c>
      <c r="C203" s="6" t="s">
        <v>224</v>
      </c>
      <c r="D203" s="6" t="s">
        <v>22</v>
      </c>
      <c r="E203" s="6" t="str">
        <f>VLOOKUP(D203,'2021 Batch'!$A$2:$E$16,2,0)</f>
        <v>f20210447@pilani.bits-pilani.ac.in</v>
      </c>
      <c r="F203" s="7">
        <v>2.0</v>
      </c>
      <c r="G203" s="6" t="str">
        <f t="shared" si="1"/>
        <v>M67X2</v>
      </c>
      <c r="H203" s="6" t="str">
        <f>VLOOKUP(G203,'Slot tags'!$C$2:$D$610,2,0)</f>
        <v>S31</v>
      </c>
      <c r="I203" s="8" t="str">
        <f>VLOOKUP($H203,'Startup Sheet'!$A$1:$AM$47,2,0)</f>
        <v>Green Tiger Mobility Private Limited</v>
      </c>
      <c r="J203" s="9" t="str">
        <f>VLOOKUP(H203,'Startup Sheet'!$A$1:$AM$47,3,0)</f>
        <v>Aryaman</v>
      </c>
      <c r="K203" s="9" t="str">
        <f>VLOOKUP(H203,'Startup Sheet'!$A$1:$AM$47,4,0)</f>
        <v>f20200537@pilani.bits-pilani.ac.in</v>
      </c>
      <c r="L203" s="10" t="str">
        <f>VLOOKUP($H203,'Startup Sheet'!$A$1:$AM$47,15,0)</f>
        <v>https://drive.google.com/drive/folders/1SFqiNx45LSxxNO68-Yc09lVbI-HNp6e_?usp=sharing</v>
      </c>
      <c r="M203" s="9" t="str">
        <f t="shared" si="2"/>
        <v>Startup Name- Green Tiger Mobility Private Limited: https://drive.google.com/drive/folders/1SFqiNx45LSxxNO68-Yc09lVbI-HNp6e_?usp=sharing</v>
      </c>
      <c r="N203" s="9">
        <v>44747.0</v>
      </c>
      <c r="O203" s="21">
        <v>44747.458333333336</v>
      </c>
      <c r="P203" s="21">
        <v>44747.5</v>
      </c>
      <c r="Q203" s="9" t="str">
        <f>VLOOKUP($H203,'Startup Sheet'!$A$1:$AM$47,18,0)</f>
        <v>ashish@greentiger.in</v>
      </c>
      <c r="R203" s="9" t="str">
        <f>VLOOKUP($H203,'Startup Sheet'!$A$1:$AM$47,21,0)</f>
        <v>aditya@greentiger.in</v>
      </c>
      <c r="S203" s="9" t="str">
        <f>VLOOKUP($H203,'Startup Sheet'!$A$1:$AM$47,24,0)</f>
        <v/>
      </c>
    </row>
    <row r="204">
      <c r="A204" s="6" t="s">
        <v>151</v>
      </c>
      <c r="B204" s="20" t="s">
        <v>225</v>
      </c>
      <c r="C204" s="6" t="s">
        <v>226</v>
      </c>
      <c r="D204" s="6" t="s">
        <v>22</v>
      </c>
      <c r="E204" s="6" t="str">
        <f>VLOOKUP(D204,'2021 Batch'!$A$2:$E$16,2,0)</f>
        <v>f20210447@pilani.bits-pilani.ac.in</v>
      </c>
      <c r="F204" s="7">
        <v>1.0</v>
      </c>
      <c r="G204" s="6" t="str">
        <f t="shared" si="1"/>
        <v>M86X1</v>
      </c>
      <c r="H204" s="6" t="str">
        <f>VLOOKUP(G204,'Slot tags'!$C$2:$D$610,2,0)</f>
        <v>S46</v>
      </c>
      <c r="I204" s="8" t="str">
        <f>VLOOKUP($H204,'Startup Sheet'!$A$1:$AM$47,2,0)</f>
        <v>TheRollNumber</v>
      </c>
      <c r="J204" s="9" t="str">
        <f>VLOOKUP(H204,'Startup Sheet'!$A$1:$AM$47,3,0)</f>
        <v>Shamika</v>
      </c>
      <c r="K204" s="9" t="str">
        <f>VLOOKUP(H204,'Startup Sheet'!$A$1:$AM$47,4,0)</f>
        <v>f20201206@pilani.bits-pilani.ac.in</v>
      </c>
      <c r="L204" s="10" t="str">
        <f>VLOOKUP($H204,'Startup Sheet'!$A$1:$AM$47,15,0)</f>
        <v>https://drive.google.com/open?id=1XCLHxcdLSh88tC66PBzsQQnw0eJl_X7q&amp;authuser=karman%40conquest.org.in&amp;usp=drive_fs</v>
      </c>
      <c r="M204" s="9" t="str">
        <f t="shared" si="2"/>
        <v>Startup Name- TheRollNumber: https://drive.google.com/open?id=1XCLHxcdLSh88tC66PBzsQQnw0eJl_X7q&amp;authuser=karman%40conquest.org.in&amp;usp=drive_fs</v>
      </c>
      <c r="N204" s="9">
        <v>44746.0</v>
      </c>
      <c r="O204" s="21">
        <v>44746.75</v>
      </c>
      <c r="P204" s="21">
        <v>44746.791666666664</v>
      </c>
      <c r="Q204" s="9" t="str">
        <f>VLOOKUP($H204,'Startup Sheet'!$A$1:$AM$47,18,0)</f>
        <v>raghavendrasharma@therollnumber.com</v>
      </c>
      <c r="R204" s="9" t="str">
        <f>VLOOKUP($H204,'Startup Sheet'!$A$1:$AM$47,21,0)</f>
        <v/>
      </c>
      <c r="S204" s="9" t="str">
        <f>VLOOKUP($H204,'Startup Sheet'!$A$1:$AM$47,24,0)</f>
        <v/>
      </c>
    </row>
    <row r="205">
      <c r="A205" s="6" t="s">
        <v>151</v>
      </c>
      <c r="B205" s="20" t="s">
        <v>225</v>
      </c>
      <c r="C205" s="6" t="s">
        <v>226</v>
      </c>
      <c r="D205" s="6" t="s">
        <v>22</v>
      </c>
      <c r="E205" s="6" t="str">
        <f>VLOOKUP(D205,'2021 Batch'!$A$2:$E$16,2,0)</f>
        <v>f20210447@pilani.bits-pilani.ac.in</v>
      </c>
      <c r="F205" s="7">
        <v>2.0</v>
      </c>
      <c r="G205" s="6" t="str">
        <f t="shared" si="1"/>
        <v>M86X2</v>
      </c>
      <c r="H205" s="6" t="str">
        <f>VLOOKUP(G205,'Slot tags'!$C$2:$D$610,2,0)</f>
        <v>S23</v>
      </c>
      <c r="I205" s="8" t="str">
        <f>VLOOKUP($H205,'Startup Sheet'!$A$1:$AM$47,2,0)</f>
        <v>Beavoice Infotech</v>
      </c>
      <c r="J205" s="9" t="str">
        <f>VLOOKUP(H205,'Startup Sheet'!$A$1:$AM$47,3,0)</f>
        <v>Darshil</v>
      </c>
      <c r="K205" s="9" t="str">
        <f>VLOOKUP(H205,'Startup Sheet'!$A$1:$AM$47,4,0)</f>
        <v>f20200985@pilani.bits-pilani.ac.in</v>
      </c>
      <c r="L205" s="10" t="str">
        <f>VLOOKUP($H205,'Startup Sheet'!$A$1:$AM$47,15,0)</f>
        <v>https://drive.google.com/open?id=1S4bVR4z9H9RD3tWkKnahFQMWrvuDder2&amp;authuser=karman%40conquest.org.in&amp;usp=drive_fss</v>
      </c>
      <c r="M205" s="9" t="str">
        <f t="shared" si="2"/>
        <v>Startup Name- Beavoice Infotech: https://drive.google.com/open?id=1S4bVR4z9H9RD3tWkKnahFQMWrvuDder2&amp;authuser=karman%40conquest.org.in&amp;usp=drive_fss</v>
      </c>
      <c r="N205" s="9">
        <v>44749.0</v>
      </c>
      <c r="O205" s="21">
        <v>44749.75</v>
      </c>
      <c r="P205" s="21">
        <v>44749.791666666664</v>
      </c>
      <c r="Q205" s="9" t="str">
        <f>VLOOKUP($H205,'Startup Sheet'!$A$1:$AM$47,18,0)</f>
        <v>vinothkumar@beavoiceinfotech.com</v>
      </c>
      <c r="R205" s="9" t="str">
        <f>VLOOKUP($H205,'Startup Sheet'!$A$1:$AM$47,21,0)</f>
        <v/>
      </c>
      <c r="S205" s="9" t="str">
        <f>VLOOKUP($H205,'Startup Sheet'!$A$1:$AM$47,24,0)</f>
        <v/>
      </c>
    </row>
    <row r="206">
      <c r="A206" s="6" t="s">
        <v>227</v>
      </c>
      <c r="B206" s="6" t="str">
        <f>VLOOKUP(A206,'Mentor Sheet'!$B$2:$O$102,2,0)</f>
        <v>M15</v>
      </c>
      <c r="C206" s="6" t="s">
        <v>228</v>
      </c>
      <c r="D206" s="6" t="s">
        <v>51</v>
      </c>
      <c r="E206" s="6" t="str">
        <f>VLOOKUP(D206,'2021 Batch'!$A$2:$E$16,2,0)</f>
        <v>f20211691@pilani.bits-pilani.ac.in</v>
      </c>
      <c r="F206" s="7">
        <v>1.0</v>
      </c>
      <c r="G206" s="6" t="str">
        <f t="shared" si="1"/>
        <v>M15X1</v>
      </c>
      <c r="H206" s="6" t="str">
        <f>VLOOKUP(G206,'Slot tags'!$C$2:$D$610,2,0)</f>
        <v>S29</v>
      </c>
      <c r="I206" s="8" t="str">
        <f>VLOOKUP($H206,'Startup Sheet'!$A$1:$AM$47,2,0)</f>
        <v>enpointe</v>
      </c>
      <c r="J206" s="9" t="str">
        <f>VLOOKUP(H206,'Startup Sheet'!$A$1:$AM$47,3,0)</f>
        <v>Karman</v>
      </c>
      <c r="K206" s="9" t="str">
        <f>VLOOKUP(H206,'Startup Sheet'!$A$1:$AM$47,4,0)</f>
        <v>f20201896@pilani.bits-pilani.ac.in</v>
      </c>
      <c r="L206" s="10" t="str">
        <f>VLOOKUP($H206,'Startup Sheet'!$A$1:$AM$47,15,0)</f>
        <v>https://drive.google.com/open?id=1T9veuEhSLewReTyBGlg1MtC5cPeNDZNT&amp;authuser=karman%40conquest.org.in&amp;usp=drive_fs</v>
      </c>
      <c r="M206" s="9" t="str">
        <f t="shared" si="2"/>
        <v>Startup Name- enpointe: https://drive.google.com/open?id=1T9veuEhSLewReTyBGlg1MtC5cPeNDZNT&amp;authuser=karman%40conquest.org.in&amp;usp=drive_fs</v>
      </c>
      <c r="N206" s="9">
        <v>44744.0</v>
      </c>
      <c r="O206" s="21">
        <v>44744.5</v>
      </c>
      <c r="P206" s="21">
        <v>44744.541666666664</v>
      </c>
      <c r="Q206" s="9" t="str">
        <f>VLOOKUP($H206,'Startup Sheet'!$A$1:$AM$47,18,0)</f>
        <v>anna@enpointe.in</v>
      </c>
      <c r="R206" s="9" t="str">
        <f>VLOOKUP($H206,'Startup Sheet'!$A$1:$AM$47,21,0)</f>
        <v/>
      </c>
      <c r="S206" s="9" t="str">
        <f>VLOOKUP($H206,'Startup Sheet'!$A$1:$AM$47,24,0)</f>
        <v/>
      </c>
    </row>
    <row r="207">
      <c r="A207" s="20" t="s">
        <v>229</v>
      </c>
      <c r="B207" s="6" t="str">
        <f>VLOOKUP(A207,'Mentor Sheet'!$B$2:$O$102,2,0)</f>
        <v>M83</v>
      </c>
      <c r="C207" s="6" t="s">
        <v>230</v>
      </c>
      <c r="D207" s="6" t="s">
        <v>53</v>
      </c>
      <c r="E207" s="6" t="str">
        <f>VLOOKUP(D207,'2021 Batch'!$A$2:$E$16,2,0)</f>
        <v>f20211070@pilani.bits-pilani.ac.in</v>
      </c>
      <c r="F207" s="7">
        <v>1.0</v>
      </c>
      <c r="G207" s="6" t="str">
        <f t="shared" si="1"/>
        <v>M83X1</v>
      </c>
      <c r="H207" s="6" t="str">
        <f>VLOOKUP(G207,'Slot tags'!$C$2:$D$610,2,0)</f>
        <v>S19</v>
      </c>
      <c r="I207" s="8" t="str">
        <f>VLOOKUP($H207,'Startup Sheet'!$A$1:$AM$47,2,0)</f>
        <v>Xebra Biztech LLP</v>
      </c>
      <c r="J207" s="9" t="str">
        <f>VLOOKUP(H207,'Startup Sheet'!$A$1:$AM$47,3,0)</f>
        <v>Darshil</v>
      </c>
      <c r="K207" s="9" t="str">
        <f>VLOOKUP(H207,'Startup Sheet'!$A$1:$AM$47,4,0)</f>
        <v>f20200985@pilani.bits-pilani.ac.in</v>
      </c>
      <c r="L207" s="10" t="str">
        <f>VLOOKUP($H207,'Startup Sheet'!$A$1:$AM$47,15,0)</f>
        <v>https://drive.google.com/drive/folders/1Sye02-7bYKt_meBOMhXwFZu6ICf1UGs2?usp=sharing</v>
      </c>
      <c r="M207" s="9" t="str">
        <f t="shared" si="2"/>
        <v>Startup Name- Xebra Biztech LLP: https://drive.google.com/drive/folders/1Sye02-7bYKt_meBOMhXwFZu6ICf1UGs2?usp=sharing</v>
      </c>
      <c r="N207" s="9">
        <v>44744.0</v>
      </c>
      <c r="O207" s="21">
        <v>44744.458333333336</v>
      </c>
      <c r="P207" s="21">
        <v>44744.5</v>
      </c>
      <c r="Q207" s="9" t="str">
        <f>VLOOKUP($H207,'Startup Sheet'!$A$1:$AM$47,18,0)</f>
        <v>nimesh@xebra.in</v>
      </c>
      <c r="R207" s="9" t="str">
        <f>VLOOKUP($H207,'Startup Sheet'!$A$1:$AM$47,21,0)</f>
        <v/>
      </c>
      <c r="S207" s="9" t="str">
        <f>VLOOKUP($H207,'Startup Sheet'!$A$1:$AM$47,24,0)</f>
        <v/>
      </c>
    </row>
    <row r="208">
      <c r="A208" s="6" t="s">
        <v>231</v>
      </c>
      <c r="B208" s="6" t="str">
        <f>VLOOKUP(A208,'Mentor Sheet'!$B$2:$O$102,2,0)</f>
        <v>M56</v>
      </c>
      <c r="C208" s="6" t="s">
        <v>232</v>
      </c>
      <c r="D208" s="6" t="s">
        <v>53</v>
      </c>
      <c r="E208" s="6" t="str">
        <f>VLOOKUP(D208,'2021 Batch'!$A$2:$E$16,2,0)</f>
        <v>f20211070@pilani.bits-pilani.ac.in</v>
      </c>
      <c r="F208" s="7">
        <v>1.0</v>
      </c>
      <c r="G208" s="6" t="str">
        <f t="shared" si="1"/>
        <v>M56X1</v>
      </c>
      <c r="H208" s="6" t="str">
        <f>VLOOKUP(G208,'Slot tags'!$C$2:$D$610,2,0)</f>
        <v>S20</v>
      </c>
      <c r="I208" s="8" t="str">
        <f>VLOOKUP($H208,'Startup Sheet'!$A$1:$AM$47,2,0)</f>
        <v>Kwikpic</v>
      </c>
      <c r="J208" s="9" t="str">
        <f>VLOOKUP(H208,'Startup Sheet'!$A$1:$AM$47,3,0)</f>
        <v>Shreya</v>
      </c>
      <c r="K208" s="9" t="str">
        <f>VLOOKUP(H208,'Startup Sheet'!$A$1:$AM$47,4,0)</f>
        <v>f20201807@pilani.bits-pilani.ac.in</v>
      </c>
      <c r="L208" s="10" t="str">
        <f>VLOOKUP($H208,'Startup Sheet'!$A$1:$AM$47,15,0)</f>
        <v>https://drive.google.com/drive/folders/1Se-AWsb-C5MxkFslCpOLWQGsT_aq9h1d?usp=sharing</v>
      </c>
      <c r="M208" s="9" t="str">
        <f t="shared" si="2"/>
        <v>Startup Name- Kwikpic: https://drive.google.com/drive/folders/1Se-AWsb-C5MxkFslCpOLWQGsT_aq9h1d?usp=sharing</v>
      </c>
      <c r="N208" s="9">
        <v>44743.0</v>
      </c>
      <c r="O208" s="21">
        <v>44743.708333333336</v>
      </c>
      <c r="P208" s="21">
        <v>44743.75</v>
      </c>
      <c r="Q208" s="9" t="str">
        <f>VLOOKUP($H208,'Startup Sheet'!$A$1:$AM$47,18,0)</f>
        <v>harsh@kwikpic.in</v>
      </c>
      <c r="R208" s="9" t="str">
        <f>VLOOKUP($H208,'Startup Sheet'!$A$1:$AM$47,21,0)</f>
        <v/>
      </c>
      <c r="S208" s="9" t="str">
        <f>VLOOKUP($H208,'Startup Sheet'!$A$1:$AM$47,24,0)</f>
        <v/>
      </c>
    </row>
    <row r="209">
      <c r="A209" s="6" t="s">
        <v>231</v>
      </c>
      <c r="B209" s="6" t="str">
        <f>VLOOKUP(A209,'Mentor Sheet'!$B$2:$O$102,2,0)</f>
        <v>M56</v>
      </c>
      <c r="C209" s="6" t="s">
        <v>232</v>
      </c>
      <c r="D209" s="6" t="s">
        <v>53</v>
      </c>
      <c r="E209" s="6" t="str">
        <f>VLOOKUP(D209,'2021 Batch'!$A$2:$E$16,2,0)</f>
        <v>f20211070@pilani.bits-pilani.ac.in</v>
      </c>
      <c r="F209" s="7">
        <v>3.0</v>
      </c>
      <c r="G209" s="6" t="str">
        <f t="shared" si="1"/>
        <v>M56X3</v>
      </c>
      <c r="H209" s="6" t="str">
        <f>VLOOKUP(G209,'Slot tags'!$C$2:$D$610,2,0)</f>
        <v>S16</v>
      </c>
      <c r="I209" s="8" t="str">
        <f>VLOOKUP($H209,'Startup Sheet'!$A$1:$AM$47,2,0)</f>
        <v>DocTunes</v>
      </c>
      <c r="J209" s="9" t="str">
        <f>VLOOKUP(H209,'Startup Sheet'!$A$1:$AM$47,3,0)</f>
        <v>Parth</v>
      </c>
      <c r="K209" s="9" t="str">
        <f>VLOOKUP(H209,'Startup Sheet'!$A$1:$AM$47,4,0)</f>
        <v>f20201229@pilani.bits-pilani.ac.in</v>
      </c>
      <c r="L209" s="10" t="str">
        <f>VLOOKUP($H209,'Startup Sheet'!$A$1:$AM$47,15,0)</f>
        <v>https://drive.google.com/drive/folders/1UQwK4xc_aVT33SZgUMFiyp7YMmtanfgb?usp=sharing</v>
      </c>
      <c r="M209" s="9" t="str">
        <f t="shared" si="2"/>
        <v>Startup Name- DocTunes: https://drive.google.com/drive/folders/1UQwK4xc_aVT33SZgUMFiyp7YMmtanfgb?usp=sharing</v>
      </c>
      <c r="N209" s="9">
        <v>44747.0</v>
      </c>
      <c r="O209" s="21">
        <v>44747.708333333336</v>
      </c>
      <c r="P209" s="21">
        <v>44747.75</v>
      </c>
      <c r="Q209" s="9" t="str">
        <f>VLOOKUP($H209,'Startup Sheet'!$A$1:$AM$47,18,0)</f>
        <v>dewang206@gmail.com</v>
      </c>
      <c r="R209" s="9" t="str">
        <f>VLOOKUP($H209,'Startup Sheet'!$A$1:$AM$47,21,0)</f>
        <v>kss100105@gmail.com</v>
      </c>
      <c r="S209" s="9" t="str">
        <f>VLOOKUP($H209,'Startup Sheet'!$A$1:$AM$47,24,0)</f>
        <v/>
      </c>
    </row>
    <row r="210">
      <c r="A210" s="6" t="s">
        <v>231</v>
      </c>
      <c r="B210" s="6" t="str">
        <f>VLOOKUP(A210,'Mentor Sheet'!$B$2:$O$102,2,0)</f>
        <v>M56</v>
      </c>
      <c r="C210" s="6" t="s">
        <v>232</v>
      </c>
      <c r="D210" s="6" t="s">
        <v>53</v>
      </c>
      <c r="E210" s="6" t="str">
        <f>VLOOKUP(D210,'2021 Batch'!$A$2:$E$16,2,0)</f>
        <v>f20211070@pilani.bits-pilani.ac.in</v>
      </c>
      <c r="F210" s="18">
        <v>2.0</v>
      </c>
      <c r="G210" s="6" t="str">
        <f t="shared" si="1"/>
        <v>M56X2</v>
      </c>
      <c r="H210" s="6" t="str">
        <f>VLOOKUP(G210,'Slot tags'!$C$2:$D$610,2,0)</f>
        <v>S29</v>
      </c>
      <c r="I210" s="8" t="str">
        <f>VLOOKUP($H210,'Startup Sheet'!$A$1:$AM$47,2,0)</f>
        <v>enpointe</v>
      </c>
      <c r="J210" s="9" t="str">
        <f>VLOOKUP(H210,'Startup Sheet'!$A$1:$AM$47,3,0)</f>
        <v>Karman</v>
      </c>
      <c r="K210" s="9" t="str">
        <f>VLOOKUP(H210,'Startup Sheet'!$A$1:$AM$47,4,0)</f>
        <v>f20201896@pilani.bits-pilani.ac.in</v>
      </c>
      <c r="L210" s="10" t="str">
        <f>VLOOKUP($H210,'Startup Sheet'!$A$1:$AM$47,15,0)</f>
        <v>https://drive.google.com/open?id=1T9veuEhSLewReTyBGlg1MtC5cPeNDZNT&amp;authuser=karman%40conquest.org.in&amp;usp=drive_fs</v>
      </c>
      <c r="M210" s="9" t="str">
        <f t="shared" si="2"/>
        <v>Startup Name- enpointe: https://drive.google.com/open?id=1T9veuEhSLewReTyBGlg1MtC5cPeNDZNT&amp;authuser=karman%40conquest.org.in&amp;usp=drive_fs</v>
      </c>
      <c r="N210" s="9">
        <v>44749.0</v>
      </c>
      <c r="O210" s="21">
        <v>44749.708333333336</v>
      </c>
      <c r="P210" s="21">
        <v>44749.75</v>
      </c>
      <c r="Q210" s="9" t="str">
        <f>VLOOKUP($H210,'Startup Sheet'!$A$1:$AM$47,18,0)</f>
        <v>anna@enpointe.in</v>
      </c>
      <c r="R210" s="9" t="str">
        <f>VLOOKUP($H210,'Startup Sheet'!$A$1:$AM$47,21,0)</f>
        <v/>
      </c>
      <c r="S210" s="9" t="str">
        <f>VLOOKUP($H210,'Startup Sheet'!$A$1:$AM$47,24,0)</f>
        <v/>
      </c>
    </row>
    <row r="211">
      <c r="A211" s="6" t="s">
        <v>233</v>
      </c>
      <c r="B211" s="6" t="str">
        <f>VLOOKUP(A211,'Mentor Sheet'!$B$2:$O$102,2,0)</f>
        <v>M93</v>
      </c>
      <c r="C211" s="6" t="s">
        <v>234</v>
      </c>
      <c r="D211" s="6" t="s">
        <v>33</v>
      </c>
      <c r="E211" s="6" t="str">
        <f>VLOOKUP(D211,'2021 Batch'!$A$2:$E$16,2,0)</f>
        <v>f20211014@pilani.bits-pilani.ac.in</v>
      </c>
      <c r="F211" s="7">
        <v>1.0</v>
      </c>
      <c r="G211" s="6" t="str">
        <f t="shared" si="1"/>
        <v>M93X1</v>
      </c>
      <c r="H211" s="6" t="str">
        <f>VLOOKUP(G211,'Slot tags'!$C$2:$D$610,2,0)</f>
        <v>S24</v>
      </c>
      <c r="I211" s="8" t="str">
        <f>VLOOKUP($H211,'Startup Sheet'!$A$1:$AM$47,2,0)</f>
        <v>Naxatra Labs</v>
      </c>
      <c r="J211" s="9" t="str">
        <f>VLOOKUP(H211,'Startup Sheet'!$A$1:$AM$47,3,0)</f>
        <v>Shamika</v>
      </c>
      <c r="K211" s="9" t="str">
        <f>VLOOKUP(H211,'Startup Sheet'!$A$1:$AM$47,4,0)</f>
        <v>f20201206@pilani.bits-pilani.ac.in</v>
      </c>
      <c r="L211" s="10" t="str">
        <f>VLOOKUP($H211,'Startup Sheet'!$A$1:$AM$47,15,0)</f>
        <v>https://drive.google.com/open?id=1PQIBXu7D0DzKLlsgGbS0nw3L26RVnNI5&amp;authuser=karman%40conquest.org.in&amp;usp=drive_fs</v>
      </c>
      <c r="M211" s="9" t="str">
        <f t="shared" si="2"/>
        <v>Startup Name- Naxatra Labs: https://drive.google.com/open?id=1PQIBXu7D0DzKLlsgGbS0nw3L26RVnNI5&amp;authuser=karman%40conquest.org.in&amp;usp=drive_fs</v>
      </c>
      <c r="N211" s="9">
        <v>44744.0</v>
      </c>
      <c r="O211" s="21">
        <v>44744.541666666664</v>
      </c>
      <c r="P211" s="21">
        <v>44744.583333333336</v>
      </c>
      <c r="Q211" s="9" t="str">
        <f>VLOOKUP($H211,'Startup Sheet'!$A$1:$AM$47,18,0)</f>
        <v>abhilash@naxatralabs.com</v>
      </c>
      <c r="R211" s="9" t="str">
        <f>VLOOKUP($H211,'Startup Sheet'!$A$1:$AM$47,21,0)</f>
        <v>piyush@naxatralabs.com</v>
      </c>
      <c r="S211" s="9" t="str">
        <f>VLOOKUP($H211,'Startup Sheet'!$A$1:$AM$47,24,0)</f>
        <v/>
      </c>
    </row>
    <row r="212">
      <c r="A212" s="6" t="s">
        <v>233</v>
      </c>
      <c r="B212" s="6" t="str">
        <f>VLOOKUP(A212,'Mentor Sheet'!$B$2:$O$102,2,0)</f>
        <v>M93</v>
      </c>
      <c r="C212" s="6" t="s">
        <v>234</v>
      </c>
      <c r="D212" s="6" t="s">
        <v>33</v>
      </c>
      <c r="E212" s="6" t="str">
        <f>VLOOKUP(D212,'2021 Batch'!$A$2:$E$16,2,0)</f>
        <v>f20211014@pilani.bits-pilani.ac.in</v>
      </c>
      <c r="F212" s="7">
        <v>2.0</v>
      </c>
      <c r="G212" s="6" t="str">
        <f t="shared" si="1"/>
        <v>M93X2</v>
      </c>
      <c r="H212" s="6" t="str">
        <f>VLOOKUP(G212,'Slot tags'!$C$2:$D$610,2,0)</f>
        <v>S35</v>
      </c>
      <c r="I212" s="8" t="str">
        <f>VLOOKUP($H212,'Startup Sheet'!$A$1:$AM$47,2,0)</f>
        <v>InfinityX Innovations Private Limited</v>
      </c>
      <c r="J212" s="9" t="str">
        <f>VLOOKUP(H212,'Startup Sheet'!$A$1:$AM$47,3,0)</f>
        <v>Shreya</v>
      </c>
      <c r="K212" s="9" t="str">
        <f>VLOOKUP(H212,'Startup Sheet'!$A$1:$AM$47,4,0)</f>
        <v>f20201807@pilani.bits-pilani.ac.in</v>
      </c>
      <c r="L212" s="10" t="str">
        <f>VLOOKUP($H212,'Startup Sheet'!$A$1:$AM$47,15,0)</f>
        <v>https://drive.google.com/drive/folders/1S5DGiKNCiEhsVVLsQSk8RTObgsdhf7ih?usp=sharing</v>
      </c>
      <c r="M212" s="9" t="str">
        <f t="shared" si="2"/>
        <v>Startup Name- InfinityX Innovations Private Limited: https://drive.google.com/drive/folders/1S5DGiKNCiEhsVVLsQSk8RTObgsdhf7ih?usp=sharing</v>
      </c>
      <c r="N212" s="9">
        <v>44744.0</v>
      </c>
      <c r="O212" s="21">
        <v>44744.604166666664</v>
      </c>
      <c r="P212" s="21">
        <v>44744.645833333336</v>
      </c>
      <c r="Q212" s="9" t="str">
        <f>VLOOKUP($H212,'Startup Sheet'!$A$1:$AM$47,18,0)</f>
        <v>satyam@infinityx.co.in</v>
      </c>
      <c r="R212" s="9" t="str">
        <f>VLOOKUP($H212,'Startup Sheet'!$A$1:$AM$47,21,0)</f>
        <v/>
      </c>
      <c r="S212" s="9" t="str">
        <f>VLOOKUP($H212,'Startup Sheet'!$A$1:$AM$47,24,0)</f>
        <v/>
      </c>
    </row>
    <row r="213">
      <c r="A213" s="6" t="s">
        <v>233</v>
      </c>
      <c r="B213" s="6" t="str">
        <f>VLOOKUP(A213,'Mentor Sheet'!$B$2:$O$102,2,0)</f>
        <v>M93</v>
      </c>
      <c r="C213" s="6" t="s">
        <v>234</v>
      </c>
      <c r="D213" s="6" t="s">
        <v>33</v>
      </c>
      <c r="E213" s="6" t="str">
        <f>VLOOKUP(D213,'2021 Batch'!$A$2:$E$16,2,0)</f>
        <v>f20211014@pilani.bits-pilani.ac.in</v>
      </c>
      <c r="F213" s="7">
        <v>3.0</v>
      </c>
      <c r="G213" s="6" t="str">
        <f t="shared" si="1"/>
        <v>M93X3</v>
      </c>
      <c r="H213" s="6" t="str">
        <f>VLOOKUP(G213,'Slot tags'!$C$2:$D$610,2,0)</f>
        <v>S31</v>
      </c>
      <c r="I213" s="8" t="str">
        <f>VLOOKUP($H213,'Startup Sheet'!$A$1:$AM$47,2,0)</f>
        <v>Green Tiger Mobility Private Limited</v>
      </c>
      <c r="J213" s="9" t="str">
        <f>VLOOKUP(H213,'Startup Sheet'!$A$1:$AM$47,3,0)</f>
        <v>Aryaman</v>
      </c>
      <c r="K213" s="9" t="str">
        <f>VLOOKUP(H213,'Startup Sheet'!$A$1:$AM$47,4,0)</f>
        <v>f20200537@pilani.bits-pilani.ac.in</v>
      </c>
      <c r="L213" s="10" t="str">
        <f>VLOOKUP($H213,'Startup Sheet'!$A$1:$AM$47,15,0)</f>
        <v>https://drive.google.com/drive/folders/1SFqiNx45LSxxNO68-Yc09lVbI-HNp6e_?usp=sharing</v>
      </c>
      <c r="M213" s="9" t="str">
        <f t="shared" si="2"/>
        <v>Startup Name- Green Tiger Mobility Private Limited: https://drive.google.com/drive/folders/1SFqiNx45LSxxNO68-Yc09lVbI-HNp6e_?usp=sharing</v>
      </c>
      <c r="N213" s="9">
        <v>44744.0</v>
      </c>
      <c r="O213" s="21">
        <v>44744.666666666664</v>
      </c>
      <c r="P213" s="21">
        <v>44744.708333333336</v>
      </c>
      <c r="Q213" s="9" t="str">
        <f>VLOOKUP($H213,'Startup Sheet'!$A$1:$AM$47,18,0)</f>
        <v>ashish@greentiger.in</v>
      </c>
      <c r="R213" s="9" t="str">
        <f>VLOOKUP($H213,'Startup Sheet'!$A$1:$AM$47,21,0)</f>
        <v>aditya@greentiger.in</v>
      </c>
      <c r="S213" s="9" t="str">
        <f>VLOOKUP($H213,'Startup Sheet'!$A$1:$AM$47,24,0)</f>
        <v/>
      </c>
    </row>
    <row r="214">
      <c r="A214" s="12" t="s">
        <v>235</v>
      </c>
      <c r="B214" s="6" t="str">
        <f>VLOOKUP(A214,'Mentor Sheet'!$B$2:$O$102,2,0)</f>
        <v>M95</v>
      </c>
      <c r="C214" s="6" t="s">
        <v>236</v>
      </c>
      <c r="D214" s="6" t="s">
        <v>33</v>
      </c>
      <c r="E214" s="6" t="str">
        <f>VLOOKUP(D214,'2021 Batch'!$A$2:$E$16,2,0)</f>
        <v>f20211014@pilani.bits-pilani.ac.in</v>
      </c>
      <c r="F214" s="7">
        <v>1.0</v>
      </c>
      <c r="G214" s="6" t="str">
        <f t="shared" si="1"/>
        <v>M95X1</v>
      </c>
      <c r="H214" s="6" t="str">
        <f>VLOOKUP(G214,'Slot tags'!$C$2:$D$610,2,0)</f>
        <v>S23</v>
      </c>
      <c r="I214" s="8" t="str">
        <f>VLOOKUP($H214,'Startup Sheet'!$A$1:$AM$47,2,0)</f>
        <v>Beavoice Infotech</v>
      </c>
      <c r="J214" s="9" t="str">
        <f>VLOOKUP(H214,'Startup Sheet'!$A$1:$AM$47,3,0)</f>
        <v>Darshil</v>
      </c>
      <c r="K214" s="9" t="str">
        <f>VLOOKUP(H214,'Startup Sheet'!$A$1:$AM$47,4,0)</f>
        <v>f20200985@pilani.bits-pilani.ac.in</v>
      </c>
      <c r="L214" s="10" t="str">
        <f>VLOOKUP($H214,'Startup Sheet'!$A$1:$AM$47,15,0)</f>
        <v>https://drive.google.com/open?id=1S4bVR4z9H9RD3tWkKnahFQMWrvuDder2&amp;authuser=karman%40conquest.org.in&amp;usp=drive_fss</v>
      </c>
      <c r="M214" s="9" t="str">
        <f t="shared" si="2"/>
        <v>Startup Name- Beavoice Infotech: https://drive.google.com/open?id=1S4bVR4z9H9RD3tWkKnahFQMWrvuDder2&amp;authuser=karman%40conquest.org.in&amp;usp=drive_fss</v>
      </c>
      <c r="N214" s="9">
        <v>44746.0</v>
      </c>
      <c r="O214" s="22">
        <v>44746.375</v>
      </c>
      <c r="P214" s="22">
        <v>44746.416666666664</v>
      </c>
      <c r="Q214" s="9" t="str">
        <f>VLOOKUP($H214,'Startup Sheet'!$A$1:$AM$47,18,0)</f>
        <v>vinothkumar@beavoiceinfotech.com</v>
      </c>
      <c r="R214" s="9" t="str">
        <f>VLOOKUP($H214,'Startup Sheet'!$A$1:$AM$47,21,0)</f>
        <v/>
      </c>
      <c r="S214" s="9" t="str">
        <f>VLOOKUP($H214,'Startup Sheet'!$A$1:$AM$47,24,0)</f>
        <v/>
      </c>
    </row>
    <row r="215">
      <c r="A215" s="12" t="s">
        <v>235</v>
      </c>
      <c r="B215" s="6" t="str">
        <f>VLOOKUP(A215,'Mentor Sheet'!$B$2:$O$102,2,0)</f>
        <v>M95</v>
      </c>
      <c r="C215" s="6" t="s">
        <v>236</v>
      </c>
      <c r="D215" s="6" t="s">
        <v>33</v>
      </c>
      <c r="E215" s="6" t="str">
        <f>VLOOKUP(D215,'2021 Batch'!$A$2:$E$16,2,0)</f>
        <v>f20211014@pilani.bits-pilani.ac.in</v>
      </c>
      <c r="F215" s="7">
        <v>2.0</v>
      </c>
      <c r="G215" s="6" t="str">
        <f t="shared" si="1"/>
        <v>M95X2</v>
      </c>
      <c r="H215" s="6" t="str">
        <f>VLOOKUP(G215,'Slot tags'!$C$2:$D$610,2,0)</f>
        <v>S18</v>
      </c>
      <c r="I215" s="8" t="str">
        <f>VLOOKUP($H215,'Startup Sheet'!$A$1:$AM$47,2,0)</f>
        <v>Euphotic Labs Private Limited</v>
      </c>
      <c r="J215" s="9" t="str">
        <f>VLOOKUP(H215,'Startup Sheet'!$A$1:$AM$47,3,0)</f>
        <v>Shreya</v>
      </c>
      <c r="K215" s="9" t="str">
        <f>VLOOKUP(H215,'Startup Sheet'!$A$1:$AM$47,4,0)</f>
        <v>f20201807@pilani.bits-pilani.ac.in</v>
      </c>
      <c r="L215" s="10" t="str">
        <f>VLOOKUP($H215,'Startup Sheet'!$A$1:$AM$47,15,0)</f>
        <v>https://drive.google.com/drive/folders/1PIEn0HU71iqvaXE8xmGclj6j1YvpVsEp?usp=sharing</v>
      </c>
      <c r="M215" s="9" t="str">
        <f t="shared" si="2"/>
        <v>Startup Name- Euphotic Labs Private Limited: https://drive.google.com/drive/folders/1PIEn0HU71iqvaXE8xmGclj6j1YvpVsEp?usp=sharing</v>
      </c>
      <c r="N215" s="9">
        <v>44746.0</v>
      </c>
      <c r="O215" s="22">
        <v>44746.416666666664</v>
      </c>
      <c r="P215" s="22">
        <v>44746.458333333336</v>
      </c>
      <c r="Q215" s="9" t="str">
        <f>VLOOKUP($H215,'Startup Sheet'!$A$1:$AM$47,18,0)</f>
        <v>sudeep@euphotic.io</v>
      </c>
      <c r="R215" s="9" t="str">
        <f>VLOOKUP($H215,'Startup Sheet'!$A$1:$AM$47,21,0)</f>
        <v>yatin@euphotic.io</v>
      </c>
      <c r="S215" s="9" t="str">
        <f>VLOOKUP($H215,'Startup Sheet'!$A$1:$AM$47,24,0)</f>
        <v>amitgupta@euphotic.io</v>
      </c>
    </row>
    <row r="216">
      <c r="A216" s="6" t="s">
        <v>237</v>
      </c>
      <c r="B216" s="6" t="str">
        <f>VLOOKUP(A216,'Mentor Sheet'!$B$2:$O$102,2,0)</f>
        <v>M80</v>
      </c>
      <c r="C216" s="6" t="s">
        <v>238</v>
      </c>
      <c r="D216" s="6" t="s">
        <v>33</v>
      </c>
      <c r="E216" s="6" t="str">
        <f>VLOOKUP(D216,'2021 Batch'!$A$2:$E$16,2,0)</f>
        <v>f20211014@pilani.bits-pilani.ac.in</v>
      </c>
      <c r="F216" s="7">
        <v>1.0</v>
      </c>
      <c r="G216" s="6" t="str">
        <f t="shared" si="1"/>
        <v>M80X1</v>
      </c>
      <c r="H216" s="6" t="str">
        <f>VLOOKUP(G216,'Slot tags'!$C$2:$D$610,2,0)</f>
        <v>S15</v>
      </c>
      <c r="I216" s="8" t="str">
        <f>VLOOKUP($H216,'Startup Sheet'!$A$1:$AM$47,2,0)</f>
        <v>Debound (Registered under SecretStencil Technologies Pvt. Ltd.)</v>
      </c>
      <c r="J216" s="9" t="str">
        <f>VLOOKUP(H216,'Startup Sheet'!$A$1:$AM$47,3,0)</f>
        <v>Darshil</v>
      </c>
      <c r="K216" s="9" t="str">
        <f>VLOOKUP(H216,'Startup Sheet'!$A$1:$AM$47,4,0)</f>
        <v>f20200985@pilani.bits-pilani.ac.in</v>
      </c>
      <c r="L216" s="10" t="str">
        <f>VLOOKUP($H216,'Startup Sheet'!$A$1:$AM$47,15,0)</f>
        <v>https://drive.google.com/open?id=1--zYAcmR-rs26wsfrAxH4KqTIAYA8uCv&amp;authuser=karman%40conquest.org.in&amp;usp=drive_fs</v>
      </c>
      <c r="M216" s="9" t="str">
        <f t="shared" si="2"/>
        <v>Startup Name- Debound (Registered under SecretStencil Technologies Pvt. Ltd.): https://drive.google.com/open?id=1--zYAcmR-rs26wsfrAxH4KqTIAYA8uCv&amp;authuser=karman%40conquest.org.in&amp;usp=drive_fs</v>
      </c>
      <c r="N216" s="9">
        <v>44744.0</v>
      </c>
      <c r="O216" s="22">
        <v>44744.458333333336</v>
      </c>
      <c r="P216" s="22">
        <v>44744.5</v>
      </c>
      <c r="Q216" s="9" t="str">
        <f>VLOOKUP($H216,'Startup Sheet'!$A$1:$AM$47,18,0)</f>
        <v>f20190469@pilani.bits-pilani.ac.in</v>
      </c>
      <c r="R216" s="9" t="str">
        <f>VLOOKUP($H216,'Startup Sheet'!$A$1:$AM$47,21,0)</f>
        <v>avyaygupta007@gmail.com</v>
      </c>
      <c r="S216" s="9" t="str">
        <f>VLOOKUP($H216,'Startup Sheet'!$A$1:$AM$47,24,0)</f>
        <v>kmlptl.16@gmail.com</v>
      </c>
    </row>
    <row r="217">
      <c r="A217" s="6" t="s">
        <v>237</v>
      </c>
      <c r="B217" s="6" t="str">
        <f>VLOOKUP(A217,'Mentor Sheet'!$B$2:$O$102,2,0)</f>
        <v>M80</v>
      </c>
      <c r="C217" s="6" t="s">
        <v>238</v>
      </c>
      <c r="D217" s="6" t="s">
        <v>33</v>
      </c>
      <c r="E217" s="6" t="str">
        <f>VLOOKUP(D217,'2021 Batch'!$A$2:$E$16,2,0)</f>
        <v>f20211014@pilani.bits-pilani.ac.in</v>
      </c>
      <c r="F217" s="7">
        <v>2.0</v>
      </c>
      <c r="G217" s="6" t="str">
        <f t="shared" si="1"/>
        <v>M80X2</v>
      </c>
      <c r="H217" s="6" t="str">
        <f>VLOOKUP(G217,'Slot tags'!$C$2:$D$610,2,0)</f>
        <v>S28</v>
      </c>
      <c r="I217" s="8" t="str">
        <f>VLOOKUP($H217,'Startup Sheet'!$A$1:$AM$47,2,0)</f>
        <v>Siddhan Intelligence Pvt Limited</v>
      </c>
      <c r="J217" s="9" t="str">
        <f>VLOOKUP(H217,'Startup Sheet'!$A$1:$AM$47,3,0)</f>
        <v>Varad</v>
      </c>
      <c r="K217" s="9" t="str">
        <f>VLOOKUP(H217,'Startup Sheet'!$A$1:$AM$47,4,0)</f>
        <v>f20200160@pilani.bits-pilani.ac.in</v>
      </c>
      <c r="L217" s="10" t="str">
        <f>VLOOKUP($H217,'Startup Sheet'!$A$1:$AM$47,15,0)</f>
        <v>https://drive.google.com/drive/folders/1JwNyJjPecSUQSfnGNMkQfZnldC9xCKN1?usp=sharing</v>
      </c>
      <c r="M217" s="9" t="str">
        <f t="shared" si="2"/>
        <v>Startup Name- Siddhan Intelligence Pvt Limited: https://drive.google.com/drive/folders/1JwNyJjPecSUQSfnGNMkQfZnldC9xCKN1?usp=sharing</v>
      </c>
      <c r="N217" s="9">
        <v>44744.0</v>
      </c>
      <c r="O217" s="22">
        <v>44744.5</v>
      </c>
      <c r="P217" s="22">
        <v>44744.541666666664</v>
      </c>
      <c r="Q217" s="9" t="str">
        <f>VLOOKUP($H217,'Startup Sheet'!$A$1:$AM$47,18,0)</f>
        <v>baskar.rengaiyan@siddhanintelligence.com</v>
      </c>
      <c r="R217" s="9" t="str">
        <f>VLOOKUP($H217,'Startup Sheet'!$A$1:$AM$47,21,0)</f>
        <v>Alok.upadhyay@siddhanintelligence.com</v>
      </c>
      <c r="S217" s="9" t="str">
        <f>VLOOKUP($H217,'Startup Sheet'!$A$1:$AM$47,24,0)</f>
        <v/>
      </c>
    </row>
    <row r="218">
      <c r="A218" s="6" t="s">
        <v>239</v>
      </c>
      <c r="B218" s="6" t="str">
        <f>VLOOKUP(A218,'Mentor Sheet'!$B$2:$O$102,2,0)</f>
        <v>M81</v>
      </c>
      <c r="C218" s="6" t="s">
        <v>240</v>
      </c>
      <c r="D218" s="6" t="s">
        <v>33</v>
      </c>
      <c r="E218" s="6" t="str">
        <f>VLOOKUP(D218,'2021 Batch'!$A$2:$E$16,2,0)</f>
        <v>f20211014@pilani.bits-pilani.ac.in</v>
      </c>
      <c r="F218" s="7">
        <v>1.0</v>
      </c>
      <c r="G218" s="6" t="str">
        <f t="shared" si="1"/>
        <v>M81X1</v>
      </c>
      <c r="H218" s="6" t="str">
        <f>VLOOKUP(G218,'Slot tags'!$C$2:$D$610,2,0)</f>
        <v>S42</v>
      </c>
      <c r="I218" s="8" t="str">
        <f>VLOOKUP($H218,'Startup Sheet'!$A$1:$AM$47,2,0)</f>
        <v>OriginKonnect</v>
      </c>
      <c r="J218" s="9" t="str">
        <f>VLOOKUP(H218,'Startup Sheet'!$A$1:$AM$47,3,0)</f>
        <v>Mehul</v>
      </c>
      <c r="K218" s="9" t="str">
        <f>VLOOKUP(H218,'Startup Sheet'!$A$1:$AM$47,4,0)</f>
        <v>f20200806@pilani.bits-pilani.ac.in</v>
      </c>
      <c r="L218" s="10" t="str">
        <f>VLOOKUP($H218,'Startup Sheet'!$A$1:$AM$47,15,0)</f>
        <v>https://drive.google.com/drive/folders/1PPbdwLnwx9-VV9IvGO2xR4301y3m6cu8?usp=sharing</v>
      </c>
      <c r="M218" s="9" t="str">
        <f t="shared" si="2"/>
        <v>Startup Name- OriginKonnect: https://drive.google.com/drive/folders/1PPbdwLnwx9-VV9IvGO2xR4301y3m6cu8?usp=sharing</v>
      </c>
      <c r="N218" s="9">
        <v>44746.0</v>
      </c>
      <c r="O218" s="22">
        <v>44746.708333333336</v>
      </c>
      <c r="P218" s="22">
        <v>44746.75</v>
      </c>
      <c r="Q218" s="9" t="str">
        <f>VLOOKUP($H218,'Startup Sheet'!$A$1:$AM$47,18,0)</f>
        <v>ajit.j@originKonnect.in</v>
      </c>
      <c r="R218" s="9" t="str">
        <f>VLOOKUP($H218,'Startup Sheet'!$A$1:$AM$47,21,0)</f>
        <v>ravish.k@originkonnect.in</v>
      </c>
      <c r="S218" s="9" t="str">
        <f>VLOOKUP($H218,'Startup Sheet'!$A$1:$AM$47,24,0)</f>
        <v/>
      </c>
    </row>
    <row r="219">
      <c r="A219" s="6" t="s">
        <v>239</v>
      </c>
      <c r="B219" s="6" t="str">
        <f>VLOOKUP(A219,'Mentor Sheet'!$B$2:$O$102,2,0)</f>
        <v>M81</v>
      </c>
      <c r="C219" s="6" t="s">
        <v>240</v>
      </c>
      <c r="D219" s="6" t="s">
        <v>33</v>
      </c>
      <c r="E219" s="6" t="str">
        <f>VLOOKUP(D219,'2021 Batch'!$A$2:$E$16,2,0)</f>
        <v>f20211014@pilani.bits-pilani.ac.in</v>
      </c>
      <c r="F219" s="7">
        <v>2.0</v>
      </c>
      <c r="G219" s="6" t="str">
        <f t="shared" si="1"/>
        <v>M81X2</v>
      </c>
      <c r="H219" s="6" t="str">
        <f>VLOOKUP(G219,'Slot tags'!$C$2:$D$610,2,0)</f>
        <v>S36</v>
      </c>
      <c r="I219" s="8" t="str">
        <f>VLOOKUP($H219,'Startup Sheet'!$A$1:$AM$47,2,0)</f>
        <v>Genpay</v>
      </c>
      <c r="J219" s="9" t="str">
        <f>VLOOKUP(H219,'Startup Sheet'!$A$1:$AM$47,3,0)</f>
        <v>Mehul</v>
      </c>
      <c r="K219" s="9" t="str">
        <f>VLOOKUP(H219,'Startup Sheet'!$A$1:$AM$47,4,0)</f>
        <v>f20200806@pilani.bits-pilani.ac.in</v>
      </c>
      <c r="L219" s="10" t="str">
        <f>VLOOKUP($H219,'Startup Sheet'!$A$1:$AM$47,15,0)</f>
        <v>https://drive.google.com/open?id=1Toer_8UB-2Z61N2wm-48Qu-vhCwEuIrD&amp;authuser=karman%40conquest.org.in&amp;usp=drive_fs</v>
      </c>
      <c r="M219" s="9" t="str">
        <f t="shared" si="2"/>
        <v>Startup Name- Genpay: https://drive.google.com/open?id=1Toer_8UB-2Z61N2wm-48Qu-vhCwEuIrD&amp;authuser=karman%40conquest.org.in&amp;usp=drive_fs</v>
      </c>
      <c r="N219" s="9">
        <v>44747.0</v>
      </c>
      <c r="O219" s="21">
        <v>44747.708333333336</v>
      </c>
      <c r="P219" s="21">
        <v>44747.75</v>
      </c>
      <c r="Q219" s="9" t="str">
        <f>VLOOKUP($H219,'Startup Sheet'!$A$1:$AM$47,18,0)</f>
        <v>chaithanya@genpay.in</v>
      </c>
      <c r="R219" s="9" t="str">
        <f>VLOOKUP($H219,'Startup Sheet'!$A$1:$AM$47,21,0)</f>
        <v>parikshit@genpay.in</v>
      </c>
      <c r="S219" s="9" t="str">
        <f>VLOOKUP($H219,'Startup Sheet'!$A$1:$AM$47,24,0)</f>
        <v/>
      </c>
    </row>
    <row r="220">
      <c r="A220" s="6" t="s">
        <v>241</v>
      </c>
      <c r="B220" s="6" t="str">
        <f>VLOOKUP(A220,'Mentor Sheet'!$B$2:$O$102,2,0)</f>
        <v>M44</v>
      </c>
      <c r="C220" s="6" t="s">
        <v>242</v>
      </c>
      <c r="D220" s="6" t="s">
        <v>20</v>
      </c>
      <c r="E220" s="6" t="str">
        <f>VLOOKUP(D220,'2021 Batch'!$A$2:$E$16,2,0)</f>
        <v>f20211092@pilani.bits-pilani.ac.in</v>
      </c>
      <c r="F220" s="7">
        <v>1.0</v>
      </c>
      <c r="G220" s="6" t="str">
        <f t="shared" si="1"/>
        <v>M44X1</v>
      </c>
      <c r="H220" s="6" t="str">
        <f>VLOOKUP(G220,'Slot tags'!$C$2:$D$610,2,0)</f>
        <v>S44</v>
      </c>
      <c r="I220" s="8" t="str">
        <f>VLOOKUP($H220,'Startup Sheet'!$A$1:$AM$47,2,0)</f>
        <v>UNINO Healthcare Private Limited</v>
      </c>
      <c r="J220" s="9" t="str">
        <f>VLOOKUP(H220,'Startup Sheet'!$A$1:$AM$47,3,0)</f>
        <v>Mehul</v>
      </c>
      <c r="K220" s="9" t="str">
        <f>VLOOKUP(H220,'Startup Sheet'!$A$1:$AM$47,4,0)</f>
        <v>f20200806@pilani.bits-pilani.ac.in</v>
      </c>
      <c r="L220" s="10" t="str">
        <f>VLOOKUP($H220,'Startup Sheet'!$A$1:$AM$47,15,0)</f>
        <v>https://drive.google.com/open?id=1WvcUJlLCv7VmievZOnHqyBVdxVdlwt-B&amp;authuser=karman%40conquest.org.in&amp;usp=drive_fs</v>
      </c>
      <c r="M220" s="9" t="str">
        <f t="shared" si="2"/>
        <v>Startup Name- UNINO Healthcare Private Limited: https://drive.google.com/open?id=1WvcUJlLCv7VmievZOnHqyBVdxVdlwt-B&amp;authuser=karman%40conquest.org.in&amp;usp=drive_fs</v>
      </c>
      <c r="N220" s="24">
        <v>44746.0</v>
      </c>
      <c r="O220" s="19">
        <v>44746.458333333336</v>
      </c>
      <c r="P220" s="19">
        <v>44746.5</v>
      </c>
      <c r="Q220" s="9" t="str">
        <f>VLOOKUP($H220,'Startup Sheet'!$A$1:$AM$47,18,0)</f>
        <v>Harshini.zaveri@gmail.com</v>
      </c>
      <c r="R220" s="9" t="str">
        <f>VLOOKUP($H220,'Startup Sheet'!$A$1:$AM$47,21,0)</f>
        <v>Zaverichiranjit@gmail.com</v>
      </c>
      <c r="S220" s="9"/>
    </row>
    <row r="221">
      <c r="A221" s="6" t="s">
        <v>241</v>
      </c>
      <c r="B221" s="6" t="str">
        <f>VLOOKUP(A221,'Mentor Sheet'!$B$2:$O$102,2,0)</f>
        <v>M44</v>
      </c>
      <c r="C221" s="6" t="s">
        <v>242</v>
      </c>
      <c r="D221" s="6" t="s">
        <v>20</v>
      </c>
      <c r="E221" s="6" t="str">
        <f>VLOOKUP(D221,'2021 Batch'!$A$2:$E$16,2,0)</f>
        <v>f20211092@pilani.bits-pilani.ac.in</v>
      </c>
      <c r="F221" s="7">
        <v>2.0</v>
      </c>
      <c r="G221" s="6" t="str">
        <f t="shared" si="1"/>
        <v>M44X2</v>
      </c>
      <c r="H221" s="6" t="str">
        <f>VLOOKUP(G221,'Slot tags'!$C$2:$D$610,2,0)</f>
        <v>S23</v>
      </c>
      <c r="I221" s="8" t="str">
        <f>VLOOKUP($H221,'Startup Sheet'!$A$1:$AM$47,2,0)</f>
        <v>Beavoice Infotech</v>
      </c>
      <c r="J221" s="9" t="str">
        <f>VLOOKUP(H221,'Startup Sheet'!$A$1:$AM$47,3,0)</f>
        <v>Darshil</v>
      </c>
      <c r="K221" s="9" t="str">
        <f>VLOOKUP(H221,'Startup Sheet'!$A$1:$AM$47,4,0)</f>
        <v>f20200985@pilani.bits-pilani.ac.in</v>
      </c>
      <c r="L221" s="10" t="str">
        <f>VLOOKUP($H221,'Startup Sheet'!$A$1:$AM$47,15,0)</f>
        <v>https://drive.google.com/open?id=1S4bVR4z9H9RD3tWkKnahFQMWrvuDder2&amp;authuser=karman%40conquest.org.in&amp;usp=drive_fss</v>
      </c>
      <c r="M221" s="9" t="str">
        <f t="shared" si="2"/>
        <v>Startup Name- Beavoice Infotech: https://drive.google.com/open?id=1S4bVR4z9H9RD3tWkKnahFQMWrvuDder2&amp;authuser=karman%40conquest.org.in&amp;usp=drive_fss</v>
      </c>
      <c r="N221" s="24">
        <v>44748.0</v>
      </c>
      <c r="O221" s="19">
        <v>44748.458333333336</v>
      </c>
      <c r="P221" s="19">
        <v>44748.5</v>
      </c>
      <c r="Q221" s="9" t="str">
        <f>VLOOKUP($H221,'Startup Sheet'!$A$1:$AM$47,18,0)</f>
        <v>vinothkumar@beavoiceinfotech.com</v>
      </c>
      <c r="R221" s="9" t="str">
        <f>VLOOKUP($H221,'Startup Sheet'!$A$1:$AM$47,21,0)</f>
        <v/>
      </c>
      <c r="S221" s="9" t="str">
        <f>VLOOKUP($H221,'Startup Sheet'!$A$1:$AM$47,24,0)</f>
        <v/>
      </c>
    </row>
    <row r="222">
      <c r="A222" s="6" t="s">
        <v>241</v>
      </c>
      <c r="B222" s="6" t="str">
        <f>VLOOKUP(A222,'Mentor Sheet'!$B$2:$O$102,2,0)</f>
        <v>M44</v>
      </c>
      <c r="C222" s="6" t="s">
        <v>242</v>
      </c>
      <c r="D222" s="6" t="s">
        <v>20</v>
      </c>
      <c r="E222" s="6" t="str">
        <f>VLOOKUP(D222,'2021 Batch'!$A$2:$E$16,2,0)</f>
        <v>f20211092@pilani.bits-pilani.ac.in</v>
      </c>
      <c r="F222" s="7">
        <v>3.0</v>
      </c>
      <c r="G222" s="6" t="str">
        <f t="shared" si="1"/>
        <v>M44X3</v>
      </c>
      <c r="H222" s="6" t="str">
        <f>VLOOKUP(G222,'Slot tags'!$C$2:$D$610,2,0)</f>
        <v>S17</v>
      </c>
      <c r="I222" s="8" t="str">
        <f>VLOOKUP($H222,'Startup Sheet'!$A$1:$AM$47,2,0)</f>
        <v>Humors Tech</v>
      </c>
      <c r="J222" s="9" t="str">
        <f>VLOOKUP(H222,'Startup Sheet'!$A$1:$AM$47,3,0)</f>
        <v>Aryaman</v>
      </c>
      <c r="K222" s="9" t="str">
        <f>VLOOKUP(H222,'Startup Sheet'!$A$1:$AM$47,4,0)</f>
        <v>f20200537@pilani.bits-pilani.ac.in</v>
      </c>
      <c r="L222" s="10" t="str">
        <f>VLOOKUP($H222,'Startup Sheet'!$A$1:$AM$47,15,0)</f>
        <v>https://drive.google.com/drive/folders/1NvhWvcuqo7V0sUWNd_I9vU_Yq9oXok6Y?usp=sharing</v>
      </c>
      <c r="M222" s="9" t="str">
        <f t="shared" si="2"/>
        <v>Startup Name- Humors Tech: https://drive.google.com/drive/folders/1NvhWvcuqo7V0sUWNd_I9vU_Yq9oXok6Y?usp=sharing</v>
      </c>
      <c r="N222" s="24">
        <v>44750.0</v>
      </c>
      <c r="O222" s="19">
        <v>44750.458333333336</v>
      </c>
      <c r="P222" s="19">
        <v>44750.5</v>
      </c>
      <c r="Q222" s="9" t="str">
        <f>VLOOKUP($H222,'Startup Sheet'!$A$1:$AM$47,18,0)</f>
        <v>ankur@humorstech.com</v>
      </c>
      <c r="R222" s="9" t="str">
        <f>VLOOKUP($H222,'Startup Sheet'!$A$1:$AM$47,21,0)</f>
        <v>suchita@humorstech.com</v>
      </c>
      <c r="S222" s="9" t="str">
        <f>VLOOKUP($H222,'Startup Sheet'!$A$1:$AM$47,24,0)</f>
        <v>pushkar.bhagwat@humorstech.com</v>
      </c>
    </row>
    <row r="223">
      <c r="A223" s="6" t="s">
        <v>243</v>
      </c>
      <c r="B223" s="6" t="str">
        <f>VLOOKUP(A223,'Mentor Sheet'!$B$2:$O$102,2,0)</f>
        <v>M55</v>
      </c>
      <c r="C223" s="6" t="s">
        <v>244</v>
      </c>
      <c r="D223" s="6" t="s">
        <v>51</v>
      </c>
      <c r="E223" s="6" t="str">
        <f>VLOOKUP(D223,'2021 Batch'!$A$2:$E$16,2,0)</f>
        <v>f20211691@pilani.bits-pilani.ac.in</v>
      </c>
      <c r="F223" s="7">
        <v>1.0</v>
      </c>
      <c r="G223" s="6" t="str">
        <f t="shared" si="1"/>
        <v>M55X1</v>
      </c>
      <c r="H223" s="6" t="str">
        <f>VLOOKUP(G223,'Slot tags'!$C$2:$D$610,2,0)</f>
        <v>S42</v>
      </c>
      <c r="I223" s="8" t="str">
        <f>VLOOKUP($H223,'Startup Sheet'!$A$1:$AM$47,2,0)</f>
        <v>OriginKonnect</v>
      </c>
      <c r="J223" s="9" t="str">
        <f>VLOOKUP(H223,'Startup Sheet'!$A$1:$AM$47,3,0)</f>
        <v>Mehul</v>
      </c>
      <c r="K223" s="9" t="str">
        <f>VLOOKUP(H223,'Startup Sheet'!$A$1:$AM$47,4,0)</f>
        <v>f20200806@pilani.bits-pilani.ac.in</v>
      </c>
      <c r="L223" s="10" t="str">
        <f>VLOOKUP($H223,'Startup Sheet'!$A$1:$AM$47,15,0)</f>
        <v>https://drive.google.com/drive/folders/1PPbdwLnwx9-VV9IvGO2xR4301y3m6cu8?usp=sharing</v>
      </c>
      <c r="M223" s="9" t="str">
        <f t="shared" si="2"/>
        <v>Startup Name- OriginKonnect: https://drive.google.com/drive/folders/1PPbdwLnwx9-VV9IvGO2xR4301y3m6cu8?usp=sharing</v>
      </c>
      <c r="N223" s="9">
        <v>44746.0</v>
      </c>
      <c r="O223" s="11">
        <v>44746.583333333336</v>
      </c>
      <c r="P223" s="11">
        <v>44746.625</v>
      </c>
      <c r="Q223" s="9" t="str">
        <f>VLOOKUP($H223,'Startup Sheet'!$A$1:$AM$47,18,0)</f>
        <v>ajit.j@originKonnect.in</v>
      </c>
      <c r="R223" s="9" t="str">
        <f>VLOOKUP($H223,'Startup Sheet'!$A$1:$AM$47,21,0)</f>
        <v>ravish.k@originkonnect.in</v>
      </c>
      <c r="S223" s="9" t="str">
        <f>VLOOKUP($H223,'Startup Sheet'!$A$1:$AM$47,24,0)</f>
        <v/>
      </c>
    </row>
    <row r="224">
      <c r="A224" s="6" t="s">
        <v>245</v>
      </c>
      <c r="B224" s="6" t="str">
        <f>VLOOKUP(A224,'Mentor Sheet'!$B$2:$O$102,2,0)</f>
        <v>M99</v>
      </c>
      <c r="C224" s="6" t="s">
        <v>246</v>
      </c>
      <c r="D224" s="6" t="s">
        <v>20</v>
      </c>
      <c r="E224" s="6" t="str">
        <f>VLOOKUP(D224,'2021 Batch'!$A$2:$E$16,2,0)</f>
        <v>f20211092@pilani.bits-pilani.ac.in</v>
      </c>
      <c r="F224" s="7">
        <v>1.0</v>
      </c>
      <c r="G224" s="6" t="str">
        <f t="shared" si="1"/>
        <v>M99X1</v>
      </c>
      <c r="H224" s="6" t="str">
        <f>VLOOKUP(G224,'Slot tags'!$C$2:$D$610,2,0)</f>
        <v>S13</v>
      </c>
      <c r="I224" s="8" t="str">
        <f>VLOOKUP($H224,'Startup Sheet'!$A$1:$AM$47,2,0)</f>
        <v>TOTOKO</v>
      </c>
      <c r="J224" s="9" t="str">
        <f>VLOOKUP(H224,'Startup Sheet'!$A$1:$AM$47,3,0)</f>
        <v>Karman</v>
      </c>
      <c r="K224" s="9" t="str">
        <f>VLOOKUP(H224,'Startup Sheet'!$A$1:$AM$47,4,0)</f>
        <v>f20201896@pilani.bits-pilani.ac.in</v>
      </c>
      <c r="L224" s="10" t="str">
        <f>VLOOKUP($H224,'Startup Sheet'!$A$1:$AM$47,15,0)</f>
        <v>https://drive.google.com/open?id=1Ktl6BPBkAYFv0LsVBHczS-voItv-nK39&amp;authuser=karman%40conquest.org.in&amp;usp=drive_fs</v>
      </c>
      <c r="M224" s="9" t="str">
        <f t="shared" si="2"/>
        <v>Startup Name- TOTOKO: https://drive.google.com/open?id=1Ktl6BPBkAYFv0LsVBHczS-voItv-nK39&amp;authuser=karman%40conquest.org.in&amp;usp=drive_fs</v>
      </c>
      <c r="N224" s="9">
        <v>44747.0</v>
      </c>
      <c r="O224" s="21">
        <v>44747.583333333336</v>
      </c>
      <c r="P224" s="21">
        <v>44747.625</v>
      </c>
      <c r="Q224" s="9" t="str">
        <f>VLOOKUP($H224,'Startup Sheet'!$A$1:$AM$47,18,0)</f>
        <v>shashwatag@totoko.in</v>
      </c>
      <c r="R224" s="9" t="str">
        <f>VLOOKUP($H224,'Startup Sheet'!$A$1:$AM$47,21,0)</f>
        <v/>
      </c>
      <c r="S224" s="9" t="str">
        <f>VLOOKUP($H224,'Startup Sheet'!$A$1:$AM$47,24,0)</f>
        <v/>
      </c>
    </row>
    <row r="225">
      <c r="A225" s="6" t="s">
        <v>245</v>
      </c>
      <c r="B225" s="6" t="str">
        <f>VLOOKUP(A225,'Mentor Sheet'!$B$2:$O$102,2,0)</f>
        <v>M99</v>
      </c>
      <c r="C225" s="6" t="s">
        <v>246</v>
      </c>
      <c r="D225" s="6" t="s">
        <v>20</v>
      </c>
      <c r="E225" s="6" t="str">
        <f>VLOOKUP(D225,'2021 Batch'!$A$2:$E$16,2,0)</f>
        <v>f20211092@pilani.bits-pilani.ac.in</v>
      </c>
      <c r="F225" s="7">
        <v>2.0</v>
      </c>
      <c r="G225" s="6" t="str">
        <f t="shared" si="1"/>
        <v>M99X2</v>
      </c>
      <c r="H225" s="6" t="str">
        <f>VLOOKUP(G225,'Slot tags'!$C$2:$D$610,2,0)</f>
        <v>S40</v>
      </c>
      <c r="I225" s="8" t="str">
        <f>VLOOKUP($H225,'Startup Sheet'!$A$1:$AM$47,2,0)</f>
        <v>CliqueUp</v>
      </c>
      <c r="J225" s="9" t="str">
        <f>VLOOKUP(H225,'Startup Sheet'!$A$1:$AM$47,3,0)</f>
        <v>Varad</v>
      </c>
      <c r="K225" s="9" t="str">
        <f>VLOOKUP(H225,'Startup Sheet'!$A$1:$AM$47,4,0)</f>
        <v>f20200160@pilani.bits-pilani.ac.in</v>
      </c>
      <c r="L225" s="10" t="str">
        <f>VLOOKUP($H225,'Startup Sheet'!$A$1:$AM$47,15,0)</f>
        <v>https://drive.google.com/drive/folders/1UEmu3wGMMJdSXnggjoIP9j6KAglsz1MI?usp=sharing</v>
      </c>
      <c r="M225" s="9" t="str">
        <f t="shared" si="2"/>
        <v>Startup Name- CliqueUp: https://drive.google.com/drive/folders/1UEmu3wGMMJdSXnggjoIP9j6KAglsz1MI?usp=sharing</v>
      </c>
      <c r="N225" s="9">
        <v>44748.0</v>
      </c>
      <c r="O225" s="21">
        <v>44748.583333333336</v>
      </c>
      <c r="P225" s="21">
        <v>44748.625</v>
      </c>
      <c r="Q225" s="9" t="str">
        <f>VLOOKUP($H225,'Startup Sheet'!$A$1:$AM$47,18,0)</f>
        <v>ayush@peekwhole.com</v>
      </c>
      <c r="R225" s="9" t="str">
        <f>VLOOKUP($H225,'Startup Sheet'!$A$1:$AM$47,21,0)</f>
        <v>seerat@peekwhole.com</v>
      </c>
      <c r="S225" s="9" t="str">
        <f>VLOOKUP($H225,'Startup Sheet'!$A$1:$AM$47,24,0)</f>
        <v/>
      </c>
    </row>
    <row r="226">
      <c r="A226" s="6" t="s">
        <v>247</v>
      </c>
      <c r="B226" s="6" t="str">
        <f>VLOOKUP(A226,'Mentor Sheet'!$B$2:$O$102,2,0)</f>
        <v>M64</v>
      </c>
      <c r="C226" s="6" t="s">
        <v>248</v>
      </c>
      <c r="D226" s="6" t="s">
        <v>33</v>
      </c>
      <c r="E226" s="6" t="str">
        <f>VLOOKUP(D226,'2021 Batch'!$A$2:$E$16,2,0)</f>
        <v>f20211014@pilani.bits-pilani.ac.in</v>
      </c>
      <c r="F226" s="7">
        <v>1.0</v>
      </c>
      <c r="G226" s="6" t="str">
        <f t="shared" si="1"/>
        <v>M64X1</v>
      </c>
      <c r="H226" s="6" t="str">
        <f>VLOOKUP(G226,'Slot tags'!$C$2:$D$610,2,0)</f>
        <v>S11</v>
      </c>
      <c r="I226" s="8" t="str">
        <f>VLOOKUP($H226,'Startup Sheet'!$A$1:$AM$47,2,0)</f>
        <v>Leegum</v>
      </c>
      <c r="J226" s="9" t="str">
        <f>VLOOKUP(H226,'Startup Sheet'!$A$1:$AM$47,3,0)</f>
        <v>Karman</v>
      </c>
      <c r="K226" s="9" t="str">
        <f>VLOOKUP(H226,'Startup Sheet'!$A$1:$AM$47,4,0)</f>
        <v>f20201896@pilani.bits-pilani.ac.in</v>
      </c>
      <c r="L226" s="10" t="str">
        <f>VLOOKUP($H226,'Startup Sheet'!$A$1:$AM$47,15,0)</f>
        <v>https://drive.google.com/open?id=1NtWH88d2Hcog9nyucDmMZdik48V1tNng&amp;authuser=karman%40conquest.org.in&amp;usp=drive_fs</v>
      </c>
      <c r="M226" s="9" t="str">
        <f t="shared" si="2"/>
        <v>Startup Name- Leegum: https://drive.google.com/open?id=1NtWH88d2Hcog9nyucDmMZdik48V1tNng&amp;authuser=karman%40conquest.org.in&amp;usp=drive_fs</v>
      </c>
      <c r="N226" s="9">
        <v>44745.0</v>
      </c>
      <c r="O226" s="21">
        <v>44745.8125</v>
      </c>
      <c r="P226" s="21">
        <v>44745.854166666664</v>
      </c>
      <c r="Q226" s="9" t="str">
        <f>VLOOKUP($H226,'Startup Sheet'!$A$1:$AM$47,18,0)</f>
        <v>akashpratapsingh2912@gmail.com</v>
      </c>
      <c r="R226" s="9" t="str">
        <f>VLOOKUP($H226,'Startup Sheet'!$A$1:$AM$47,21,0)</f>
        <v>petullamishra08@gmail.com</v>
      </c>
      <c r="S226" s="9" t="str">
        <f>VLOOKUP($H226,'Startup Sheet'!$A$1:$AM$47,24,0)</f>
        <v/>
      </c>
    </row>
    <row r="227">
      <c r="A227" s="6" t="s">
        <v>247</v>
      </c>
      <c r="B227" s="6" t="str">
        <f>VLOOKUP(A227,'Mentor Sheet'!$B$2:$O$102,2,0)</f>
        <v>M64</v>
      </c>
      <c r="C227" s="6" t="s">
        <v>248</v>
      </c>
      <c r="D227" s="6" t="s">
        <v>33</v>
      </c>
      <c r="E227" s="6" t="str">
        <f>VLOOKUP(D227,'2021 Batch'!$A$2:$E$16,2,0)</f>
        <v>f20211014@pilani.bits-pilani.ac.in</v>
      </c>
      <c r="F227" s="7">
        <v>2.0</v>
      </c>
      <c r="G227" s="6" t="str">
        <f t="shared" si="1"/>
        <v>M64X2</v>
      </c>
      <c r="H227" s="6" t="str">
        <f>VLOOKUP(G227,'Slot tags'!$C$2:$D$610,2,0)</f>
        <v>S9</v>
      </c>
      <c r="I227" s="8" t="str">
        <f>VLOOKUP($H227,'Startup Sheet'!$A$1:$AM$47,2,0)</f>
        <v>push.</v>
      </c>
      <c r="J227" s="9" t="str">
        <f>VLOOKUP(H227,'Startup Sheet'!$A$1:$AM$47,3,0)</f>
        <v>Aryaman</v>
      </c>
      <c r="K227" s="9" t="str">
        <f>VLOOKUP(H227,'Startup Sheet'!$A$1:$AM$47,4,0)</f>
        <v>f20200537@pilani.bits-pilani.ac.in</v>
      </c>
      <c r="L227" s="10" t="str">
        <f>VLOOKUP($H227,'Startup Sheet'!$A$1:$AM$47,15,0)</f>
        <v>https://drive.google.com/drive/folders/1JR5IyWS9-UfSIiz5gV9X9bfsK-P7Sj2P?usp=sharing</v>
      </c>
      <c r="M227" s="9" t="str">
        <f t="shared" si="2"/>
        <v>Startup Name- push.: https://drive.google.com/drive/folders/1JR5IyWS9-UfSIiz5gV9X9bfsK-P7Sj2P?usp=sharing</v>
      </c>
      <c r="N227" s="9">
        <v>44746.0</v>
      </c>
      <c r="O227" s="21">
        <v>44746.8125</v>
      </c>
      <c r="P227" s="21">
        <v>44746.854166666664</v>
      </c>
      <c r="Q227" s="9" t="str">
        <f>VLOOKUP($H227,'Startup Sheet'!$A$1:$AM$47,18,0)</f>
        <v>f20180612@pilani.bits-pilani.ac.in</v>
      </c>
      <c r="R227" s="9" t="str">
        <f>VLOOKUP($H227,'Startup Sheet'!$A$1:$AM$47,21,0)</f>
        <v>f20180603@pilani.bits-pilani.ac.in</v>
      </c>
      <c r="S227" s="9" t="str">
        <f>VLOOKUP($H227,'Startup Sheet'!$A$1:$AM$47,24,0)</f>
        <v/>
      </c>
    </row>
    <row r="228">
      <c r="A228" s="20" t="s">
        <v>249</v>
      </c>
      <c r="B228" s="6" t="str">
        <f>VLOOKUP(A228,'Mentor Sheet'!$B$2:$O$102,2,0)</f>
        <v>M59</v>
      </c>
      <c r="C228" s="6" t="s">
        <v>250</v>
      </c>
      <c r="D228" s="6" t="s">
        <v>33</v>
      </c>
      <c r="E228" s="6" t="str">
        <f>VLOOKUP(D228,'2021 Batch'!$A$2:$E$16,2,0)</f>
        <v>f20211014@pilani.bits-pilani.ac.in</v>
      </c>
      <c r="F228" s="7">
        <v>1.0</v>
      </c>
      <c r="G228" s="6" t="str">
        <f t="shared" si="1"/>
        <v>M59X1</v>
      </c>
      <c r="H228" s="6" t="str">
        <f>VLOOKUP(G228,'Slot tags'!$C$2:$D$610,2,0)</f>
        <v>S21</v>
      </c>
      <c r="I228" s="8" t="str">
        <f>VLOOKUP($H228,'Startup Sheet'!$A$1:$AM$47,2,0)</f>
        <v>Learn and Empower Private Limited</v>
      </c>
      <c r="J228" s="9" t="str">
        <f>VLOOKUP(H228,'Startup Sheet'!$A$1:$AM$47,3,0)</f>
        <v>Mehul</v>
      </c>
      <c r="K228" s="9" t="str">
        <f>VLOOKUP(H228,'Startup Sheet'!$A$1:$AM$47,4,0)</f>
        <v>f20200806@pilani.bits-pilani.ac.in</v>
      </c>
      <c r="L228" s="10" t="str">
        <f>VLOOKUP($H228,'Startup Sheet'!$A$1:$AM$47,15,0)</f>
        <v>https://drive.google.com/drive/folders/1T4TUmfqa5C6P8McvtFYN3XntJR6n62Gy?usp=sharing</v>
      </c>
      <c r="M228" s="9" t="str">
        <f t="shared" si="2"/>
        <v>Startup Name- Learn and Empower Private Limited: https://drive.google.com/drive/folders/1T4TUmfqa5C6P8McvtFYN3XntJR6n62Gy?usp=sharing</v>
      </c>
      <c r="N228" s="9">
        <v>44743.0</v>
      </c>
      <c r="O228" s="25">
        <v>44743.479166666664</v>
      </c>
      <c r="P228" s="25">
        <v>44743.520833333336</v>
      </c>
      <c r="Q228" s="9" t="str">
        <f>VLOOKUP($H228,'Startup Sheet'!$A$1:$AM$47,18,0)</f>
        <v>hello@learnemp.in</v>
      </c>
      <c r="R228" s="9" t="str">
        <f>VLOOKUP($H228,'Startup Sheet'!$A$1:$AM$47,21,0)</f>
        <v>prabodh.mahajan@learnemp.in</v>
      </c>
      <c r="S228" s="9" t="str">
        <f>VLOOKUP($H228,'Startup Sheet'!$A$1:$AM$47,24,0)</f>
        <v/>
      </c>
    </row>
    <row r="229">
      <c r="A229" s="20" t="s">
        <v>249</v>
      </c>
      <c r="B229" s="6" t="str">
        <f>VLOOKUP(A229,'Mentor Sheet'!$B$2:$O$102,2,0)</f>
        <v>M59</v>
      </c>
      <c r="C229" s="6" t="s">
        <v>250</v>
      </c>
      <c r="D229" s="6" t="s">
        <v>33</v>
      </c>
      <c r="E229" s="6" t="str">
        <f>VLOOKUP(D229,'2021 Batch'!$A$2:$E$16,2,0)</f>
        <v>f20211014@pilani.bits-pilani.ac.in</v>
      </c>
      <c r="F229" s="7">
        <v>2.0</v>
      </c>
      <c r="G229" s="6" t="str">
        <f t="shared" si="1"/>
        <v>M59X2</v>
      </c>
      <c r="H229" s="6" t="str">
        <f>VLOOKUP(G229,'Slot tags'!$C$2:$D$610,2,0)</f>
        <v>S30</v>
      </c>
      <c r="I229" s="8" t="str">
        <f>VLOOKUP($H229,'Startup Sheet'!$A$1:$AM$47,2,0)</f>
        <v>FreightFox</v>
      </c>
      <c r="J229" s="9" t="str">
        <f>VLOOKUP(H229,'Startup Sheet'!$A$1:$AM$47,3,0)</f>
        <v>Naman</v>
      </c>
      <c r="K229" s="9" t="str">
        <f>VLOOKUP(H229,'Startup Sheet'!$A$1:$AM$47,4,0)</f>
        <v>f20201749@pilani.bits-pilani.ac.in</v>
      </c>
      <c r="L229" s="10" t="str">
        <f>VLOOKUP($H229,'Startup Sheet'!$A$1:$AM$47,15,0)</f>
        <v>https://drive.google.com/open?id=1PMxE4_uP6DHhXeDdGGFg4qjbx-inMOW7&amp;authuser=karman%40conquest.org.in&amp;usp=drive_fs</v>
      </c>
      <c r="M229" s="9" t="str">
        <f t="shared" si="2"/>
        <v>Startup Name- FreightFox: https://drive.google.com/open?id=1PMxE4_uP6DHhXeDdGGFg4qjbx-inMOW7&amp;authuser=karman%40conquest.org.in&amp;usp=drive_fs</v>
      </c>
      <c r="N229" s="9">
        <v>44744.0</v>
      </c>
      <c r="O229" s="25">
        <v>44744.479166666664</v>
      </c>
      <c r="P229" s="25">
        <v>44744.520833333336</v>
      </c>
      <c r="Q229" s="9" t="str">
        <f>VLOOKUP($H229,'Startup Sheet'!$A$1:$AM$47,18,0)</f>
        <v>nitish@freightfox.ai</v>
      </c>
      <c r="R229" s="9" t="str">
        <f>VLOOKUP($H229,'Startup Sheet'!$A$1:$AM$47,21,0)</f>
        <v>sandy@freightfox.ai, vikas@freightfox.ai</v>
      </c>
      <c r="S229" s="9" t="str">
        <f>VLOOKUP($H229,'Startup Sheet'!$A$1:$AM$47,24,0)</f>
        <v>manjari@freightfox.ai</v>
      </c>
    </row>
    <row r="230">
      <c r="A230" s="20" t="s">
        <v>249</v>
      </c>
      <c r="B230" s="6" t="str">
        <f>VLOOKUP(A230,'Mentor Sheet'!$B$2:$O$102,2,0)</f>
        <v>M59</v>
      </c>
      <c r="C230" s="6" t="s">
        <v>250</v>
      </c>
      <c r="D230" s="6" t="s">
        <v>33</v>
      </c>
      <c r="E230" s="6" t="str">
        <f>VLOOKUP(D230,'2021 Batch'!$A$2:$E$16,2,0)</f>
        <v>f20211014@pilani.bits-pilani.ac.in</v>
      </c>
      <c r="F230" s="7">
        <v>3.0</v>
      </c>
      <c r="G230" s="6" t="str">
        <f t="shared" si="1"/>
        <v>M59X3</v>
      </c>
      <c r="H230" s="6" t="str">
        <f>VLOOKUP(G230,'Slot tags'!$C$2:$D$610,2,0)</f>
        <v>S38</v>
      </c>
      <c r="I230" s="8" t="str">
        <f>VLOOKUP($H230,'Startup Sheet'!$A$1:$AM$47,2,0)</f>
        <v>Heamac Healthcare Pvt. Ltd.</v>
      </c>
      <c r="J230" s="9" t="str">
        <f>VLOOKUP(H230,'Startup Sheet'!$A$1:$AM$47,3,0)</f>
        <v>Shreya</v>
      </c>
      <c r="K230" s="9" t="str">
        <f>VLOOKUP(H230,'Startup Sheet'!$A$1:$AM$47,4,0)</f>
        <v>f20201807@pilani.bits-pilani.ac.in</v>
      </c>
      <c r="L230" s="10" t="str">
        <f>VLOOKUP($H230,'Startup Sheet'!$A$1:$AM$47,15,0)</f>
        <v>https://drive.google.com/drive/folders/1PQKuqUJT_zNeROZr8kVFSWunYMpu0ETK?usp=sharing</v>
      </c>
      <c r="M230" s="9" t="str">
        <f t="shared" si="2"/>
        <v>Startup Name- Heamac Healthcare Pvt. Ltd.: https://drive.google.com/drive/folders/1PQKuqUJT_zNeROZr8kVFSWunYMpu0ETK?usp=sharing</v>
      </c>
      <c r="N230" s="9">
        <v>44745.0</v>
      </c>
      <c r="O230" s="25">
        <v>44745.479166666664</v>
      </c>
      <c r="P230" s="25">
        <v>44745.520833333336</v>
      </c>
      <c r="Q230" s="9" t="str">
        <f>VLOOKUP($H230,'Startup Sheet'!$A$1:$AM$47,18,0)</f>
        <v>akitha@heamac.com</v>
      </c>
      <c r="R230" s="9" t="str">
        <f>VLOOKUP($H230,'Startup Sheet'!$A$1:$AM$47,21,0)</f>
        <v>prasad@heamac.com</v>
      </c>
      <c r="S230" s="9" t="str">
        <f>VLOOKUP($H230,'Startup Sheet'!$A$1:$AM$47,24,0)</f>
        <v/>
      </c>
    </row>
    <row r="231">
      <c r="A231" s="20" t="s">
        <v>249</v>
      </c>
      <c r="B231" s="6" t="str">
        <f>VLOOKUP(A231,'Mentor Sheet'!$B$2:$O$102,2,0)</f>
        <v>M59</v>
      </c>
      <c r="C231" s="6" t="s">
        <v>250</v>
      </c>
      <c r="D231" s="6" t="s">
        <v>33</v>
      </c>
      <c r="E231" s="6" t="str">
        <f>VLOOKUP(D231,'2021 Batch'!$A$2:$E$16,2,0)</f>
        <v>f20211014@pilani.bits-pilani.ac.in</v>
      </c>
      <c r="F231" s="7">
        <v>4.0</v>
      </c>
      <c r="G231" s="6" t="str">
        <f t="shared" si="1"/>
        <v>M59X4</v>
      </c>
      <c r="H231" s="6" t="str">
        <f>VLOOKUP(G231,'Slot tags'!$C$2:$D$610,2,0)</f>
        <v>S27</v>
      </c>
      <c r="I231" s="8" t="str">
        <f>VLOOKUP($H231,'Startup Sheet'!$A$1:$AM$47,2,0)</f>
        <v>Nyus</v>
      </c>
      <c r="J231" s="9" t="str">
        <f>VLOOKUP(H231,'Startup Sheet'!$A$1:$AM$47,3,0)</f>
        <v>Naman</v>
      </c>
      <c r="K231" s="9" t="str">
        <f>VLOOKUP(H231,'Startup Sheet'!$A$1:$AM$47,4,0)</f>
        <v>f20201749@pilani.bits-pilani.ac.in</v>
      </c>
      <c r="L231" s="10" t="str">
        <f>VLOOKUP($H231,'Startup Sheet'!$A$1:$AM$47,15,0)</f>
        <v>https://drive.google.com/open?id=1PGBHUVDTNc5ea-tOvuEYsFIMbenCN3qu&amp;authuser=karman%40conquest.org.in&amp;usp=drive_fs</v>
      </c>
      <c r="M231" s="9" t="str">
        <f t="shared" si="2"/>
        <v>Startup Name- Nyus: https://drive.google.com/open?id=1PGBHUVDTNc5ea-tOvuEYsFIMbenCN3qu&amp;authuser=karman%40conquest.org.in&amp;usp=drive_fs</v>
      </c>
      <c r="N231" s="9">
        <v>44746.0</v>
      </c>
      <c r="O231" s="25">
        <v>44746.479166666664</v>
      </c>
      <c r="P231" s="25">
        <v>44746.520833333336</v>
      </c>
      <c r="Q231" s="9" t="str">
        <f>VLOOKUP($H231,'Startup Sheet'!$A$1:$AM$47,18,0)</f>
        <v>puru@nyusapp.com</v>
      </c>
      <c r="R231" s="9" t="str">
        <f>VLOOKUP($H231,'Startup Sheet'!$A$1:$AM$47,21,0)</f>
        <v/>
      </c>
      <c r="S231" s="9" t="str">
        <f>VLOOKUP($H231,'Startup Sheet'!$A$1:$AM$47,24,0)</f>
        <v/>
      </c>
    </row>
    <row r="232">
      <c r="A232" s="20" t="s">
        <v>251</v>
      </c>
      <c r="B232" s="6" t="str">
        <f>VLOOKUP(A232,'Mentor Sheet'!$B$2:$O$102,2,0)</f>
        <v>M28</v>
      </c>
      <c r="C232" s="6" t="s">
        <v>252</v>
      </c>
      <c r="D232" s="6" t="s">
        <v>33</v>
      </c>
      <c r="E232" s="6" t="str">
        <f>VLOOKUP(D232,'2021 Batch'!$A$2:$E$16,2,0)</f>
        <v>f20211014@pilani.bits-pilani.ac.in</v>
      </c>
      <c r="F232" s="7">
        <v>1.0</v>
      </c>
      <c r="G232" s="6" t="str">
        <f t="shared" si="1"/>
        <v>M28X1</v>
      </c>
      <c r="H232" s="6" t="str">
        <f>VLOOKUP(G232,'Slot tags'!$C$2:$D$610,2,0)</f>
        <v>S39</v>
      </c>
      <c r="I232" s="8" t="str">
        <f>VLOOKUP($H232,'Startup Sheet'!$A$1:$AM$47,2,0)</f>
        <v>PayNav</v>
      </c>
      <c r="J232" s="9" t="str">
        <f>VLOOKUP(H232,'Startup Sheet'!$A$1:$AM$47,3,0)</f>
        <v>Varad</v>
      </c>
      <c r="K232" s="9" t="str">
        <f>VLOOKUP(H232,'Startup Sheet'!$A$1:$AM$47,4,0)</f>
        <v>f20200160@pilani.bits-pilani.ac.in</v>
      </c>
      <c r="L232" s="10" t="str">
        <f>VLOOKUP($H232,'Startup Sheet'!$A$1:$AM$47,15,0)</f>
        <v>https://drive.google.com/drive/folders/1TFN3gx8ROM2PZXjpWNtPfZ4HQZcniv_C?usp=sharing</v>
      </c>
      <c r="M232" s="9" t="str">
        <f t="shared" si="2"/>
        <v>Startup Name- PayNav: https://drive.google.com/drive/folders/1TFN3gx8ROM2PZXjpWNtPfZ4HQZcniv_C?usp=sharing</v>
      </c>
      <c r="N232" s="9">
        <v>44746.0</v>
      </c>
      <c r="O232" s="22">
        <v>44746.5</v>
      </c>
      <c r="P232" s="22">
        <v>44746.541666666664</v>
      </c>
      <c r="Q232" s="9" t="str">
        <f>VLOOKUP($H232,'Startup Sheet'!$A$1:$AM$47,18,0)</f>
        <v>naveenpatnaik.J@gmail.com</v>
      </c>
      <c r="R232" s="9" t="str">
        <f>VLOOKUP($H232,'Startup Sheet'!$A$1:$AM$47,21,0)</f>
        <v/>
      </c>
      <c r="S232" s="9" t="str">
        <f>VLOOKUP($H232,'Startup Sheet'!$A$1:$AM$47,24,0)</f>
        <v/>
      </c>
    </row>
    <row r="233">
      <c r="A233" s="20" t="s">
        <v>251</v>
      </c>
      <c r="B233" s="6" t="str">
        <f>VLOOKUP(A233,'Mentor Sheet'!$B$2:$O$102,2,0)</f>
        <v>M28</v>
      </c>
      <c r="C233" s="6" t="s">
        <v>252</v>
      </c>
      <c r="D233" s="6" t="s">
        <v>33</v>
      </c>
      <c r="E233" s="6" t="str">
        <f>VLOOKUP(D233,'2021 Batch'!$A$2:$E$16,2,0)</f>
        <v>f20211014@pilani.bits-pilani.ac.in</v>
      </c>
      <c r="F233" s="7">
        <v>2.0</v>
      </c>
      <c r="G233" s="6" t="str">
        <f t="shared" si="1"/>
        <v>M28X2</v>
      </c>
      <c r="H233" s="6" t="str">
        <f>VLOOKUP(G233,'Slot tags'!$C$2:$D$610,2,0)</f>
        <v>S15</v>
      </c>
      <c r="I233" s="8" t="str">
        <f>VLOOKUP($H233,'Startup Sheet'!$A$1:$AM$47,2,0)</f>
        <v>Debound (Registered under SecretStencil Technologies Pvt. Ltd.)</v>
      </c>
      <c r="J233" s="9" t="str">
        <f>VLOOKUP(H233,'Startup Sheet'!$A$1:$AM$47,3,0)</f>
        <v>Darshil</v>
      </c>
      <c r="K233" s="9" t="str">
        <f>VLOOKUP(H233,'Startup Sheet'!$A$1:$AM$47,4,0)</f>
        <v>f20200985@pilani.bits-pilani.ac.in</v>
      </c>
      <c r="L233" s="10" t="str">
        <f>VLOOKUP($H233,'Startup Sheet'!$A$1:$AM$47,15,0)</f>
        <v>https://drive.google.com/open?id=1--zYAcmR-rs26wsfrAxH4KqTIAYA8uCv&amp;authuser=karman%40conquest.org.in&amp;usp=drive_fs</v>
      </c>
      <c r="M233" s="9" t="str">
        <f t="shared" si="2"/>
        <v>Startup Name- Debound (Registered under SecretStencil Technologies Pvt. Ltd.): https://drive.google.com/open?id=1--zYAcmR-rs26wsfrAxH4KqTIAYA8uCv&amp;authuser=karman%40conquest.org.in&amp;usp=drive_fs</v>
      </c>
      <c r="N233" s="9">
        <v>44747.0</v>
      </c>
      <c r="O233" s="22">
        <v>44747.5</v>
      </c>
      <c r="P233" s="22">
        <v>44747.541666666664</v>
      </c>
      <c r="Q233" s="9" t="str">
        <f>VLOOKUP($H233,'Startup Sheet'!$A$1:$AM$47,18,0)</f>
        <v>f20190469@pilani.bits-pilani.ac.in</v>
      </c>
      <c r="R233" s="9" t="str">
        <f>VLOOKUP($H233,'Startup Sheet'!$A$1:$AM$47,21,0)</f>
        <v>avyaygupta007@gmail.com</v>
      </c>
      <c r="S233" s="9" t="str">
        <f>VLOOKUP($H233,'Startup Sheet'!$A$1:$AM$47,24,0)</f>
        <v>kmlptl.16@gmail.com</v>
      </c>
    </row>
    <row r="234">
      <c r="A234" s="20" t="s">
        <v>251</v>
      </c>
      <c r="B234" s="6" t="str">
        <f>VLOOKUP(A234,'Mentor Sheet'!$B$2:$O$102,2,0)</f>
        <v>M28</v>
      </c>
      <c r="C234" s="6" t="s">
        <v>252</v>
      </c>
      <c r="D234" s="6" t="s">
        <v>33</v>
      </c>
      <c r="E234" s="6" t="str">
        <f>VLOOKUP(D234,'2021 Batch'!$A$2:$E$16,2,0)</f>
        <v>f20211014@pilani.bits-pilani.ac.in</v>
      </c>
      <c r="F234" s="7">
        <v>3.0</v>
      </c>
      <c r="G234" s="6" t="str">
        <f t="shared" si="1"/>
        <v>M28X3</v>
      </c>
      <c r="H234" s="6" t="str">
        <f>VLOOKUP(G234,'Slot tags'!$C$2:$D$610,2,0)</f>
        <v>S43</v>
      </c>
      <c r="I234" s="8" t="str">
        <f>VLOOKUP($H234,'Startup Sheet'!$A$1:$AM$47,2,0)</f>
        <v>Invest With Tribe</v>
      </c>
      <c r="J234" s="9" t="str">
        <f>VLOOKUP(H234,'Startup Sheet'!$A$1:$AM$47,3,0)</f>
        <v>Varad</v>
      </c>
      <c r="K234" s="9" t="str">
        <f>VLOOKUP(H234,'Startup Sheet'!$A$1:$AM$47,4,0)</f>
        <v>f20200160@pilani.bits-pilani.ac.in</v>
      </c>
      <c r="L234" s="10" t="str">
        <f>VLOOKUP($H234,'Startup Sheet'!$A$1:$AM$47,15,0)</f>
        <v>https://drive.google.com/open?id=1XGVm-Tm12RkSLgg26m5hY8wO874bGqRL&amp;authuser=karman%40conquest.org.in&amp;usp=drive_fs</v>
      </c>
      <c r="M234" s="9" t="str">
        <f t="shared" si="2"/>
        <v>Startup Name- Invest With Tribe: https://drive.google.com/open?id=1XGVm-Tm12RkSLgg26m5hY8wO874bGqRL&amp;authuser=karman%40conquest.org.in&amp;usp=drive_fs</v>
      </c>
      <c r="N234" s="9">
        <v>44748.0</v>
      </c>
      <c r="O234" s="22">
        <v>44748.5</v>
      </c>
      <c r="P234" s="22">
        <v>44748.541666666664</v>
      </c>
      <c r="Q234" s="9" t="str">
        <f>VLOOKUP($H234,'Startup Sheet'!$A$1:$AM$47,18,0)</f>
        <v>himanshu@investwithtribe.com</v>
      </c>
      <c r="R234" s="9" t="str">
        <f>VLOOKUP($H234,'Startup Sheet'!$A$1:$AM$47,21,0)</f>
        <v>kayur@investwithtribe.com</v>
      </c>
      <c r="S234" s="9" t="str">
        <f>VLOOKUP($H234,'Startup Sheet'!$A$1:$AM$47,24,0)</f>
        <v/>
      </c>
    </row>
    <row r="235">
      <c r="A235" s="6" t="s">
        <v>253</v>
      </c>
      <c r="B235" s="6" t="str">
        <f>VLOOKUP(A235,'Mentor Sheet'!$B$2:$O$102,2,0)</f>
        <v>M101</v>
      </c>
      <c r="C235" s="6" t="s">
        <v>254</v>
      </c>
      <c r="D235" s="14" t="s">
        <v>53</v>
      </c>
      <c r="E235" s="6" t="str">
        <f>VLOOKUP(D235,'2021 Batch'!$A$2:$E$16,2,0)</f>
        <v>f20211070@pilani.bits-pilani.ac.in</v>
      </c>
      <c r="F235" s="7">
        <v>1.0</v>
      </c>
      <c r="G235" s="6" t="str">
        <f t="shared" si="1"/>
        <v>M101X1</v>
      </c>
      <c r="H235" s="6" t="str">
        <f>VLOOKUP(G235,'Slot tags'!$C$2:$D$610,2,0)</f>
        <v>S26</v>
      </c>
      <c r="I235" s="8" t="str">
        <f>VLOOKUP($H235,'Startup Sheet'!$A$1:$AM$47,2,0)</f>
        <v>Thrifty Ai</v>
      </c>
      <c r="J235" s="9" t="str">
        <f>VLOOKUP(H235,'Startup Sheet'!$A$1:$AM$47,3,0)</f>
        <v>Varad</v>
      </c>
      <c r="K235" s="9" t="str">
        <f>VLOOKUP(H235,'Startup Sheet'!$A$1:$AM$47,4,0)</f>
        <v>f20200160@pilani.bits-pilani.ac.in</v>
      </c>
      <c r="L235" s="10" t="str">
        <f>VLOOKUP($H235,'Startup Sheet'!$A$1:$AM$47,15,0)</f>
        <v>https://drive.google.com/drive/folders/1UGUlOhqjCkI-SwetLhhrUYvF9kMsvQYr?usp=sharing</v>
      </c>
      <c r="M235" s="9" t="str">
        <f t="shared" si="2"/>
        <v>Startup Name- Thrifty Ai: https://drive.google.com/drive/folders/1UGUlOhqjCkI-SwetLhhrUYvF9kMsvQYr?usp=sharing</v>
      </c>
      <c r="N235" s="9">
        <v>44746.0</v>
      </c>
      <c r="O235" s="21">
        <v>44746.458333333336</v>
      </c>
      <c r="P235" s="21">
        <v>44746.5</v>
      </c>
      <c r="Q235" s="9" t="str">
        <f>VLOOKUP($H235,'Startup Sheet'!$A$1:$AM$47,18,0)</f>
        <v>harshmusketers@gmail.com</v>
      </c>
      <c r="R235" s="9" t="str">
        <f>VLOOKUP($H235,'Startup Sheet'!$A$1:$AM$47,21,0)</f>
        <v>tanishi.mookerjee1510@gmail.com</v>
      </c>
      <c r="S235" s="9" t="str">
        <f>VLOOKUP($H235,'Startup Sheet'!$A$1:$AM$47,24,0)</f>
        <v>yashashgupta96@gmail.com</v>
      </c>
    </row>
    <row r="236">
      <c r="A236" s="6" t="s">
        <v>253</v>
      </c>
      <c r="B236" s="6" t="str">
        <f>VLOOKUP(A236,'Mentor Sheet'!$B$2:$O$102,2,0)</f>
        <v>M101</v>
      </c>
      <c r="C236" s="6" t="s">
        <v>254</v>
      </c>
      <c r="D236" s="14" t="s">
        <v>53</v>
      </c>
      <c r="E236" s="6" t="str">
        <f>VLOOKUP(D236,'2021 Batch'!$A$2:$E$16,2,0)</f>
        <v>f20211070@pilani.bits-pilani.ac.in</v>
      </c>
      <c r="F236" s="7">
        <v>2.0</v>
      </c>
      <c r="G236" s="6" t="str">
        <f t="shared" si="1"/>
        <v>M101X2</v>
      </c>
      <c r="H236" s="6" t="str">
        <f>VLOOKUP(G236,'Slot tags'!$C$2:$D$610,2,0)</f>
        <v>S25</v>
      </c>
      <c r="I236" s="8" t="str">
        <f>VLOOKUP($H236,'Startup Sheet'!$A$1:$AM$47,2,0)</f>
        <v>Froots Technologies Pvt Ltd</v>
      </c>
      <c r="J236" s="9" t="str">
        <f>VLOOKUP(H236,'Startup Sheet'!$A$1:$AM$47,3,0)</f>
        <v>Naman</v>
      </c>
      <c r="K236" s="9" t="str">
        <f>VLOOKUP(H236,'Startup Sheet'!$A$1:$AM$47,4,0)</f>
        <v>f20201749@pilani.bits-pilani.ac.in</v>
      </c>
      <c r="L236" s="10" t="str">
        <f>VLOOKUP($H236,'Startup Sheet'!$A$1:$AM$47,15,0)</f>
        <v>https://drive.google.com/open?id=1SIoPVqze3BoLDpQN9KvP4FVg0hUkXfO1&amp;authuser=karman%40conquest.org.in&amp;usp=drive_fs</v>
      </c>
      <c r="M236" s="9" t="str">
        <f t="shared" si="2"/>
        <v>Startup Name- Froots Technologies Pvt Ltd: https://drive.google.com/open?id=1SIoPVqze3BoLDpQN9KvP4FVg0hUkXfO1&amp;authuser=karman%40conquest.org.in&amp;usp=drive_fs</v>
      </c>
      <c r="N236" s="9">
        <v>44746.0</v>
      </c>
      <c r="O236" s="21">
        <v>44746.541666666664</v>
      </c>
      <c r="P236" s="21">
        <v>44746.583333333336</v>
      </c>
      <c r="Q236" s="9" t="str">
        <f>VLOOKUP($H236,'Startup Sheet'!$A$1:$AM$47,18,0)</f>
        <v>shefalika@froots.co</v>
      </c>
      <c r="R236" s="9" t="str">
        <f>VLOOKUP($H236,'Startup Sheet'!$A$1:$AM$47,21,0)</f>
        <v>shefali@froots.co</v>
      </c>
      <c r="S236" s="9" t="str">
        <f>VLOOKUP($H236,'Startup Sheet'!$A$1:$AM$47,24,0)</f>
        <v/>
      </c>
    </row>
    <row r="237">
      <c r="A237" s="6" t="s">
        <v>253</v>
      </c>
      <c r="B237" s="6" t="str">
        <f>VLOOKUP(A237,'Mentor Sheet'!$B$2:$O$102,2,0)</f>
        <v>M101</v>
      </c>
      <c r="C237" s="6" t="s">
        <v>254</v>
      </c>
      <c r="D237" s="14" t="s">
        <v>53</v>
      </c>
      <c r="E237" s="6" t="str">
        <f>VLOOKUP(D237,'2021 Batch'!$A$2:$E$16,2,0)</f>
        <v>f20211070@pilani.bits-pilani.ac.in</v>
      </c>
      <c r="F237" s="7">
        <v>3.0</v>
      </c>
      <c r="G237" s="6" t="str">
        <f t="shared" si="1"/>
        <v>M101X3</v>
      </c>
      <c r="H237" s="6" t="str">
        <f>VLOOKUP(G237,'Slot tags'!$C$2:$D$610,2,0)</f>
        <v>S20</v>
      </c>
      <c r="I237" s="8" t="str">
        <f>VLOOKUP($H237,'Startup Sheet'!$A$1:$AM$47,2,0)</f>
        <v>Kwikpic</v>
      </c>
      <c r="J237" s="9" t="str">
        <f>VLOOKUP(H237,'Startup Sheet'!$A$1:$AM$47,3,0)</f>
        <v>Shreya</v>
      </c>
      <c r="K237" s="9" t="str">
        <f>VLOOKUP(H237,'Startup Sheet'!$A$1:$AM$47,4,0)</f>
        <v>f20201807@pilani.bits-pilani.ac.in</v>
      </c>
      <c r="L237" s="10" t="str">
        <f>VLOOKUP($H237,'Startup Sheet'!$A$1:$AM$47,15,0)</f>
        <v>https://drive.google.com/drive/folders/1Se-AWsb-C5MxkFslCpOLWQGsT_aq9h1d?usp=sharing</v>
      </c>
      <c r="M237" s="9" t="str">
        <f t="shared" si="2"/>
        <v>Startup Name- Kwikpic: https://drive.google.com/drive/folders/1Se-AWsb-C5MxkFslCpOLWQGsT_aq9h1d?usp=sharing</v>
      </c>
      <c r="N237" s="9">
        <v>44744.0</v>
      </c>
      <c r="O237" s="21">
        <v>44744.458333333336</v>
      </c>
      <c r="P237" s="21">
        <v>44744.5</v>
      </c>
      <c r="Q237" s="9" t="str">
        <f>VLOOKUP($H237,'Startup Sheet'!$A$1:$AM$47,18,0)</f>
        <v>harsh@kwikpic.in</v>
      </c>
      <c r="R237" s="9" t="str">
        <f>VLOOKUP($H237,'Startup Sheet'!$A$1:$AM$47,21,0)</f>
        <v/>
      </c>
      <c r="S237" s="9" t="str">
        <f>VLOOKUP($H237,'Startup Sheet'!$A$1:$AM$47,24,0)</f>
        <v/>
      </c>
    </row>
    <row r="238">
      <c r="A238" s="6" t="s">
        <v>255</v>
      </c>
      <c r="B238" s="6" t="str">
        <f>VLOOKUP(A238,'Mentor Sheet'!$B$2:$O$102,2,0)</f>
        <v>M9</v>
      </c>
      <c r="C238" s="6" t="s">
        <v>256</v>
      </c>
      <c r="D238" s="6" t="s">
        <v>35</v>
      </c>
      <c r="E238" s="6" t="str">
        <f>VLOOKUP(D238,'2021 Batch'!$A$2:$E$16,2,0)</f>
        <v>f20212389@pilani.bits-pilani.ac.in</v>
      </c>
      <c r="F238" s="7">
        <v>1.0</v>
      </c>
      <c r="G238" s="6" t="str">
        <f t="shared" si="1"/>
        <v>M9X1</v>
      </c>
      <c r="H238" s="6" t="str">
        <f>VLOOKUP(G238,'Slot tags'!$C$2:$D$610,2,0)</f>
        <v>S1</v>
      </c>
      <c r="I238" s="8" t="str">
        <f>VLOOKUP($H238,'Startup Sheet'!$A$1:$AM$47,2,0)</f>
        <v>Algoz.xyz</v>
      </c>
      <c r="J238" s="9" t="str">
        <f>VLOOKUP(H238,'Startup Sheet'!$A$1:$AM$47,3,0)</f>
        <v>Saksham</v>
      </c>
      <c r="K238" s="9" t="str">
        <f>VLOOKUP(H238,'Startup Sheet'!$A$1:$AM$47,4,0)</f>
        <v>f20201508@pilani.bits-pilani.ac.in</v>
      </c>
      <c r="L238" s="10" t="str">
        <f>VLOOKUP($H238,'Startup Sheet'!$A$1:$AM$47,15,0)</f>
        <v>https://drive.google.com/drive/folders/1LWNIO2EIRPjX9BeaYigFOVgkhpfh3fiM?usp=sharing</v>
      </c>
      <c r="M238" s="9" t="str">
        <f t="shared" si="2"/>
        <v>Startup Name- Algoz.xyz: https://drive.google.com/drive/folders/1LWNIO2EIRPjX9BeaYigFOVgkhpfh3fiM?usp=sharing</v>
      </c>
      <c r="N238" s="9">
        <v>44747.0</v>
      </c>
      <c r="O238" s="21">
        <v>44747.5</v>
      </c>
      <c r="P238" s="21">
        <v>44747.541666666664</v>
      </c>
      <c r="Q238" s="9" t="str">
        <f>VLOOKUP($H238,'Startup Sheet'!$A$1:$AM$47,18,0)</f>
        <v>hey@virajchhajed.com</v>
      </c>
      <c r="R238" s="9" t="str">
        <f>VLOOKUP($H238,'Startup Sheet'!$A$1:$AM$47,21,0)</f>
        <v>nishant.aklecha@gmail.com</v>
      </c>
      <c r="S238" s="9" t="str">
        <f>VLOOKUP($H238,'Startup Sheet'!$A$1:$AM$47,24,0)</f>
        <v/>
      </c>
    </row>
    <row r="239">
      <c r="A239" s="6" t="s">
        <v>255</v>
      </c>
      <c r="B239" s="6" t="str">
        <f>VLOOKUP(A239,'Mentor Sheet'!$B$2:$O$102,2,0)</f>
        <v>M9</v>
      </c>
      <c r="C239" s="6" t="s">
        <v>256</v>
      </c>
      <c r="D239" s="6" t="s">
        <v>35</v>
      </c>
      <c r="E239" s="6" t="str">
        <f>VLOOKUP(D239,'2021 Batch'!$A$2:$E$16,2,0)</f>
        <v>f20212389@pilani.bits-pilani.ac.in</v>
      </c>
      <c r="F239" s="7">
        <v>2.0</v>
      </c>
      <c r="G239" s="6" t="str">
        <f t="shared" si="1"/>
        <v>M9X2</v>
      </c>
      <c r="H239" s="6" t="str">
        <f>VLOOKUP(G239,'Slot tags'!$C$2:$D$610,2,0)</f>
        <v>S6</v>
      </c>
      <c r="I239" s="8" t="str">
        <f>VLOOKUP($H239,'Startup Sheet'!$A$1:$AM$47,2,0)</f>
        <v>BEAT Music NFTs</v>
      </c>
      <c r="J239" s="9" t="str">
        <f>VLOOKUP(H239,'Startup Sheet'!$A$1:$AM$47,3,0)</f>
        <v>Saksham</v>
      </c>
      <c r="K239" s="9" t="str">
        <f>VLOOKUP(H239,'Startup Sheet'!$A$1:$AM$47,4,0)</f>
        <v>f20201508@pilani.bits-pilani.ac.in</v>
      </c>
      <c r="L239" s="10" t="str">
        <f>VLOOKUP($H239,'Startup Sheet'!$A$1:$AM$47,15,0)</f>
        <v>https://drive.google.com/drive/folders/1JnthQqfPsMK1kllemeIUDUeZ5AXteXt8?usp=sharing</v>
      </c>
      <c r="M239" s="9" t="str">
        <f t="shared" si="2"/>
        <v>Startup Name- BEAT Music NFTs: https://drive.google.com/drive/folders/1JnthQqfPsMK1kllemeIUDUeZ5AXteXt8?usp=sharing</v>
      </c>
      <c r="N239" s="9">
        <v>44747.0</v>
      </c>
      <c r="O239" s="21">
        <v>44747.541666666664</v>
      </c>
      <c r="P239" s="21">
        <v>44747.583333333336</v>
      </c>
      <c r="Q239" s="9" t="str">
        <f>VLOOKUP($H239,'Startup Sheet'!$A$1:$AM$47,18,0)</f>
        <v>bhargavk191@gmail.com</v>
      </c>
      <c r="R239" s="9" t="str">
        <f>VLOOKUP($H239,'Startup Sheet'!$A$1:$AM$47,21,0)</f>
        <v/>
      </c>
      <c r="S239" s="9" t="str">
        <f>VLOOKUP($H239,'Startup Sheet'!$A$1:$AM$47,24,0)</f>
        <v/>
      </c>
    </row>
    <row r="240">
      <c r="A240" s="6" t="s">
        <v>255</v>
      </c>
      <c r="B240" s="6" t="str">
        <f>VLOOKUP(A240,'Mentor Sheet'!$B$2:$O$102,2,0)</f>
        <v>M9</v>
      </c>
      <c r="C240" s="6" t="s">
        <v>256</v>
      </c>
      <c r="D240" s="6" t="s">
        <v>35</v>
      </c>
      <c r="E240" s="6" t="str">
        <f>VLOOKUP(D240,'2021 Batch'!$A$2:$E$16,2,0)</f>
        <v>f20212389@pilani.bits-pilani.ac.in</v>
      </c>
      <c r="F240" s="7">
        <v>3.0</v>
      </c>
      <c r="G240" s="6" t="str">
        <f t="shared" si="1"/>
        <v>M9X3</v>
      </c>
      <c r="H240" s="6" t="str">
        <f>VLOOKUP(G240,'Slot tags'!$C$2:$D$610,2,0)</f>
        <v>S8</v>
      </c>
      <c r="I240" s="8" t="str">
        <f>VLOOKUP($H240,'Startup Sheet'!$A$1:$AM$47,2,0)</f>
        <v>Fragments (prev. Gullak Party)</v>
      </c>
      <c r="J240" s="9" t="str">
        <f>VLOOKUP(H240,'Startup Sheet'!$A$1:$AM$47,3,0)</f>
        <v>Adarsh</v>
      </c>
      <c r="K240" s="9" t="str">
        <f>VLOOKUP(H240,'Startup Sheet'!$A$1:$AM$47,4,0)</f>
        <v>f20200635@pilani.bits-pilani.ac.in</v>
      </c>
      <c r="L240" s="10" t="str">
        <f>VLOOKUP($H240,'Startup Sheet'!$A$1:$AM$47,15,0)</f>
        <v>https://drive.google.com/open?id=1JpRC8GO5Kbd6N1RwVqNKcwOcV7aUUxhr&amp;authuser=karman%40conquest.org.in&amp;usp=drive_fs</v>
      </c>
      <c r="M240" s="9" t="str">
        <f t="shared" si="2"/>
        <v>Startup Name- Fragments (prev. Gullak Party): https://drive.google.com/open?id=1JpRC8GO5Kbd6N1RwVqNKcwOcV7aUUxhr&amp;authuser=karman%40conquest.org.in&amp;usp=drive_fs</v>
      </c>
      <c r="N240" s="9">
        <v>44747.0</v>
      </c>
      <c r="O240" s="21">
        <v>44747.583333333336</v>
      </c>
      <c r="P240" s="21">
        <v>44747.625</v>
      </c>
      <c r="Q240" s="9" t="str">
        <f>VLOOKUP($H240,'Startup Sheet'!$A$1:$AM$47,18,0)</f>
        <v>deep@thesocio.club</v>
      </c>
      <c r="R240" s="9" t="str">
        <f>VLOOKUP($H240,'Startup Sheet'!$A$1:$AM$47,21,0)</f>
        <v/>
      </c>
      <c r="S240" s="9" t="str">
        <f>VLOOKUP($H240,'Startup Sheet'!$A$1:$AM$47,24,0)</f>
        <v/>
      </c>
    </row>
    <row r="241">
      <c r="A241" s="6" t="s">
        <v>255</v>
      </c>
      <c r="B241" s="6" t="str">
        <f>VLOOKUP(A241,'Mentor Sheet'!$B$2:$O$102,2,0)</f>
        <v>M9</v>
      </c>
      <c r="C241" s="6" t="s">
        <v>256</v>
      </c>
      <c r="D241" s="6" t="s">
        <v>35</v>
      </c>
      <c r="E241" s="6" t="str">
        <f>VLOOKUP(D241,'2021 Batch'!$A$2:$E$16,2,0)</f>
        <v>f20212389@pilani.bits-pilani.ac.in</v>
      </c>
      <c r="F241" s="7">
        <v>4.0</v>
      </c>
      <c r="G241" s="6" t="str">
        <f t="shared" si="1"/>
        <v>M9X4</v>
      </c>
      <c r="H241" s="6" t="str">
        <f>VLOOKUP(G241,'Slot tags'!$C$2:$D$610,2,0)</f>
        <v>S7</v>
      </c>
      <c r="I241" s="8" t="str">
        <f>VLOOKUP($H241,'Startup Sheet'!$A$1:$AM$47,2,0)</f>
        <v>NeoFanTasy</v>
      </c>
      <c r="J241" s="9" t="str">
        <f>VLOOKUP(H241,'Startup Sheet'!$A$1:$AM$47,3,0)</f>
        <v>Saksham</v>
      </c>
      <c r="K241" s="9" t="str">
        <f>VLOOKUP(H241,'Startup Sheet'!$A$1:$AM$47,4,0)</f>
        <v>f20201508@pilani.bits-pilani.ac.in</v>
      </c>
      <c r="L241" s="10" t="str">
        <f>VLOOKUP($H241,'Startup Sheet'!$A$1:$AM$47,15,0)</f>
        <v>https://drive.google.com/drive/folders/1LhQa9x9AkAoPq-p7CL7IZB-OswRTr9lM?usp=sharing</v>
      </c>
      <c r="M241" s="9" t="str">
        <f t="shared" si="2"/>
        <v>Startup Name- NeoFanTasy: https://drive.google.com/drive/folders/1LhQa9x9AkAoPq-p7CL7IZB-OswRTr9lM?usp=sharing</v>
      </c>
      <c r="N241" s="9">
        <v>44747.0</v>
      </c>
      <c r="O241" s="21">
        <v>44747.625</v>
      </c>
      <c r="P241" s="21">
        <v>44747.666666666664</v>
      </c>
      <c r="Q241" s="9" t="str">
        <f>VLOOKUP($H241,'Startup Sheet'!$A$1:$AM$47,18,0)</f>
        <v>maharsh@nextblock.in</v>
      </c>
      <c r="R241" s="9" t="str">
        <f>VLOOKUP($H241,'Startup Sheet'!$A$1:$AM$47,21,0)</f>
        <v>deep@nextblock.in</v>
      </c>
      <c r="S241" s="9" t="str">
        <f>VLOOKUP($H241,'Startup Sheet'!$A$1:$AM$47,24,0)</f>
        <v/>
      </c>
    </row>
    <row r="242">
      <c r="A242" s="6" t="s">
        <v>255</v>
      </c>
      <c r="B242" s="6" t="str">
        <f>VLOOKUP(A242,'Mentor Sheet'!$B$2:$O$102,2,0)</f>
        <v>M9</v>
      </c>
      <c r="C242" s="6" t="s">
        <v>256</v>
      </c>
      <c r="D242" s="6" t="s">
        <v>35</v>
      </c>
      <c r="E242" s="6" t="str">
        <f>VLOOKUP(D242,'2021 Batch'!$A$2:$E$16,2,0)</f>
        <v>f20212389@pilani.bits-pilani.ac.in</v>
      </c>
      <c r="F242" s="7">
        <v>5.0</v>
      </c>
      <c r="G242" s="6" t="str">
        <f t="shared" si="1"/>
        <v>M9X5</v>
      </c>
      <c r="H242" s="6" t="str">
        <f>VLOOKUP(G242,'Slot tags'!$C$2:$D$610,2,0)</f>
        <v>S3</v>
      </c>
      <c r="I242" s="8" t="str">
        <f>VLOOKUP($H242,'Startup Sheet'!$A$1:$AM$47,2,0)</f>
        <v>PredictRAM DeFi</v>
      </c>
      <c r="J242" s="9" t="str">
        <f>VLOOKUP(H242,'Startup Sheet'!$A$1:$AM$47,3,0)</f>
        <v>Adarsh</v>
      </c>
      <c r="K242" s="9" t="str">
        <f>VLOOKUP(H242,'Startup Sheet'!$A$1:$AM$47,4,0)</f>
        <v>f20200635@pilani.bits-pilani.ac.in</v>
      </c>
      <c r="L242" s="10" t="str">
        <f>VLOOKUP($H242,'Startup Sheet'!$A$1:$AM$47,15,0)</f>
        <v>https://drive.google.com/open?id=1JS1ODbx9H_BuLWnEKXgFlopKKnGwBkA_&amp;authuser=karman%40conquest.org.in&amp;usp=drive_fs</v>
      </c>
      <c r="M242" s="9" t="str">
        <f t="shared" si="2"/>
        <v>Startup Name- PredictRAM DeFi: https://drive.google.com/open?id=1JS1ODbx9H_BuLWnEKXgFlopKKnGwBkA_&amp;authuser=karman%40conquest.org.in&amp;usp=drive_fs</v>
      </c>
      <c r="N242" s="9">
        <v>44747.0</v>
      </c>
      <c r="O242" s="21">
        <v>44747.666666666664</v>
      </c>
      <c r="P242" s="21">
        <v>44747.708333333336</v>
      </c>
      <c r="Q242" s="9" t="str">
        <f>VLOOKUP($H242,'Startup Sheet'!$A$1:$AM$47,18,0)</f>
        <v>subir@predictram.com</v>
      </c>
      <c r="R242" s="9" t="str">
        <f>VLOOKUP($H242,'Startup Sheet'!$A$1:$AM$47,21,0)</f>
        <v>sheetal.maurya17@gmail.com</v>
      </c>
      <c r="S242" s="9" t="str">
        <f>VLOOKUP($H242,'Startup Sheet'!$A$1:$AM$47,24,0)</f>
        <v/>
      </c>
    </row>
    <row r="243">
      <c r="A243" s="6" t="s">
        <v>257</v>
      </c>
      <c r="B243" s="6" t="str">
        <f>VLOOKUP(A243,'Mentor Sheet'!$B$2:$O$102,2,0)</f>
        <v>M70</v>
      </c>
      <c r="C243" s="6" t="s">
        <v>258</v>
      </c>
      <c r="D243" s="6" t="s">
        <v>31</v>
      </c>
      <c r="E243" s="6" t="str">
        <f>VLOOKUP(D243,'2021 Batch'!$A$2:$E$16,2,0)</f>
        <v>f20210362@pilani.bits-pilani.ac.in</v>
      </c>
      <c r="F243" s="7">
        <v>1.0</v>
      </c>
      <c r="G243" s="6" t="str">
        <f t="shared" si="1"/>
        <v>M70X1</v>
      </c>
      <c r="H243" s="6" t="str">
        <f>VLOOKUP(G243,'Slot tags'!$C$2:$D$610,2,0)</f>
        <v>S2</v>
      </c>
      <c r="I243" s="8" t="str">
        <f>VLOOKUP($H243,'Startup Sheet'!$A$1:$AM$47,2,0)</f>
        <v>Aiverse</v>
      </c>
      <c r="J243" s="9" t="str">
        <f>VLOOKUP(H243,'Startup Sheet'!$A$1:$AM$47,3,0)</f>
        <v>Saksham</v>
      </c>
      <c r="K243" s="9" t="str">
        <f>VLOOKUP(H243,'Startup Sheet'!$A$1:$AM$47,4,0)</f>
        <v>f20201508@pilani.bits-pilani.ac.in</v>
      </c>
      <c r="L243" s="10" t="str">
        <f>VLOOKUP($H243,'Startup Sheet'!$A$1:$AM$47,15,0)</f>
        <v>https://drive.google.com/drive/folders/1DBLkV1sf6Kp6Q5Ywi44gcnxhyIpm47Kc?usp=sharing</v>
      </c>
      <c r="M243" s="9" t="str">
        <f t="shared" si="2"/>
        <v>Startup Name- Aiverse: https://drive.google.com/drive/folders/1DBLkV1sf6Kp6Q5Ywi44gcnxhyIpm47Kc?usp=sharing</v>
      </c>
      <c r="N243" s="9">
        <v>44743.0</v>
      </c>
      <c r="O243" s="21">
        <v>44743.416666666664</v>
      </c>
      <c r="P243" s="21">
        <v>44743.458333333336</v>
      </c>
      <c r="Q243" s="9" t="str">
        <f>VLOOKUP($H243,'Startup Sheet'!$A$1:$AM$47,18,0)</f>
        <v>abhishekroushan2194@gmail.com</v>
      </c>
      <c r="R243" s="9" t="str">
        <f>VLOOKUP($H243,'Startup Sheet'!$A$1:$AM$47,21,0)</f>
        <v>synergy.gaurav05@gmail.com</v>
      </c>
      <c r="S243" s="9" t="str">
        <f>VLOOKUP($H243,'Startup Sheet'!$A$1:$AM$47,24,0)</f>
        <v>aryanguptagandhi@gmail.com</v>
      </c>
    </row>
    <row r="244">
      <c r="A244" s="6" t="s">
        <v>257</v>
      </c>
      <c r="B244" s="6" t="str">
        <f>VLOOKUP(A244,'Mentor Sheet'!$B$2:$O$102,2,0)</f>
        <v>M70</v>
      </c>
      <c r="C244" s="6" t="s">
        <v>258</v>
      </c>
      <c r="D244" s="6" t="s">
        <v>31</v>
      </c>
      <c r="E244" s="6" t="str">
        <f>VLOOKUP(D244,'2021 Batch'!$A$2:$E$16,2,0)</f>
        <v>f20210362@pilani.bits-pilani.ac.in</v>
      </c>
      <c r="F244" s="7">
        <v>2.0</v>
      </c>
      <c r="G244" s="6" t="str">
        <f t="shared" si="1"/>
        <v>M70X2</v>
      </c>
      <c r="H244" s="6" t="str">
        <f>VLOOKUP(G244,'Slot tags'!$C$2:$D$610,2,0)</f>
        <v>S3</v>
      </c>
      <c r="I244" s="8" t="str">
        <f>VLOOKUP($H244,'Startup Sheet'!$A$1:$AM$47,2,0)</f>
        <v>PredictRAM DeFi</v>
      </c>
      <c r="J244" s="9" t="str">
        <f>VLOOKUP(H244,'Startup Sheet'!$A$1:$AM$47,3,0)</f>
        <v>Adarsh</v>
      </c>
      <c r="K244" s="9" t="str">
        <f>VLOOKUP(H244,'Startup Sheet'!$A$1:$AM$47,4,0)</f>
        <v>f20200635@pilani.bits-pilani.ac.in</v>
      </c>
      <c r="L244" s="10" t="str">
        <f>VLOOKUP($H244,'Startup Sheet'!$A$1:$AM$47,15,0)</f>
        <v>https://drive.google.com/open?id=1JS1ODbx9H_BuLWnEKXgFlopKKnGwBkA_&amp;authuser=karman%40conquest.org.in&amp;usp=drive_fs</v>
      </c>
      <c r="M244" s="9" t="str">
        <f t="shared" si="2"/>
        <v>Startup Name- PredictRAM DeFi: https://drive.google.com/open?id=1JS1ODbx9H_BuLWnEKXgFlopKKnGwBkA_&amp;authuser=karman%40conquest.org.in&amp;usp=drive_fs</v>
      </c>
      <c r="N244" s="9">
        <v>44746.0</v>
      </c>
      <c r="O244" s="21">
        <v>44746.416666666664</v>
      </c>
      <c r="P244" s="21">
        <v>44746.458333333336</v>
      </c>
      <c r="Q244" s="9" t="str">
        <f>VLOOKUP($H244,'Startup Sheet'!$A$1:$AM$47,18,0)</f>
        <v>subir@predictram.com</v>
      </c>
      <c r="R244" s="9" t="str">
        <f>VLOOKUP($H244,'Startup Sheet'!$A$1:$AM$47,21,0)</f>
        <v>sheetal.maurya17@gmail.com</v>
      </c>
      <c r="S244" s="9" t="str">
        <f>VLOOKUP($H244,'Startup Sheet'!$A$1:$AM$47,24,0)</f>
        <v/>
      </c>
    </row>
    <row r="245">
      <c r="A245" s="6" t="s">
        <v>257</v>
      </c>
      <c r="B245" s="6" t="str">
        <f>VLOOKUP(A245,'Mentor Sheet'!$B$2:$O$102,2,0)</f>
        <v>M70</v>
      </c>
      <c r="C245" s="6" t="s">
        <v>258</v>
      </c>
      <c r="D245" s="6" t="s">
        <v>31</v>
      </c>
      <c r="E245" s="6" t="str">
        <f>VLOOKUP(D245,'2021 Batch'!$A$2:$E$16,2,0)</f>
        <v>f20210362@pilani.bits-pilani.ac.in</v>
      </c>
      <c r="F245" s="7">
        <v>3.0</v>
      </c>
      <c r="G245" s="6" t="str">
        <f t="shared" si="1"/>
        <v>M70X3</v>
      </c>
      <c r="H245" s="6" t="str">
        <f>VLOOKUP(G245,'Slot tags'!$C$2:$D$610,2,0)</f>
        <v>S5</v>
      </c>
      <c r="I245" s="8" t="str">
        <f>VLOOKUP($H245,'Startup Sheet'!$A$1:$AM$47,2,0)</f>
        <v>StreamMoney</v>
      </c>
      <c r="J245" s="9" t="str">
        <f>VLOOKUP(H245,'Startup Sheet'!$A$1:$AM$47,3,0)</f>
        <v>Adarsh</v>
      </c>
      <c r="K245" s="9" t="str">
        <f>VLOOKUP(H245,'Startup Sheet'!$A$1:$AM$47,4,0)</f>
        <v>f20200635@pilani.bits-pilani.ac.in</v>
      </c>
      <c r="L245" s="10" t="str">
        <f>VLOOKUP($H245,'Startup Sheet'!$A$1:$AM$47,15,0)</f>
        <v>https://drive.google.com/open?id=1JRlx0Z4Yc3jaD0eJLvBER8VswmJACJlk&amp;authuser=karman%40conquest.org.in&amp;usp=drive_fs</v>
      </c>
      <c r="M245" s="9" t="str">
        <f t="shared" si="2"/>
        <v>Startup Name- StreamMoney: https://drive.google.com/open?id=1JRlx0Z4Yc3jaD0eJLvBER8VswmJACJlk&amp;authuser=karman%40conquest.org.in&amp;usp=drive_fs</v>
      </c>
      <c r="N245" s="9">
        <v>44748.0</v>
      </c>
      <c r="O245" s="21">
        <v>44748.416666666664</v>
      </c>
      <c r="P245" s="21">
        <v>44748.458333333336</v>
      </c>
      <c r="Q245" s="9" t="str">
        <f>VLOOKUP($H245,'Startup Sheet'!$A$1:$AM$47,18,0)</f>
        <v>yugal@streammoney.finance</v>
      </c>
      <c r="R245" s="9" t="str">
        <f>VLOOKUP($H245,'Startup Sheet'!$A$1:$AM$47,21,0)</f>
        <v>piyush.chittara@gmail.com</v>
      </c>
      <c r="S245" s="9" t="str">
        <f>VLOOKUP($H245,'Startup Sheet'!$A$1:$AM$47,24,0)</f>
        <v/>
      </c>
    </row>
    <row r="246">
      <c r="A246" s="6" t="s">
        <v>257</v>
      </c>
      <c r="B246" s="6" t="str">
        <f>VLOOKUP(A246,'Mentor Sheet'!$B$2:$O$102,2,0)</f>
        <v>M70</v>
      </c>
      <c r="C246" s="6" t="s">
        <v>258</v>
      </c>
      <c r="D246" s="6" t="s">
        <v>31</v>
      </c>
      <c r="E246" s="6" t="str">
        <f>VLOOKUP(D246,'2021 Batch'!$A$2:$E$16,2,0)</f>
        <v>f20210362@pilani.bits-pilani.ac.in</v>
      </c>
      <c r="F246" s="7">
        <v>4.0</v>
      </c>
      <c r="G246" s="6" t="str">
        <f t="shared" si="1"/>
        <v>M70X4</v>
      </c>
      <c r="H246" s="6" t="str">
        <f>VLOOKUP(G246,'Slot tags'!$C$2:$D$610,2,0)</f>
        <v>S7</v>
      </c>
      <c r="I246" s="8" t="str">
        <f>VLOOKUP($H246,'Startup Sheet'!$A$1:$AM$47,2,0)</f>
        <v>NeoFanTasy</v>
      </c>
      <c r="J246" s="9" t="str">
        <f>VLOOKUP(H246,'Startup Sheet'!$A$1:$AM$47,3,0)</f>
        <v>Saksham</v>
      </c>
      <c r="K246" s="9" t="str">
        <f>VLOOKUP(H246,'Startup Sheet'!$A$1:$AM$47,4,0)</f>
        <v>f20201508@pilani.bits-pilani.ac.in</v>
      </c>
      <c r="L246" s="10" t="str">
        <f>VLOOKUP($H246,'Startup Sheet'!$A$1:$AM$47,15,0)</f>
        <v>https://drive.google.com/drive/folders/1LhQa9x9AkAoPq-p7CL7IZB-OswRTr9lM?usp=sharing</v>
      </c>
      <c r="M246" s="9" t="str">
        <f t="shared" si="2"/>
        <v>Startup Name- NeoFanTasy: https://drive.google.com/drive/folders/1LhQa9x9AkAoPq-p7CL7IZB-OswRTr9lM?usp=sharing</v>
      </c>
      <c r="N246" s="9">
        <v>44750.0</v>
      </c>
      <c r="O246" s="21">
        <v>44750.416666666664</v>
      </c>
      <c r="P246" s="21">
        <v>44750.458333333336</v>
      </c>
      <c r="Q246" s="9" t="str">
        <f>VLOOKUP($H246,'Startup Sheet'!$A$1:$AM$47,18,0)</f>
        <v>maharsh@nextblock.in</v>
      </c>
      <c r="R246" s="9" t="str">
        <f>VLOOKUP($H246,'Startup Sheet'!$A$1:$AM$47,21,0)</f>
        <v>deep@nextblock.in</v>
      </c>
      <c r="S246" s="9" t="str">
        <f>VLOOKUP($H246,'Startup Sheet'!$A$1:$AM$47,24,0)</f>
        <v/>
      </c>
    </row>
    <row r="247">
      <c r="A247" s="6" t="s">
        <v>259</v>
      </c>
      <c r="B247" s="6" t="str">
        <f>VLOOKUP(A247,'Mentor Sheet'!$B$2:$O$102,2,0)</f>
        <v>M33</v>
      </c>
      <c r="C247" s="6" t="s">
        <v>260</v>
      </c>
      <c r="D247" s="6" t="s">
        <v>29</v>
      </c>
      <c r="E247" s="6" t="str">
        <f>VLOOKUP(D247,'2021 Batch'!$A$2:$E$16,2,0)</f>
        <v>f20212512@pilani.bits-pilani.ac.in</v>
      </c>
      <c r="F247" s="7">
        <v>1.0</v>
      </c>
      <c r="G247" s="6" t="str">
        <f t="shared" si="1"/>
        <v>M33X1</v>
      </c>
      <c r="H247" s="6" t="str">
        <f>VLOOKUP(G247,'Slot tags'!$C$2:$D$610,2,0)</f>
        <v>S5</v>
      </c>
      <c r="I247" s="8" t="str">
        <f>VLOOKUP($H247,'Startup Sheet'!$A$1:$AM$47,2,0)</f>
        <v>StreamMoney</v>
      </c>
      <c r="J247" s="9" t="str">
        <f>VLOOKUP(H247,'Startup Sheet'!$A$1:$AM$47,3,0)</f>
        <v>Adarsh</v>
      </c>
      <c r="K247" s="9" t="str">
        <f>VLOOKUP(H247,'Startup Sheet'!$A$1:$AM$47,4,0)</f>
        <v>f20200635@pilani.bits-pilani.ac.in</v>
      </c>
      <c r="L247" s="10" t="str">
        <f>VLOOKUP($H247,'Startup Sheet'!$A$1:$AM$47,15,0)</f>
        <v>https://drive.google.com/open?id=1JRlx0Z4Yc3jaD0eJLvBER8VswmJACJlk&amp;authuser=karman%40conquest.org.in&amp;usp=drive_fs</v>
      </c>
      <c r="M247" s="9" t="str">
        <f t="shared" si="2"/>
        <v>Startup Name- StreamMoney: https://drive.google.com/open?id=1JRlx0Z4Yc3jaD0eJLvBER8VswmJACJlk&amp;authuser=karman%40conquest.org.in&amp;usp=drive_fs</v>
      </c>
      <c r="N247" s="26">
        <v>44747.0</v>
      </c>
      <c r="O247" s="21">
        <v>44747.71875</v>
      </c>
      <c r="P247" s="22">
        <v>44747.760416666664</v>
      </c>
      <c r="Q247" s="9" t="str">
        <f>VLOOKUP($H247,'Startup Sheet'!$A$1:$AM$47,18,0)</f>
        <v>yugal@streammoney.finance</v>
      </c>
      <c r="R247" s="9" t="str">
        <f>VLOOKUP($H247,'Startup Sheet'!$A$1:$AM$47,21,0)</f>
        <v>piyush.chittara@gmail.com</v>
      </c>
      <c r="S247" s="9" t="str">
        <f>VLOOKUP($H247,'Startup Sheet'!$A$1:$AM$47,24,0)</f>
        <v/>
      </c>
    </row>
    <row r="248">
      <c r="A248" s="6" t="s">
        <v>261</v>
      </c>
      <c r="B248" s="6" t="str">
        <f>VLOOKUP(A248,'Mentor Sheet'!$B$2:$O$102,2,0)</f>
        <v>M98</v>
      </c>
      <c r="C248" s="6" t="s">
        <v>262</v>
      </c>
      <c r="D248" s="6" t="s">
        <v>31</v>
      </c>
      <c r="E248" s="6" t="str">
        <f>VLOOKUP(D248,'2021 Batch'!$A$2:$E$16,2,0)</f>
        <v>f20210362@pilani.bits-pilani.ac.in</v>
      </c>
      <c r="F248" s="7">
        <v>1.0</v>
      </c>
      <c r="G248" s="6" t="str">
        <f t="shared" si="1"/>
        <v>M98X1</v>
      </c>
      <c r="H248" s="6" t="str">
        <f>VLOOKUP(G248,'Slot tags'!$C$2:$D$610,2,0)</f>
        <v>S28</v>
      </c>
      <c r="I248" s="8" t="str">
        <f>VLOOKUP($H248,'Startup Sheet'!$A$1:$AM$47,2,0)</f>
        <v>Siddhan Intelligence Pvt Limited</v>
      </c>
      <c r="J248" s="9" t="str">
        <f>VLOOKUP(H248,'Startup Sheet'!$A$1:$AM$47,3,0)</f>
        <v>Varad</v>
      </c>
      <c r="K248" s="9" t="str">
        <f>VLOOKUP(H248,'Startup Sheet'!$A$1:$AM$47,4,0)</f>
        <v>f20200160@pilani.bits-pilani.ac.in</v>
      </c>
      <c r="L248" s="10" t="str">
        <f>VLOOKUP($H248,'Startup Sheet'!$A$1:$AM$47,15,0)</f>
        <v>https://drive.google.com/drive/folders/1JwNyJjPecSUQSfnGNMkQfZnldC9xCKN1?usp=sharing</v>
      </c>
      <c r="M248" s="9" t="str">
        <f t="shared" si="2"/>
        <v>Startup Name- Siddhan Intelligence Pvt Limited: https://drive.google.com/drive/folders/1JwNyJjPecSUQSfnGNMkQfZnldC9xCKN1?usp=sharing</v>
      </c>
      <c r="N248" s="9">
        <v>44743.0</v>
      </c>
      <c r="O248" s="21">
        <v>44743.333333333336</v>
      </c>
      <c r="P248" s="21">
        <v>44743.375</v>
      </c>
      <c r="Q248" s="9" t="str">
        <f>VLOOKUP($H248,'Startup Sheet'!$A$1:$AM$47,18,0)</f>
        <v>baskar.rengaiyan@siddhanintelligence.com</v>
      </c>
      <c r="R248" s="9" t="str">
        <f>VLOOKUP($H248,'Startup Sheet'!$A$1:$AM$47,21,0)</f>
        <v>Alok.upadhyay@siddhanintelligence.com</v>
      </c>
      <c r="S248" s="9" t="str">
        <f>VLOOKUP($H248,'Startup Sheet'!$A$1:$AM$47,24,0)</f>
        <v/>
      </c>
    </row>
    <row r="249">
      <c r="A249" s="6" t="s">
        <v>261</v>
      </c>
      <c r="B249" s="6" t="str">
        <f>VLOOKUP(A249,'Mentor Sheet'!$B$2:$O$102,2,0)</f>
        <v>M98</v>
      </c>
      <c r="C249" s="6" t="s">
        <v>262</v>
      </c>
      <c r="D249" s="6" t="s">
        <v>31</v>
      </c>
      <c r="E249" s="6" t="str">
        <f>VLOOKUP(D249,'2021 Batch'!$A$2:$E$16,2,0)</f>
        <v>f20210362@pilani.bits-pilani.ac.in</v>
      </c>
      <c r="F249" s="7">
        <v>2.0</v>
      </c>
      <c r="G249" s="6" t="str">
        <f t="shared" si="1"/>
        <v>M98X2</v>
      </c>
      <c r="H249" s="6" t="str">
        <f>VLOOKUP(G249,'Slot tags'!$C$2:$D$610,2,0)</f>
        <v>S45</v>
      </c>
      <c r="I249" s="8" t="str">
        <f>VLOOKUP($H249,'Startup Sheet'!$A$1:$AM$47,2,0)</f>
        <v>Be Zen (Thrivingzen OPC Pvt Ltd)</v>
      </c>
      <c r="J249" s="9" t="str">
        <f>VLOOKUP(H249,'Startup Sheet'!$A$1:$AM$47,3,0)</f>
        <v>Mehul</v>
      </c>
      <c r="K249" s="9" t="str">
        <f>VLOOKUP(H249,'Startup Sheet'!$A$1:$AM$47,4,0)</f>
        <v>f20200806@pilani.bits-pilani.ac.in</v>
      </c>
      <c r="L249" s="10" t="str">
        <f>VLOOKUP($H249,'Startup Sheet'!$A$1:$AM$47,15,0)</f>
        <v>https://drive.google.com/open?id=1Wwm0iH0BQp7yyPOnJdsgC9uMmaimk8ZQ&amp;authuser=karman%40conquest.org.in&amp;usp=drive_fs</v>
      </c>
      <c r="M249" s="9" t="str">
        <f t="shared" si="2"/>
        <v>Startup Name- Be Zen (Thrivingzen OPC Pvt Ltd): https://drive.google.com/open?id=1Wwm0iH0BQp7yyPOnJdsgC9uMmaimk8ZQ&amp;authuser=karman%40conquest.org.in&amp;usp=drive_fs</v>
      </c>
      <c r="N249" s="9">
        <v>44744.0</v>
      </c>
      <c r="O249" s="21">
        <v>44744.333333333336</v>
      </c>
      <c r="P249" s="21">
        <v>44744.375</v>
      </c>
      <c r="Q249" s="9" t="str">
        <f>VLOOKUP($H249,'Startup Sheet'!$A$1:$AM$47,18,0)</f>
        <v>ramchaitanya@bezen.eco</v>
      </c>
      <c r="R249" s="9" t="str">
        <f>VLOOKUP($H249,'Startup Sheet'!$A$1:$AM$47,21,0)</f>
        <v/>
      </c>
      <c r="S249" s="9" t="str">
        <f>VLOOKUP($H249,'Startup Sheet'!$A$1:$AM$47,24,0)</f>
        <v/>
      </c>
    </row>
    <row r="250">
      <c r="A250" s="6" t="s">
        <v>261</v>
      </c>
      <c r="B250" s="6" t="str">
        <f>VLOOKUP(A250,'Mentor Sheet'!$B$2:$O$102,2,0)</f>
        <v>M98</v>
      </c>
      <c r="C250" s="6" t="s">
        <v>262</v>
      </c>
      <c r="D250" s="6" t="s">
        <v>31</v>
      </c>
      <c r="E250" s="6" t="str">
        <f>VLOOKUP(D250,'2021 Batch'!$A$2:$E$16,2,0)</f>
        <v>f20210362@pilani.bits-pilani.ac.in</v>
      </c>
      <c r="F250" s="7">
        <v>3.0</v>
      </c>
      <c r="G250" s="6" t="str">
        <f t="shared" si="1"/>
        <v>M98X3</v>
      </c>
      <c r="H250" s="6" t="str">
        <f>VLOOKUP(G250,'Slot tags'!$C$2:$D$610,2,0)</f>
        <v>S14</v>
      </c>
      <c r="I250" s="8" t="str">
        <f>VLOOKUP($H250,'Startup Sheet'!$A$1:$AM$47,2,0)</f>
        <v>Avidia Labs</v>
      </c>
      <c r="J250" s="9" t="str">
        <f>VLOOKUP(H250,'Startup Sheet'!$A$1:$AM$47,3,0)</f>
        <v>Mehul</v>
      </c>
      <c r="K250" s="9" t="str">
        <f>VLOOKUP(H250,'Startup Sheet'!$A$1:$AM$47,4,0)</f>
        <v>f20200806@pilani.bits-pilani.ac.in</v>
      </c>
      <c r="L250" s="10" t="str">
        <f>VLOOKUP($H250,'Startup Sheet'!$A$1:$AM$47,15,0)</f>
        <v>https://drive.google.com/open?id=1Kx8QRKODlNgjRyyxcMYdNXa2RA48lcIO&amp;authuser=karman%40conquest.org.in&amp;usp=drive_fs</v>
      </c>
      <c r="M250" s="9" t="str">
        <f t="shared" si="2"/>
        <v>Startup Name- Avidia Labs: https://drive.google.com/open?id=1Kx8QRKODlNgjRyyxcMYdNXa2RA48lcIO&amp;authuser=karman%40conquest.org.in&amp;usp=drive_fs</v>
      </c>
      <c r="N250" s="9">
        <v>44744.0</v>
      </c>
      <c r="O250" s="21">
        <v>44744.375</v>
      </c>
      <c r="P250" s="21">
        <v>44744.416666666664</v>
      </c>
      <c r="Q250" s="9" t="str">
        <f>VLOOKUP($H250,'Startup Sheet'!$A$1:$AM$47,18,0)</f>
        <v>vidya.choudhary@avidialabs.com</v>
      </c>
      <c r="R250" s="9" t="str">
        <f>VLOOKUP($H250,'Startup Sheet'!$A$1:$AM$47,21,0)</f>
        <v>ajitkohir@avidialabs.com</v>
      </c>
      <c r="S250" s="9" t="str">
        <f>VLOOKUP($H250,'Startup Sheet'!$A$1:$AM$47,24,0)</f>
        <v/>
      </c>
    </row>
    <row r="251">
      <c r="A251" s="6" t="s">
        <v>261</v>
      </c>
      <c r="B251" s="6" t="str">
        <f>VLOOKUP(A251,'Mentor Sheet'!$B$2:$O$102,2,0)</f>
        <v>M98</v>
      </c>
      <c r="C251" s="6" t="s">
        <v>262</v>
      </c>
      <c r="D251" s="6" t="s">
        <v>31</v>
      </c>
      <c r="E251" s="6" t="str">
        <f>VLOOKUP(D251,'2021 Batch'!$A$2:$E$16,2,0)</f>
        <v>f20210362@pilani.bits-pilani.ac.in</v>
      </c>
      <c r="F251" s="7">
        <v>4.0</v>
      </c>
      <c r="G251" s="6" t="str">
        <f t="shared" si="1"/>
        <v>M98X4</v>
      </c>
      <c r="H251" s="6" t="str">
        <f>VLOOKUP(G251,'Slot tags'!$C$2:$D$610,2,0)</f>
        <v>S31</v>
      </c>
      <c r="I251" s="8" t="str">
        <f>VLOOKUP($H251,'Startup Sheet'!$A$1:$AM$47,2,0)</f>
        <v>Green Tiger Mobility Private Limited</v>
      </c>
      <c r="J251" s="9" t="str">
        <f>VLOOKUP(H251,'Startup Sheet'!$A$1:$AM$47,3,0)</f>
        <v>Aryaman</v>
      </c>
      <c r="K251" s="9" t="str">
        <f>VLOOKUP(H251,'Startup Sheet'!$A$1:$AM$47,4,0)</f>
        <v>f20200537@pilani.bits-pilani.ac.in</v>
      </c>
      <c r="L251" s="10" t="str">
        <f>VLOOKUP($H251,'Startup Sheet'!$A$1:$AM$47,15,0)</f>
        <v>https://drive.google.com/drive/folders/1SFqiNx45LSxxNO68-Yc09lVbI-HNp6e_?usp=sharing</v>
      </c>
      <c r="M251" s="9" t="str">
        <f t="shared" si="2"/>
        <v>Startup Name- Green Tiger Mobility Private Limited: https://drive.google.com/drive/folders/1SFqiNx45LSxxNO68-Yc09lVbI-HNp6e_?usp=sharing</v>
      </c>
      <c r="N251" s="9">
        <v>44744.0</v>
      </c>
      <c r="O251" s="21">
        <v>44744.625</v>
      </c>
      <c r="P251" s="21">
        <v>44744.666666666664</v>
      </c>
      <c r="Q251" s="9" t="str">
        <f>VLOOKUP($H251,'Startup Sheet'!$A$1:$AM$47,18,0)</f>
        <v>ashish@greentiger.in</v>
      </c>
      <c r="R251" s="9" t="str">
        <f>VLOOKUP($H251,'Startup Sheet'!$A$1:$AM$47,21,0)</f>
        <v>aditya@greentiger.in</v>
      </c>
      <c r="S251" s="9" t="str">
        <f>VLOOKUP($H251,'Startup Sheet'!$A$1:$AM$47,24,0)</f>
        <v/>
      </c>
    </row>
    <row r="252">
      <c r="A252" s="6" t="s">
        <v>263</v>
      </c>
      <c r="B252" s="6" t="str">
        <f>VLOOKUP(A252,'Mentor Sheet'!$B$2:$O$102,2,0)</f>
        <v>M76</v>
      </c>
      <c r="C252" s="6" t="s">
        <v>264</v>
      </c>
      <c r="D252" s="6" t="s">
        <v>35</v>
      </c>
      <c r="E252" s="6" t="str">
        <f>VLOOKUP(D252,'2021 Batch'!$A$2:$E$16,2,0)</f>
        <v>f20212389@pilani.bits-pilani.ac.in</v>
      </c>
      <c r="F252" s="7">
        <v>1.0</v>
      </c>
      <c r="G252" s="6" t="str">
        <f t="shared" si="1"/>
        <v>M76X1</v>
      </c>
      <c r="H252" s="6" t="str">
        <f>VLOOKUP(G252,'Slot tags'!$C$2:$D$610,2,0)</f>
        <v>S43</v>
      </c>
      <c r="I252" s="8" t="str">
        <f>VLOOKUP($H252,'Startup Sheet'!$A$1:$AM$47,2,0)</f>
        <v>Invest With Tribe</v>
      </c>
      <c r="J252" s="9" t="str">
        <f>VLOOKUP(H252,'Startup Sheet'!$A$1:$AM$47,3,0)</f>
        <v>Varad</v>
      </c>
      <c r="K252" s="9" t="str">
        <f>VLOOKUP(H252,'Startup Sheet'!$A$1:$AM$47,4,0)</f>
        <v>f20200160@pilani.bits-pilani.ac.in</v>
      </c>
      <c r="L252" s="10" t="str">
        <f>VLOOKUP($H252,'Startup Sheet'!$A$1:$AM$47,15,0)</f>
        <v>https://drive.google.com/open?id=1XGVm-Tm12RkSLgg26m5hY8wO874bGqRL&amp;authuser=karman%40conquest.org.in&amp;usp=drive_fs</v>
      </c>
      <c r="M252" s="9" t="str">
        <f t="shared" si="2"/>
        <v>Startup Name- Invest With Tribe: https://drive.google.com/open?id=1XGVm-Tm12RkSLgg26m5hY8wO874bGqRL&amp;authuser=karman%40conquest.org.in&amp;usp=drive_fs</v>
      </c>
      <c r="N252" s="24">
        <v>44750.0</v>
      </c>
      <c r="O252" s="27">
        <v>44750.416666666664</v>
      </c>
      <c r="P252" s="27">
        <v>44750.458333333336</v>
      </c>
      <c r="Q252" s="9" t="str">
        <f>VLOOKUP($H252,'Startup Sheet'!$A$1:$AM$47,18,0)</f>
        <v>himanshu@investwithtribe.com</v>
      </c>
      <c r="R252" s="9" t="str">
        <f>VLOOKUP($H252,'Startup Sheet'!$A$1:$AM$47,21,0)</f>
        <v>kayur@investwithtribe.com</v>
      </c>
      <c r="S252" s="9" t="str">
        <f>VLOOKUP($H252,'Startup Sheet'!$A$1:$AM$47,24,0)</f>
        <v/>
      </c>
    </row>
    <row r="253">
      <c r="A253" s="6" t="s">
        <v>263</v>
      </c>
      <c r="B253" s="6" t="str">
        <f>VLOOKUP(A253,'Mentor Sheet'!$B$2:$O$102,2,0)</f>
        <v>M76</v>
      </c>
      <c r="C253" s="6" t="s">
        <v>264</v>
      </c>
      <c r="D253" s="6" t="s">
        <v>35</v>
      </c>
      <c r="E253" s="6" t="str">
        <f>VLOOKUP(D253,'2021 Batch'!$A$2:$E$16,2,0)</f>
        <v>f20212389@pilani.bits-pilani.ac.in</v>
      </c>
      <c r="F253" s="7">
        <v>2.0</v>
      </c>
      <c r="G253" s="6" t="str">
        <f t="shared" si="1"/>
        <v>M76X2</v>
      </c>
      <c r="H253" s="6" t="str">
        <f>VLOOKUP(G253,'Slot tags'!$C$2:$D$610,2,0)</f>
        <v>S41</v>
      </c>
      <c r="I253" s="8" t="str">
        <f>VLOOKUP($H253,'Startup Sheet'!$A$1:$AM$47,2,0)</f>
        <v>Chalo Nework</v>
      </c>
      <c r="J253" s="9" t="str">
        <f>VLOOKUP(H253,'Startup Sheet'!$A$1:$AM$47,3,0)</f>
        <v>Varad</v>
      </c>
      <c r="K253" s="9" t="str">
        <f>VLOOKUP(H253,'Startup Sheet'!$A$1:$AM$47,4,0)</f>
        <v>f20200160@pilani.bits-pilani.ac.in</v>
      </c>
      <c r="L253" s="10" t="str">
        <f>VLOOKUP($H253,'Startup Sheet'!$A$1:$AM$47,15,0)</f>
        <v>https://drive.google.com/drive/folders/1SwRAfOTDXJV3CvChP9wAVSyAf-LICHXk?usp=sharing</v>
      </c>
      <c r="M253" s="9" t="str">
        <f t="shared" si="2"/>
        <v>Startup Name- Chalo Nework: https://drive.google.com/drive/folders/1SwRAfOTDXJV3CvChP9wAVSyAf-LICHXk?usp=sharing</v>
      </c>
      <c r="N253" s="24">
        <v>44750.0</v>
      </c>
      <c r="O253" s="27">
        <v>44750.458333333336</v>
      </c>
      <c r="P253" s="27">
        <v>44750.5</v>
      </c>
      <c r="Q253" s="9" t="str">
        <f>VLOOKUP($H253,'Startup Sheet'!$A$1:$AM$47,18,0)</f>
        <v>priyansha.singh@indiamigrationnow.org</v>
      </c>
      <c r="R253" s="9" t="str">
        <f>VLOOKUP($H253,'Startup Sheet'!$A$1:$AM$47,21,0)</f>
        <v>varun@indiamigrationnow.org</v>
      </c>
      <c r="S253" s="9" t="str">
        <f>VLOOKUP($H253,'Startup Sheet'!$A$1:$AM$47,24,0)</f>
        <v/>
      </c>
    </row>
    <row r="254">
      <c r="A254" s="6" t="s">
        <v>263</v>
      </c>
      <c r="B254" s="6" t="str">
        <f>VLOOKUP(A254,'Mentor Sheet'!$B$2:$O$102,2,0)</f>
        <v>M76</v>
      </c>
      <c r="C254" s="6" t="s">
        <v>264</v>
      </c>
      <c r="D254" s="6" t="s">
        <v>35</v>
      </c>
      <c r="E254" s="6" t="str">
        <f>VLOOKUP(D254,'2021 Batch'!$A$2:$E$16,2,0)</f>
        <v>f20212389@pilani.bits-pilani.ac.in</v>
      </c>
      <c r="F254" s="7">
        <v>3.0</v>
      </c>
      <c r="G254" s="6" t="str">
        <f t="shared" si="1"/>
        <v>M76X3</v>
      </c>
      <c r="H254" s="6" t="str">
        <f>VLOOKUP(G254,'Slot tags'!$C$2:$D$610,2,0)</f>
        <v>S19</v>
      </c>
      <c r="I254" s="8" t="str">
        <f>VLOOKUP($H254,'Startup Sheet'!$A$1:$AM$47,2,0)</f>
        <v>Xebra Biztech LLP</v>
      </c>
      <c r="J254" s="9" t="str">
        <f>VLOOKUP(H254,'Startup Sheet'!$A$1:$AM$47,3,0)</f>
        <v>Darshil</v>
      </c>
      <c r="K254" s="9" t="str">
        <f>VLOOKUP(H254,'Startup Sheet'!$A$1:$AM$47,4,0)</f>
        <v>f20200985@pilani.bits-pilani.ac.in</v>
      </c>
      <c r="L254" s="10" t="str">
        <f>VLOOKUP($H254,'Startup Sheet'!$A$1:$AM$47,15,0)</f>
        <v>https://drive.google.com/drive/folders/1Sye02-7bYKt_meBOMhXwFZu6ICf1UGs2?usp=sharing</v>
      </c>
      <c r="M254" s="9" t="str">
        <f t="shared" si="2"/>
        <v>Startup Name- Xebra Biztech LLP: https://drive.google.com/drive/folders/1Sye02-7bYKt_meBOMhXwFZu6ICf1UGs2?usp=sharing</v>
      </c>
      <c r="N254" s="24">
        <v>44750.0</v>
      </c>
      <c r="O254" s="27">
        <v>44750.604166666664</v>
      </c>
      <c r="P254" s="27">
        <v>44750.645833333336</v>
      </c>
      <c r="Q254" s="9" t="str">
        <f>VLOOKUP($H254,'Startup Sheet'!$A$1:$AM$47,18,0)</f>
        <v>nimesh@xebra.in</v>
      </c>
      <c r="R254" s="9" t="str">
        <f>VLOOKUP($H254,'Startup Sheet'!$A$1:$AM$47,21,0)</f>
        <v/>
      </c>
      <c r="S254" s="9" t="str">
        <f>VLOOKUP($H254,'Startup Sheet'!$A$1:$AM$47,24,0)</f>
        <v/>
      </c>
    </row>
    <row r="255">
      <c r="A255" s="6" t="s">
        <v>263</v>
      </c>
      <c r="B255" s="6" t="str">
        <f>VLOOKUP(A255,'Mentor Sheet'!$B$2:$O$102,2,0)</f>
        <v>M76</v>
      </c>
      <c r="C255" s="6" t="s">
        <v>264</v>
      </c>
      <c r="D255" s="6" t="s">
        <v>35</v>
      </c>
      <c r="E255" s="6" t="str">
        <f>VLOOKUP(D255,'2021 Batch'!$A$2:$E$16,2,0)</f>
        <v>f20212389@pilani.bits-pilani.ac.in</v>
      </c>
      <c r="F255" s="7">
        <v>4.0</v>
      </c>
      <c r="G255" s="6" t="str">
        <f t="shared" si="1"/>
        <v>M76X4</v>
      </c>
      <c r="H255" s="6" t="str">
        <f>VLOOKUP(G255,'Slot tags'!$C$2:$D$610,2,0)</f>
        <v>S12</v>
      </c>
      <c r="I255" s="8" t="str">
        <f>VLOOKUP($H255,'Startup Sheet'!$A$1:$AM$47,2,0)</f>
        <v>Scrollify</v>
      </c>
      <c r="J255" s="9" t="str">
        <f>VLOOKUP(H255,'Startup Sheet'!$A$1:$AM$47,3,0)</f>
        <v>Parth</v>
      </c>
      <c r="K255" s="9" t="str">
        <f>VLOOKUP(H255,'Startup Sheet'!$A$1:$AM$47,4,0)</f>
        <v>f20201229@pilani.bits-pilani.ac.in</v>
      </c>
      <c r="L255" s="10" t="str">
        <f>VLOOKUP($H255,'Startup Sheet'!$A$1:$AM$47,15,0)</f>
        <v>https://drive.google.com/open?id=1OZnEwgQS5amoHOFDQQ_ksM3zT3PcOUaM&amp;authuser=karman%40conquest.org.in&amp;usp=drive_fs</v>
      </c>
      <c r="M255" s="9" t="str">
        <f t="shared" si="2"/>
        <v>Startup Name- Scrollify: https://drive.google.com/open?id=1OZnEwgQS5amoHOFDQQ_ksM3zT3PcOUaM&amp;authuser=karman%40conquest.org.in&amp;usp=drive_fs</v>
      </c>
      <c r="N255" s="24">
        <v>44750.0</v>
      </c>
      <c r="O255" s="27">
        <v>44750.666666666664</v>
      </c>
      <c r="P255" s="27">
        <v>44750.708333333336</v>
      </c>
      <c r="Q255" s="9" t="str">
        <f>VLOOKUP($H255,'Startup Sheet'!$A$1:$AM$47,18,0)</f>
        <v>manas@scrollify.in</v>
      </c>
      <c r="R255" s="9" t="str">
        <f>VLOOKUP($H255,'Startup Sheet'!$A$1:$AM$47,21,0)</f>
        <v>anshul@scrollify.in</v>
      </c>
      <c r="S255" s="9" t="str">
        <f>VLOOKUP($H255,'Startup Sheet'!$A$1:$AM$47,24,0)</f>
        <v/>
      </c>
    </row>
    <row r="256">
      <c r="A256" s="6" t="s">
        <v>265</v>
      </c>
      <c r="B256" s="6" t="str">
        <f>VLOOKUP(A256,'Mentor Sheet'!$B$2:$O$102,2,0)</f>
        <v>M52</v>
      </c>
      <c r="C256" s="6" t="s">
        <v>266</v>
      </c>
      <c r="D256" s="6" t="s">
        <v>26</v>
      </c>
      <c r="E256" s="6" t="str">
        <f>VLOOKUP(D256,'2021 Batch'!$A$2:$E$16,2,0)</f>
        <v>f20212801@pilani.bits-pilani.ac.in</v>
      </c>
      <c r="F256" s="7">
        <v>1.0</v>
      </c>
      <c r="G256" s="6" t="str">
        <f t="shared" si="1"/>
        <v>M52X1</v>
      </c>
      <c r="H256" s="6" t="str">
        <f>VLOOKUP(G256,'Slot tags'!$C$2:$D$610,2,0)</f>
        <v>S34</v>
      </c>
      <c r="I256" s="8" t="str">
        <f>VLOOKUP($H256,'Startup Sheet'!$A$1:$AM$47,2,0)</f>
        <v>Daffodil Health</v>
      </c>
      <c r="J256" s="9" t="str">
        <f>VLOOKUP(H256,'Startup Sheet'!$A$1:$AM$47,3,0)</f>
        <v>Shreya</v>
      </c>
      <c r="K256" s="9" t="str">
        <f>VLOOKUP(H256,'Startup Sheet'!$A$1:$AM$47,4,0)</f>
        <v>f20201807@pilani.bits-pilani.ac.in</v>
      </c>
      <c r="L256" s="10" t="str">
        <f>VLOOKUP($H256,'Startup Sheet'!$A$1:$AM$47,15,0)</f>
        <v>https://drive.google.com/drive/folders/1T56ODSwteqsJEiYNqvtImLkTebecTH2Y?usp=sharing</v>
      </c>
      <c r="M256" s="9" t="str">
        <f t="shared" si="2"/>
        <v>Startup Name- Daffodil Health: https://drive.google.com/drive/folders/1T56ODSwteqsJEiYNqvtImLkTebecTH2Y?usp=sharing</v>
      </c>
      <c r="N256" s="9">
        <v>44747.0</v>
      </c>
      <c r="O256" s="21">
        <v>44747.416666666664</v>
      </c>
      <c r="P256" s="21">
        <v>44747.458333333336</v>
      </c>
      <c r="Q256" s="9" t="str">
        <f>VLOOKUP($H256,'Startup Sheet'!$A$1:$AM$47,18,0)</f>
        <v>amal@daffodilhealth.com</v>
      </c>
      <c r="R256" s="9" t="str">
        <f>VLOOKUP($H256,'Startup Sheet'!$A$1:$AM$47,21,0)</f>
        <v>anupam@daffodilhealth.com</v>
      </c>
      <c r="S256" s="9" t="str">
        <f>VLOOKUP($H256,'Startup Sheet'!$A$1:$AM$47,24,0)</f>
        <v/>
      </c>
    </row>
    <row r="257">
      <c r="A257" s="6" t="s">
        <v>267</v>
      </c>
      <c r="B257" s="6" t="str">
        <f>VLOOKUP(A257,'Mentor Sheet'!$B$2:$O$102,2,0)</f>
        <v>M20</v>
      </c>
      <c r="C257" s="6" t="s">
        <v>268</v>
      </c>
      <c r="D257" s="6" t="s">
        <v>45</v>
      </c>
      <c r="E257" s="6" t="str">
        <f>VLOOKUP(D257,'2021 Batch'!$A$2:$E$16,2,0)</f>
        <v>f20210706@pilani.bits-pilani.ac.in</v>
      </c>
      <c r="F257" s="7">
        <v>1.0</v>
      </c>
      <c r="G257" s="6" t="str">
        <f t="shared" si="1"/>
        <v>M20X1</v>
      </c>
      <c r="H257" s="6" t="str">
        <f>VLOOKUP(G257,'Slot tags'!$C$2:$D$610,2,0)</f>
        <v>S14</v>
      </c>
      <c r="I257" s="8" t="str">
        <f>VLOOKUP($H257,'Startup Sheet'!$A$1:$AM$47,2,0)</f>
        <v>Avidia Labs</v>
      </c>
      <c r="J257" s="9" t="str">
        <f>VLOOKUP(H257,'Startup Sheet'!$A$1:$AM$47,3,0)</f>
        <v>Mehul</v>
      </c>
      <c r="K257" s="9" t="str">
        <f>VLOOKUP(H257,'Startup Sheet'!$A$1:$AM$47,4,0)</f>
        <v>f20200806@pilani.bits-pilani.ac.in</v>
      </c>
      <c r="L257" s="10" t="str">
        <f>VLOOKUP($H257,'Startup Sheet'!$A$1:$AM$47,15,0)</f>
        <v>https://drive.google.com/open?id=1Kx8QRKODlNgjRyyxcMYdNXa2RA48lcIO&amp;authuser=karman%40conquest.org.in&amp;usp=drive_fs</v>
      </c>
      <c r="M257" s="9" t="str">
        <f t="shared" si="2"/>
        <v>Startup Name- Avidia Labs: https://drive.google.com/open?id=1Kx8QRKODlNgjRyyxcMYdNXa2RA48lcIO&amp;authuser=karman%40conquest.org.in&amp;usp=drive_fs</v>
      </c>
      <c r="N257" s="9">
        <v>44743.0</v>
      </c>
      <c r="O257" s="21">
        <v>44743.541666666664</v>
      </c>
      <c r="P257" s="21">
        <v>44743.583333333336</v>
      </c>
      <c r="Q257" s="9" t="str">
        <f>VLOOKUP($H257,'Startup Sheet'!$A$1:$AM$47,18,0)</f>
        <v>vidya.choudhary@avidialabs.com</v>
      </c>
      <c r="R257" s="9" t="str">
        <f>VLOOKUP($H257,'Startup Sheet'!$A$1:$AM$47,21,0)</f>
        <v>ajitkohir@avidialabs.com</v>
      </c>
      <c r="S257" s="9" t="str">
        <f>VLOOKUP($H257,'Startup Sheet'!$A$1:$AM$47,24,0)</f>
        <v/>
      </c>
    </row>
    <row r="258">
      <c r="A258" s="6" t="s">
        <v>267</v>
      </c>
      <c r="B258" s="6" t="str">
        <f>VLOOKUP(A258,'Mentor Sheet'!$B$2:$O$102,2,0)</f>
        <v>M20</v>
      </c>
      <c r="C258" s="6" t="s">
        <v>268</v>
      </c>
      <c r="D258" s="6" t="s">
        <v>45</v>
      </c>
      <c r="E258" s="6" t="str">
        <f>VLOOKUP(D258,'2021 Batch'!$A$2:$E$16,2,0)</f>
        <v>f20210706@pilani.bits-pilani.ac.in</v>
      </c>
      <c r="F258" s="7">
        <v>2.0</v>
      </c>
      <c r="G258" s="6" t="str">
        <f t="shared" si="1"/>
        <v>M20X2</v>
      </c>
      <c r="H258" s="6" t="str">
        <f>VLOOKUP(G258,'Slot tags'!$C$2:$D$610,2,0)</f>
        <v>S20</v>
      </c>
      <c r="I258" s="8" t="str">
        <f>VLOOKUP($H258,'Startup Sheet'!$A$1:$AM$47,2,0)</f>
        <v>Kwikpic</v>
      </c>
      <c r="J258" s="9" t="str">
        <f>VLOOKUP(H258,'Startup Sheet'!$A$1:$AM$47,3,0)</f>
        <v>Shreya</v>
      </c>
      <c r="K258" s="9" t="str">
        <f>VLOOKUP(H258,'Startup Sheet'!$A$1:$AM$47,4,0)</f>
        <v>f20201807@pilani.bits-pilani.ac.in</v>
      </c>
      <c r="L258" s="10" t="str">
        <f>VLOOKUP($H258,'Startup Sheet'!$A$1:$AM$47,15,0)</f>
        <v>https://drive.google.com/drive/folders/1Se-AWsb-C5MxkFslCpOLWQGsT_aq9h1d?usp=sharing</v>
      </c>
      <c r="M258" s="9" t="str">
        <f t="shared" si="2"/>
        <v>Startup Name- Kwikpic: https://drive.google.com/drive/folders/1Se-AWsb-C5MxkFslCpOLWQGsT_aq9h1d?usp=sharing</v>
      </c>
      <c r="N258" s="9">
        <v>44746.0</v>
      </c>
      <c r="O258" s="21">
        <v>44746.541666666664</v>
      </c>
      <c r="P258" s="21">
        <v>44746.583333333336</v>
      </c>
      <c r="Q258" s="9" t="str">
        <f>VLOOKUP($H258,'Startup Sheet'!$A$1:$AM$47,18,0)</f>
        <v>harsh@kwikpic.in</v>
      </c>
      <c r="R258" s="9" t="str">
        <f>VLOOKUP($H258,'Startup Sheet'!$A$1:$AM$47,21,0)</f>
        <v/>
      </c>
      <c r="S258" s="9" t="str">
        <f>VLOOKUP($H258,'Startup Sheet'!$A$1:$AM$47,24,0)</f>
        <v/>
      </c>
    </row>
    <row r="259">
      <c r="A259" s="6" t="s">
        <v>267</v>
      </c>
      <c r="B259" s="6" t="str">
        <f>VLOOKUP(A259,'Mentor Sheet'!$B$2:$O$102,2,0)</f>
        <v>M20</v>
      </c>
      <c r="C259" s="6" t="s">
        <v>268</v>
      </c>
      <c r="D259" s="6" t="s">
        <v>45</v>
      </c>
      <c r="E259" s="6" t="str">
        <f>VLOOKUP(D259,'2021 Batch'!$A$2:$E$16,2,0)</f>
        <v>f20210706@pilani.bits-pilani.ac.in</v>
      </c>
      <c r="F259" s="7">
        <v>3.0</v>
      </c>
      <c r="G259" s="6" t="str">
        <f t="shared" si="1"/>
        <v>M20X3</v>
      </c>
      <c r="H259" s="6" t="str">
        <f>VLOOKUP(G259,'Slot tags'!$C$2:$D$610,2,0)</f>
        <v>S16</v>
      </c>
      <c r="I259" s="8" t="str">
        <f>VLOOKUP($H259,'Startup Sheet'!$A$1:$AM$47,2,0)</f>
        <v>DocTunes</v>
      </c>
      <c r="J259" s="9" t="str">
        <f>VLOOKUP(H259,'Startup Sheet'!$A$1:$AM$47,3,0)</f>
        <v>Parth</v>
      </c>
      <c r="K259" s="9" t="str">
        <f>VLOOKUP(H259,'Startup Sheet'!$A$1:$AM$47,4,0)</f>
        <v>f20201229@pilani.bits-pilani.ac.in</v>
      </c>
      <c r="L259" s="10" t="str">
        <f>VLOOKUP($H259,'Startup Sheet'!$A$1:$AM$47,15,0)</f>
        <v>https://drive.google.com/drive/folders/1UQwK4xc_aVT33SZgUMFiyp7YMmtanfgb?usp=sharing</v>
      </c>
      <c r="M259" s="9" t="str">
        <f t="shared" si="2"/>
        <v>Startup Name- DocTunes: https://drive.google.com/drive/folders/1UQwK4xc_aVT33SZgUMFiyp7YMmtanfgb?usp=sharing</v>
      </c>
      <c r="N259" s="9">
        <v>44747.0</v>
      </c>
      <c r="O259" s="21">
        <v>44747.541666666664</v>
      </c>
      <c r="P259" s="21">
        <v>44747.583333333336</v>
      </c>
      <c r="Q259" s="9" t="str">
        <f>VLOOKUP($H259,'Startup Sheet'!$A$1:$AM$47,18,0)</f>
        <v>dewang206@gmail.com</v>
      </c>
      <c r="R259" s="9" t="str">
        <f>VLOOKUP($H259,'Startup Sheet'!$A$1:$AM$47,21,0)</f>
        <v>kss100105@gmail.com</v>
      </c>
      <c r="S259" s="9" t="str">
        <f>VLOOKUP($H259,'Startup Sheet'!$A$1:$AM$47,24,0)</f>
        <v/>
      </c>
    </row>
    <row r="260">
      <c r="A260" s="6" t="s">
        <v>267</v>
      </c>
      <c r="B260" s="6" t="str">
        <f>VLOOKUP(A260,'Mentor Sheet'!$B$2:$O$102,2,0)</f>
        <v>M20</v>
      </c>
      <c r="C260" s="6" t="s">
        <v>268</v>
      </c>
      <c r="D260" s="6" t="s">
        <v>45</v>
      </c>
      <c r="E260" s="6" t="str">
        <f>VLOOKUP(D260,'2021 Batch'!$A$2:$E$16,2,0)</f>
        <v>f20210706@pilani.bits-pilani.ac.in</v>
      </c>
      <c r="F260" s="7">
        <v>4.0</v>
      </c>
      <c r="G260" s="6" t="str">
        <f t="shared" si="1"/>
        <v>M20X4</v>
      </c>
      <c r="H260" s="6" t="str">
        <f>VLOOKUP(G260,'Slot tags'!$C$2:$D$610,2,0)</f>
        <v>S17</v>
      </c>
      <c r="I260" s="8" t="str">
        <f>VLOOKUP($H260,'Startup Sheet'!$A$1:$AM$47,2,0)</f>
        <v>Humors Tech</v>
      </c>
      <c r="J260" s="9" t="str">
        <f>VLOOKUP(H260,'Startup Sheet'!$A$1:$AM$47,3,0)</f>
        <v>Aryaman</v>
      </c>
      <c r="K260" s="9" t="str">
        <f>VLOOKUP(H260,'Startup Sheet'!$A$1:$AM$47,4,0)</f>
        <v>f20200537@pilani.bits-pilani.ac.in</v>
      </c>
      <c r="L260" s="10" t="str">
        <f>VLOOKUP($H260,'Startup Sheet'!$A$1:$AM$47,15,0)</f>
        <v>https://drive.google.com/drive/folders/1NvhWvcuqo7V0sUWNd_I9vU_Yq9oXok6Y?usp=sharing</v>
      </c>
      <c r="M260" s="9" t="str">
        <f t="shared" si="2"/>
        <v>Startup Name- Humors Tech: https://drive.google.com/drive/folders/1NvhWvcuqo7V0sUWNd_I9vU_Yq9oXok6Y?usp=sharing</v>
      </c>
      <c r="N260" s="9">
        <v>44748.0</v>
      </c>
      <c r="O260" s="21">
        <v>44748.541666666664</v>
      </c>
      <c r="P260" s="21">
        <v>44748.583333333336</v>
      </c>
      <c r="Q260" s="9" t="str">
        <f>VLOOKUP($H260,'Startup Sheet'!$A$1:$AM$47,18,0)</f>
        <v>ankur@humorstech.com</v>
      </c>
      <c r="R260" s="9" t="str">
        <f>VLOOKUP($H260,'Startup Sheet'!$A$1:$AM$47,21,0)</f>
        <v>suchita@humorstech.com</v>
      </c>
      <c r="S260" s="9" t="str">
        <f>VLOOKUP($H260,'Startup Sheet'!$A$1:$AM$47,24,0)</f>
        <v>pushkar.bhagwat@humorstech.com</v>
      </c>
    </row>
    <row r="261">
      <c r="A261" s="6" t="s">
        <v>267</v>
      </c>
      <c r="B261" s="6" t="str">
        <f>VLOOKUP(A261,'Mentor Sheet'!$B$2:$O$102,2,0)</f>
        <v>M20</v>
      </c>
      <c r="C261" s="6" t="s">
        <v>268</v>
      </c>
      <c r="D261" s="6" t="s">
        <v>45</v>
      </c>
      <c r="E261" s="6" t="str">
        <f>VLOOKUP(D261,'2021 Batch'!$A$2:$E$16,2,0)</f>
        <v>f20210706@pilani.bits-pilani.ac.in</v>
      </c>
      <c r="F261" s="7">
        <v>5.0</v>
      </c>
      <c r="G261" s="6" t="str">
        <f t="shared" si="1"/>
        <v>M20X5</v>
      </c>
      <c r="H261" s="6" t="str">
        <f>VLOOKUP(G261,'Slot tags'!$C$2:$D$610,2,0)</f>
        <v>S10</v>
      </c>
      <c r="I261" s="8" t="str">
        <f>VLOOKUP($H261,'Startup Sheet'!$A$1:$AM$47,2,0)</f>
        <v>Folks</v>
      </c>
      <c r="J261" s="9" t="str">
        <f>VLOOKUP(H261,'Startup Sheet'!$A$1:$AM$47,3,0)</f>
        <v>Darshil</v>
      </c>
      <c r="K261" s="9" t="str">
        <f>VLOOKUP(H261,'Startup Sheet'!$A$1:$AM$47,4,0)</f>
        <v>f20200985@pilani.bits-pilani.ac.in</v>
      </c>
      <c r="L261" s="10" t="str">
        <f>VLOOKUP($H261,'Startup Sheet'!$A$1:$AM$47,15,0)</f>
        <v>https://drive.google.com/drive/folders/1JwJrm-OWJuK-1xx6O8dj7OWP8zKkiXoG?usp=sharing</v>
      </c>
      <c r="M261" s="9" t="str">
        <f t="shared" si="2"/>
        <v>Startup Name- Folks: https://drive.google.com/drive/folders/1JwJrm-OWJuK-1xx6O8dj7OWP8zKkiXoG?usp=sharing</v>
      </c>
      <c r="N261" s="9">
        <v>44749.0</v>
      </c>
      <c r="O261" s="21">
        <v>44749.541666666664</v>
      </c>
      <c r="P261" s="21">
        <v>44749.583333333336</v>
      </c>
      <c r="Q261" s="9" t="str">
        <f>VLOOKUP($H261,'Startup Sheet'!$A$1:$AM$47,18,0)</f>
        <v>contact@vishwaspuri.tech</v>
      </c>
      <c r="R261" s="9" t="str">
        <f>VLOOKUP($H261,'Startup Sheet'!$A$1:$AM$47,21,0)</f>
        <v>mudit.shivendra350@yahoo.in</v>
      </c>
      <c r="S261" s="9" t="str">
        <f>VLOOKUP($H261,'Startup Sheet'!$A$1:$AM$47,24,0)</f>
        <v/>
      </c>
    </row>
    <row r="262">
      <c r="A262" s="12" t="s">
        <v>269</v>
      </c>
      <c r="B262" s="6" t="str">
        <f>VLOOKUP(A262,'Mentor Sheet'!$B$2:$O$102,2,0)</f>
        <v>M57</v>
      </c>
      <c r="C262" s="12" t="s">
        <v>270</v>
      </c>
      <c r="D262" s="12" t="s">
        <v>26</v>
      </c>
      <c r="E262" s="6" t="str">
        <f>VLOOKUP(D262,'2021 Batch'!$A$2:$E$16,2,0)</f>
        <v>f20212801@pilani.bits-pilani.ac.in</v>
      </c>
      <c r="F262" s="12">
        <v>1.0</v>
      </c>
      <c r="G262" s="6" t="str">
        <f t="shared" si="1"/>
        <v>M57X1</v>
      </c>
      <c r="H262" s="6" t="str">
        <f>VLOOKUP(G262,'Slot tags'!$C$2:$D$610,2,0)</f>
        <v>S3</v>
      </c>
      <c r="I262" s="8" t="str">
        <f>VLOOKUP($H262,'Startup Sheet'!$A$1:$AM$47,2,0)</f>
        <v>PredictRAM DeFi</v>
      </c>
      <c r="J262" s="9" t="str">
        <f>VLOOKUP(H262,'Startup Sheet'!$A$1:$AM$47,3,0)</f>
        <v>Adarsh</v>
      </c>
      <c r="K262" s="9" t="str">
        <f>VLOOKUP(H262,'Startup Sheet'!$A$1:$AM$47,4,0)</f>
        <v>f20200635@pilani.bits-pilani.ac.in</v>
      </c>
      <c r="L262" s="10" t="str">
        <f>VLOOKUP($H262,'Startup Sheet'!$A$1:$AM$47,15,0)</f>
        <v>https://drive.google.com/open?id=1JS1ODbx9H_BuLWnEKXgFlopKKnGwBkA_&amp;authuser=karman%40conquest.org.in&amp;usp=drive_fs</v>
      </c>
      <c r="M262" s="9" t="str">
        <f t="shared" si="2"/>
        <v>Startup Name- PredictRAM DeFi: https://drive.google.com/open?id=1JS1ODbx9H_BuLWnEKXgFlopKKnGwBkA_&amp;authuser=karman%40conquest.org.in&amp;usp=drive_fs</v>
      </c>
      <c r="N262" s="28">
        <v>44746.0</v>
      </c>
      <c r="O262" s="29">
        <v>44746.458333333336</v>
      </c>
      <c r="P262" s="29">
        <v>44746.5</v>
      </c>
      <c r="Q262" s="9" t="str">
        <f>VLOOKUP($H262,'Startup Sheet'!$A$1:$AM$47,18,0)</f>
        <v>subir@predictram.com</v>
      </c>
      <c r="R262" s="9" t="str">
        <f>VLOOKUP($H262,'Startup Sheet'!$A$1:$AM$47,21,0)</f>
        <v>sheetal.maurya17@gmail.com</v>
      </c>
      <c r="S262" s="9" t="str">
        <f>VLOOKUP($H262,'Startup Sheet'!$A$1:$AM$47,24,0)</f>
        <v/>
      </c>
    </row>
    <row r="263">
      <c r="A263" s="12" t="s">
        <v>269</v>
      </c>
      <c r="B263" s="6" t="str">
        <f>VLOOKUP(A263,'Mentor Sheet'!$B$2:$O$102,2,0)</f>
        <v>M57</v>
      </c>
      <c r="C263" s="12" t="s">
        <v>270</v>
      </c>
      <c r="D263" s="12" t="s">
        <v>26</v>
      </c>
      <c r="E263" s="6" t="str">
        <f>VLOOKUP(D263,'2021 Batch'!$A$2:$E$16,2,0)</f>
        <v>f20212801@pilani.bits-pilani.ac.in</v>
      </c>
      <c r="F263" s="12">
        <v>2.0</v>
      </c>
      <c r="G263" s="6" t="str">
        <f t="shared" si="1"/>
        <v>M57X2</v>
      </c>
      <c r="H263" s="6" t="str">
        <f>VLOOKUP(G263,'Slot tags'!$C$2:$D$610,2,0)</f>
        <v>S8</v>
      </c>
      <c r="I263" s="8" t="str">
        <f>VLOOKUP($H263,'Startup Sheet'!$A$1:$AM$47,2,0)</f>
        <v>Fragments (prev. Gullak Party)</v>
      </c>
      <c r="J263" s="9" t="str">
        <f>VLOOKUP(H263,'Startup Sheet'!$A$1:$AM$47,3,0)</f>
        <v>Adarsh</v>
      </c>
      <c r="K263" s="9" t="str">
        <f>VLOOKUP(H263,'Startup Sheet'!$A$1:$AM$47,4,0)</f>
        <v>f20200635@pilani.bits-pilani.ac.in</v>
      </c>
      <c r="L263" s="10" t="str">
        <f>VLOOKUP($H263,'Startup Sheet'!$A$1:$AM$47,15,0)</f>
        <v>https://drive.google.com/open?id=1JpRC8GO5Kbd6N1RwVqNKcwOcV7aUUxhr&amp;authuser=karman%40conquest.org.in&amp;usp=drive_fs</v>
      </c>
      <c r="M263" s="9" t="str">
        <f t="shared" si="2"/>
        <v>Startup Name- Fragments (prev. Gullak Party): https://drive.google.com/open?id=1JpRC8GO5Kbd6N1RwVqNKcwOcV7aUUxhr&amp;authuser=karman%40conquest.org.in&amp;usp=drive_fs</v>
      </c>
      <c r="N263" s="9">
        <v>44748.0</v>
      </c>
      <c r="O263" s="29">
        <v>44748.458333333336</v>
      </c>
      <c r="P263" s="29">
        <v>44748.5</v>
      </c>
      <c r="Q263" s="9" t="str">
        <f>VLOOKUP($H263,'Startup Sheet'!$A$1:$AM$47,18,0)</f>
        <v>deep@thesocio.club</v>
      </c>
      <c r="R263" s="9" t="str">
        <f>VLOOKUP($H263,'Startup Sheet'!$A$1:$AM$47,21,0)</f>
        <v/>
      </c>
      <c r="S263" s="9" t="str">
        <f>VLOOKUP($H263,'Startup Sheet'!$A$1:$AM$47,24,0)</f>
        <v/>
      </c>
    </row>
    <row r="264">
      <c r="A264" s="12" t="s">
        <v>269</v>
      </c>
      <c r="B264" s="6" t="str">
        <f>VLOOKUP(A264,'Mentor Sheet'!$B$2:$O$102,2,0)</f>
        <v>M57</v>
      </c>
      <c r="C264" s="12" t="s">
        <v>270</v>
      </c>
      <c r="D264" s="12" t="s">
        <v>26</v>
      </c>
      <c r="E264" s="6" t="str">
        <f>VLOOKUP(D264,'2021 Batch'!$A$2:$E$16,2,0)</f>
        <v>f20212801@pilani.bits-pilani.ac.in</v>
      </c>
      <c r="F264" s="12">
        <v>3.0</v>
      </c>
      <c r="G264" s="6" t="str">
        <f t="shared" si="1"/>
        <v>M57X3</v>
      </c>
      <c r="H264" s="6" t="str">
        <f>VLOOKUP(G264,'Slot tags'!$C$2:$D$610,2,0)</f>
        <v>S29</v>
      </c>
      <c r="I264" s="8" t="str">
        <f>VLOOKUP($H264,'Startup Sheet'!$A$1:$AM$47,2,0)</f>
        <v>enpointe</v>
      </c>
      <c r="J264" s="9" t="str">
        <f>VLOOKUP(H264,'Startup Sheet'!$A$1:$AM$47,3,0)</f>
        <v>Karman</v>
      </c>
      <c r="K264" s="9" t="str">
        <f>VLOOKUP(H264,'Startup Sheet'!$A$1:$AM$47,4,0)</f>
        <v>f20201896@pilani.bits-pilani.ac.in</v>
      </c>
      <c r="L264" s="10" t="str">
        <f>VLOOKUP($H264,'Startup Sheet'!$A$1:$AM$47,15,0)</f>
        <v>https://drive.google.com/open?id=1T9veuEhSLewReTyBGlg1MtC5cPeNDZNT&amp;authuser=karman%40conquest.org.in&amp;usp=drive_fs</v>
      </c>
      <c r="M264" s="9" t="str">
        <f t="shared" si="2"/>
        <v>Startup Name- enpointe: https://drive.google.com/open?id=1T9veuEhSLewReTyBGlg1MtC5cPeNDZNT&amp;authuser=karman%40conquest.org.in&amp;usp=drive_fs</v>
      </c>
      <c r="N264" s="24">
        <v>44750.0</v>
      </c>
      <c r="O264" s="29">
        <v>44750.458333333336</v>
      </c>
      <c r="P264" s="29">
        <v>44750.5</v>
      </c>
      <c r="Q264" s="9" t="str">
        <f>VLOOKUP($H264,'Startup Sheet'!$A$1:$AM$47,18,0)</f>
        <v>anna@enpointe.in</v>
      </c>
      <c r="R264" s="9" t="str">
        <f>VLOOKUP($H264,'Startup Sheet'!$A$1:$AM$47,21,0)</f>
        <v/>
      </c>
      <c r="S264" s="9" t="str">
        <f>VLOOKUP($H264,'Startup Sheet'!$A$1:$AM$47,24,0)</f>
        <v/>
      </c>
    </row>
    <row r="265">
      <c r="A265" s="12" t="s">
        <v>271</v>
      </c>
      <c r="B265" s="6" t="str">
        <f>VLOOKUP(A265,'Mentor Sheet'!$B$2:$O$102,2,0)</f>
        <v>M2</v>
      </c>
      <c r="C265" s="12" t="s">
        <v>272</v>
      </c>
      <c r="D265" s="12" t="s">
        <v>49</v>
      </c>
      <c r="E265" s="6" t="str">
        <f>VLOOKUP(D265,'2021 Batch'!$A$2:$E$16,2,0)</f>
        <v>f20210523@pilani.bits-pilani.ac.in</v>
      </c>
      <c r="F265" s="12">
        <v>1.0</v>
      </c>
      <c r="G265" s="6" t="str">
        <f t="shared" si="1"/>
        <v>M2X1</v>
      </c>
      <c r="H265" s="6" t="str">
        <f>VLOOKUP(G265,'Slot tags'!$C$2:$D$610,2,0)</f>
        <v>S19</v>
      </c>
      <c r="I265" s="8" t="str">
        <f>VLOOKUP($H265,'Startup Sheet'!$A$1:$AM$47,2,0)</f>
        <v>Xebra Biztech LLP</v>
      </c>
      <c r="J265" s="9" t="str">
        <f>VLOOKUP(H265,'Startup Sheet'!$A$1:$AM$47,3,0)</f>
        <v>Darshil</v>
      </c>
      <c r="K265" s="9" t="str">
        <f>VLOOKUP(H265,'Startup Sheet'!$A$1:$AM$47,4,0)</f>
        <v>f20200985@pilani.bits-pilani.ac.in</v>
      </c>
      <c r="L265" s="10" t="str">
        <f>VLOOKUP($H265,'Startup Sheet'!$A$1:$AM$47,15,0)</f>
        <v>https://drive.google.com/drive/folders/1Sye02-7bYKt_meBOMhXwFZu6ICf1UGs2?usp=sharing</v>
      </c>
      <c r="M265" s="9" t="str">
        <f t="shared" si="2"/>
        <v>Startup Name- Xebra Biztech LLP: https://drive.google.com/drive/folders/1Sye02-7bYKt_meBOMhXwFZu6ICf1UGs2?usp=sharing</v>
      </c>
      <c r="N265" s="28">
        <v>44746.0</v>
      </c>
      <c r="O265" s="19">
        <v>44746.520833333336</v>
      </c>
      <c r="P265" s="17">
        <v>44746.5625</v>
      </c>
      <c r="Q265" s="9" t="str">
        <f>VLOOKUP($H265,'Startup Sheet'!$A$1:$AM$47,18,0)</f>
        <v>nimesh@xebra.in</v>
      </c>
      <c r="R265" s="9" t="str">
        <f>VLOOKUP($H265,'Startup Sheet'!$A$1:$AM$47,21,0)</f>
        <v/>
      </c>
      <c r="S265" s="9" t="str">
        <f>VLOOKUP($H265,'Startup Sheet'!$A$1:$AM$47,24,0)</f>
        <v/>
      </c>
    </row>
    <row r="266">
      <c r="A266" s="12" t="s">
        <v>271</v>
      </c>
      <c r="B266" s="6" t="str">
        <f>VLOOKUP(A266,'Mentor Sheet'!$B$2:$O$102,2,0)</f>
        <v>M2</v>
      </c>
      <c r="C266" s="12" t="s">
        <v>272</v>
      </c>
      <c r="D266" s="12" t="s">
        <v>49</v>
      </c>
      <c r="E266" s="6" t="str">
        <f>VLOOKUP(D266,'2021 Batch'!$A$2:$E$16,2,0)</f>
        <v>f20210523@pilani.bits-pilani.ac.in</v>
      </c>
      <c r="F266" s="12">
        <v>2.0</v>
      </c>
      <c r="G266" s="6" t="str">
        <f t="shared" si="1"/>
        <v>M2X2</v>
      </c>
      <c r="H266" s="6" t="str">
        <f>VLOOKUP(G266,'Slot tags'!$C$2:$D$610,2,0)</f>
        <v>S45</v>
      </c>
      <c r="I266" s="8" t="str">
        <f>VLOOKUP($H266,'Startup Sheet'!$A$1:$AM$47,2,0)</f>
        <v>Be Zen (Thrivingzen OPC Pvt Ltd)</v>
      </c>
      <c r="J266" s="9" t="str">
        <f>VLOOKUP(H266,'Startup Sheet'!$A$1:$AM$47,3,0)</f>
        <v>Mehul</v>
      </c>
      <c r="K266" s="9" t="str">
        <f>VLOOKUP(H266,'Startup Sheet'!$A$1:$AM$47,4,0)</f>
        <v>f20200806@pilani.bits-pilani.ac.in</v>
      </c>
      <c r="L266" s="10" t="str">
        <f>VLOOKUP($H266,'Startup Sheet'!$A$1:$AM$47,15,0)</f>
        <v>https://drive.google.com/open?id=1Wwm0iH0BQp7yyPOnJdsgC9uMmaimk8ZQ&amp;authuser=karman%40conquest.org.in&amp;usp=drive_fs</v>
      </c>
      <c r="M266" s="9" t="str">
        <f t="shared" si="2"/>
        <v>Startup Name- Be Zen (Thrivingzen OPC Pvt Ltd): https://drive.google.com/open?id=1Wwm0iH0BQp7yyPOnJdsgC9uMmaimk8ZQ&amp;authuser=karman%40conquest.org.in&amp;usp=drive_fs</v>
      </c>
      <c r="N266" s="9">
        <v>44744.0</v>
      </c>
      <c r="O266" s="27">
        <v>44744.520833333336</v>
      </c>
      <c r="P266" s="27">
        <v>44744.5625</v>
      </c>
      <c r="Q266" s="9" t="str">
        <f>VLOOKUP($H266,'Startup Sheet'!$A$1:$AM$47,18,0)</f>
        <v>ramchaitanya@bezen.eco</v>
      </c>
      <c r="R266" s="9" t="str">
        <f>VLOOKUP($H266,'Startup Sheet'!$A$1:$AM$47,21,0)</f>
        <v/>
      </c>
      <c r="S266" s="9" t="str">
        <f>VLOOKUP($H266,'Startup Sheet'!$A$1:$AM$47,24,0)</f>
        <v/>
      </c>
    </row>
    <row r="267">
      <c r="A267" s="12" t="s">
        <v>271</v>
      </c>
      <c r="B267" s="6" t="str">
        <f>VLOOKUP(A267,'Mentor Sheet'!$B$2:$O$102,2,0)</f>
        <v>M2</v>
      </c>
      <c r="C267" s="12" t="s">
        <v>272</v>
      </c>
      <c r="D267" s="12" t="s">
        <v>49</v>
      </c>
      <c r="E267" s="6" t="str">
        <f>VLOOKUP(D267,'2021 Batch'!$A$2:$E$16,2,0)</f>
        <v>f20210523@pilani.bits-pilani.ac.in</v>
      </c>
      <c r="F267" s="12">
        <v>3.0</v>
      </c>
      <c r="G267" s="6" t="str">
        <f t="shared" si="1"/>
        <v>M2X3</v>
      </c>
      <c r="H267" s="6" t="str">
        <f>VLOOKUP(G267,'Slot tags'!$C$2:$D$610,2,0)</f>
        <v>S46</v>
      </c>
      <c r="I267" s="8" t="str">
        <f>VLOOKUP($H267,'Startup Sheet'!$A$1:$AM$47,2,0)</f>
        <v>TheRollNumber</v>
      </c>
      <c r="J267" s="9" t="str">
        <f>VLOOKUP(H267,'Startup Sheet'!$A$1:$AM$47,3,0)</f>
        <v>Shamika</v>
      </c>
      <c r="K267" s="9" t="str">
        <f>VLOOKUP(H267,'Startup Sheet'!$A$1:$AM$47,4,0)</f>
        <v>f20201206@pilani.bits-pilani.ac.in</v>
      </c>
      <c r="L267" s="10" t="str">
        <f>VLOOKUP($H267,'Startup Sheet'!$A$1:$AM$47,15,0)</f>
        <v>https://drive.google.com/open?id=1XCLHxcdLSh88tC66PBzsQQnw0eJl_X7q&amp;authuser=karman%40conquest.org.in&amp;usp=drive_fs</v>
      </c>
      <c r="M267" s="9" t="str">
        <f t="shared" si="2"/>
        <v>Startup Name- TheRollNumber: https://drive.google.com/open?id=1XCLHxcdLSh88tC66PBzsQQnw0eJl_X7q&amp;authuser=karman%40conquest.org.in&amp;usp=drive_fs</v>
      </c>
      <c r="N267" s="28">
        <v>44747.0</v>
      </c>
      <c r="O267" s="29">
        <v>44747.520833333336</v>
      </c>
      <c r="P267" s="29">
        <v>44747.5625</v>
      </c>
      <c r="Q267" s="9" t="str">
        <f>VLOOKUP($H267,'Startup Sheet'!$A$1:$AM$47,18,0)</f>
        <v>raghavendrasharma@therollnumber.com</v>
      </c>
      <c r="R267" s="9" t="str">
        <f>VLOOKUP($H267,'Startup Sheet'!$A$1:$AM$47,21,0)</f>
        <v/>
      </c>
      <c r="S267" s="9" t="str">
        <f>VLOOKUP($H267,'Startup Sheet'!$A$1:$AM$47,24,0)</f>
        <v/>
      </c>
    </row>
    <row r="268">
      <c r="A268" s="12" t="s">
        <v>273</v>
      </c>
      <c r="B268" s="6" t="str">
        <f>VLOOKUP(A268,'Mentor Sheet'!$B$2:$O$102,2,0)</f>
        <v>M22</v>
      </c>
      <c r="C268" s="12" t="s">
        <v>274</v>
      </c>
      <c r="D268" s="12" t="s">
        <v>22</v>
      </c>
      <c r="E268" s="6" t="str">
        <f>VLOOKUP(D268,'2021 Batch'!$A$2:$E$16,2,0)</f>
        <v>f20210447@pilani.bits-pilani.ac.in</v>
      </c>
      <c r="F268" s="12">
        <v>1.0</v>
      </c>
      <c r="G268" s="6" t="str">
        <f t="shared" si="1"/>
        <v>M22X1</v>
      </c>
      <c r="H268" s="6" t="str">
        <f>VLOOKUP(G268,'Slot tags'!$C$2:$D$610,2,0)</f>
        <v>S2</v>
      </c>
      <c r="I268" s="8" t="str">
        <f>VLOOKUP($H268,'Startup Sheet'!$A$1:$AM$47,2,0)</f>
        <v>Aiverse</v>
      </c>
      <c r="J268" s="9" t="str">
        <f>VLOOKUP(H268,'Startup Sheet'!$A$1:$AM$47,3,0)</f>
        <v>Saksham</v>
      </c>
      <c r="K268" s="9" t="str">
        <f>VLOOKUP(H268,'Startup Sheet'!$A$1:$AM$47,4,0)</f>
        <v>f20201508@pilani.bits-pilani.ac.in</v>
      </c>
      <c r="L268" s="10" t="str">
        <f>VLOOKUP($H268,'Startup Sheet'!$A$1:$AM$47,15,0)</f>
        <v>https://drive.google.com/drive/folders/1DBLkV1sf6Kp6Q5Ywi44gcnxhyIpm47Kc?usp=sharing</v>
      </c>
      <c r="M268" s="9" t="str">
        <f t="shared" si="2"/>
        <v>Startup Name- Aiverse: https://drive.google.com/drive/folders/1DBLkV1sf6Kp6Q5Ywi44gcnxhyIpm47Kc?usp=sharing</v>
      </c>
      <c r="N268" s="9">
        <v>44744.0</v>
      </c>
      <c r="O268" s="19">
        <v>44744.583333333336</v>
      </c>
      <c r="P268" s="19">
        <v>44744.625</v>
      </c>
      <c r="Q268" s="9" t="str">
        <f>VLOOKUP($H268,'Startup Sheet'!$A$1:$AM$47,18,0)</f>
        <v>abhishekroushan2194@gmail.com</v>
      </c>
      <c r="R268" s="9" t="str">
        <f>VLOOKUP($H268,'Startup Sheet'!$A$1:$AM$47,21,0)</f>
        <v>synergy.gaurav05@gmail.com</v>
      </c>
      <c r="S268" s="9" t="str">
        <f>VLOOKUP($H268,'Startup Sheet'!$A$1:$AM$47,24,0)</f>
        <v>aryanguptagandhi@gmail.com</v>
      </c>
    </row>
    <row r="269">
      <c r="A269" s="12" t="s">
        <v>273</v>
      </c>
      <c r="B269" s="6" t="str">
        <f>VLOOKUP(A269,'Mentor Sheet'!$B$2:$O$102,2,0)</f>
        <v>M22</v>
      </c>
      <c r="C269" s="12" t="s">
        <v>274</v>
      </c>
      <c r="D269" s="12" t="s">
        <v>22</v>
      </c>
      <c r="E269" s="6" t="str">
        <f>VLOOKUP(D269,'2021 Batch'!$A$2:$E$16,2,0)</f>
        <v>f20210447@pilani.bits-pilani.ac.in</v>
      </c>
      <c r="F269" s="12">
        <v>2.0</v>
      </c>
      <c r="G269" s="6" t="str">
        <f t="shared" si="1"/>
        <v>M22X2</v>
      </c>
      <c r="H269" s="6" t="str">
        <f>VLOOKUP(G269,'Slot tags'!$C$2:$D$610,2,0)</f>
        <v>S6</v>
      </c>
      <c r="I269" s="8" t="str">
        <f>VLOOKUP($H269,'Startup Sheet'!$A$1:$AM$47,2,0)</f>
        <v>BEAT Music NFTs</v>
      </c>
      <c r="J269" s="9" t="str">
        <f>VLOOKUP(H269,'Startup Sheet'!$A$1:$AM$47,3,0)</f>
        <v>Saksham</v>
      </c>
      <c r="K269" s="9" t="str">
        <f>VLOOKUP(H269,'Startup Sheet'!$A$1:$AM$47,4,0)</f>
        <v>f20201508@pilani.bits-pilani.ac.in</v>
      </c>
      <c r="L269" s="10" t="str">
        <f>VLOOKUP($H269,'Startup Sheet'!$A$1:$AM$47,15,0)</f>
        <v>https://drive.google.com/drive/folders/1JnthQqfPsMK1kllemeIUDUeZ5AXteXt8?usp=sharing</v>
      </c>
      <c r="M269" s="9" t="str">
        <f t="shared" si="2"/>
        <v>Startup Name- BEAT Music NFTs: https://drive.google.com/drive/folders/1JnthQqfPsMK1kllemeIUDUeZ5AXteXt8?usp=sharing</v>
      </c>
      <c r="N269" s="28">
        <v>44744.0</v>
      </c>
      <c r="O269" s="29">
        <v>44744.666666666664</v>
      </c>
      <c r="P269" s="30">
        <v>44744.708333333336</v>
      </c>
      <c r="Q269" s="9" t="str">
        <f>VLOOKUP($H269,'Startup Sheet'!$A$1:$AM$47,18,0)</f>
        <v>bhargavk191@gmail.com</v>
      </c>
      <c r="R269" s="9" t="str">
        <f>VLOOKUP($H269,'Startup Sheet'!$A$1:$AM$47,21,0)</f>
        <v/>
      </c>
      <c r="S269" s="9" t="str">
        <f>VLOOKUP($H269,'Startup Sheet'!$A$1:$AM$47,24,0)</f>
        <v/>
      </c>
    </row>
    <row r="270">
      <c r="A270" s="12" t="s">
        <v>273</v>
      </c>
      <c r="B270" s="6" t="str">
        <f>VLOOKUP(A270,'Mentor Sheet'!$B$2:$O$102,2,0)</f>
        <v>M22</v>
      </c>
      <c r="C270" s="12" t="s">
        <v>274</v>
      </c>
      <c r="D270" s="12" t="s">
        <v>22</v>
      </c>
      <c r="E270" s="6" t="str">
        <f>VLOOKUP(D270,'2021 Batch'!$A$2:$E$16,2,0)</f>
        <v>f20210447@pilani.bits-pilani.ac.in</v>
      </c>
      <c r="F270" s="12">
        <v>3.0</v>
      </c>
      <c r="G270" s="6" t="str">
        <f t="shared" si="1"/>
        <v>M22X3</v>
      </c>
      <c r="H270" s="6" t="str">
        <f>VLOOKUP(G270,'Slot tags'!$C$2:$D$610,2,0)</f>
        <v>S1</v>
      </c>
      <c r="I270" s="8" t="str">
        <f>VLOOKUP($H270,'Startup Sheet'!$A$1:$AM$47,2,0)</f>
        <v>Algoz.xyz</v>
      </c>
      <c r="J270" s="9" t="str">
        <f>VLOOKUP(H270,'Startup Sheet'!$A$1:$AM$47,3,0)</f>
        <v>Saksham</v>
      </c>
      <c r="K270" s="9" t="str">
        <f>VLOOKUP(H270,'Startup Sheet'!$A$1:$AM$47,4,0)</f>
        <v>f20201508@pilani.bits-pilani.ac.in</v>
      </c>
      <c r="L270" s="10" t="str">
        <f>VLOOKUP($H270,'Startup Sheet'!$A$1:$AM$47,15,0)</f>
        <v>https://drive.google.com/drive/folders/1LWNIO2EIRPjX9BeaYigFOVgkhpfh3fiM?usp=sharing</v>
      </c>
      <c r="M270" s="9" t="str">
        <f t="shared" si="2"/>
        <v>Startup Name- Algoz.xyz: https://drive.google.com/drive/folders/1LWNIO2EIRPjX9BeaYigFOVgkhpfh3fiM?usp=sharing</v>
      </c>
      <c r="N270" s="28">
        <v>44748.0</v>
      </c>
      <c r="O270" s="29">
        <v>44748.458333333336</v>
      </c>
      <c r="P270" s="29">
        <v>44748.5</v>
      </c>
      <c r="Q270" s="9" t="str">
        <f>VLOOKUP($H270,'Startup Sheet'!$A$1:$AM$47,18,0)</f>
        <v>hey@virajchhajed.com</v>
      </c>
      <c r="R270" s="9" t="str">
        <f>VLOOKUP($H270,'Startup Sheet'!$A$1:$AM$47,21,0)</f>
        <v>nishant.aklecha@gmail.com</v>
      </c>
      <c r="S270" s="9" t="str">
        <f>VLOOKUP($H270,'Startup Sheet'!$A$1:$AM$47,24,0)</f>
        <v/>
      </c>
    </row>
    <row r="271">
      <c r="A271" s="12" t="s">
        <v>273</v>
      </c>
      <c r="B271" s="6" t="str">
        <f>VLOOKUP(A271,'Mentor Sheet'!$B$2:$O$102,2,0)</f>
        <v>M22</v>
      </c>
      <c r="C271" s="12" t="s">
        <v>274</v>
      </c>
      <c r="D271" s="12" t="s">
        <v>22</v>
      </c>
      <c r="E271" s="6" t="str">
        <f>VLOOKUP(D271,'2021 Batch'!$A$2:$E$16,2,0)</f>
        <v>f20210447@pilani.bits-pilani.ac.in</v>
      </c>
      <c r="F271" s="12">
        <v>4.0</v>
      </c>
      <c r="G271" s="6" t="str">
        <f t="shared" si="1"/>
        <v>M22X4</v>
      </c>
      <c r="H271" s="6" t="str">
        <f>VLOOKUP(G271,'Slot tags'!$C$2:$D$610,2,0)</f>
        <v>S3</v>
      </c>
      <c r="I271" s="8" t="str">
        <f>VLOOKUP($H271,'Startup Sheet'!$A$1:$AM$47,2,0)</f>
        <v>PredictRAM DeFi</v>
      </c>
      <c r="J271" s="9" t="str">
        <f>VLOOKUP(H271,'Startup Sheet'!$A$1:$AM$47,3,0)</f>
        <v>Adarsh</v>
      </c>
      <c r="K271" s="9" t="str">
        <f>VLOOKUP(H271,'Startup Sheet'!$A$1:$AM$47,4,0)</f>
        <v>f20200635@pilani.bits-pilani.ac.in</v>
      </c>
      <c r="L271" s="10" t="str">
        <f>VLOOKUP($H271,'Startup Sheet'!$A$1:$AM$47,15,0)</f>
        <v>https://drive.google.com/open?id=1JS1ODbx9H_BuLWnEKXgFlopKKnGwBkA_&amp;authuser=karman%40conquest.org.in&amp;usp=drive_fs</v>
      </c>
      <c r="M271" s="9" t="str">
        <f t="shared" si="2"/>
        <v>Startup Name- PredictRAM DeFi: https://drive.google.com/open?id=1JS1ODbx9H_BuLWnEKXgFlopKKnGwBkA_&amp;authuser=karman%40conquest.org.in&amp;usp=drive_fs</v>
      </c>
      <c r="N271" s="28">
        <v>44749.0</v>
      </c>
      <c r="O271" s="29">
        <v>44749.458333333336</v>
      </c>
      <c r="P271" s="29">
        <v>44749.5</v>
      </c>
      <c r="Q271" s="9" t="str">
        <f>VLOOKUP($H271,'Startup Sheet'!$A$1:$AM$47,18,0)</f>
        <v>subir@predictram.com</v>
      </c>
      <c r="R271" s="9" t="str">
        <f>VLOOKUP($H271,'Startup Sheet'!$A$1:$AM$47,21,0)</f>
        <v>sheetal.maurya17@gmail.com</v>
      </c>
      <c r="S271" s="9" t="str">
        <f>VLOOKUP($H271,'Startup Sheet'!$A$1:$AM$47,24,0)</f>
        <v/>
      </c>
    </row>
    <row r="272">
      <c r="A272" s="12" t="s">
        <v>273</v>
      </c>
      <c r="B272" s="6" t="str">
        <f>VLOOKUP(A272,'Mentor Sheet'!$B$2:$O$102,2,0)</f>
        <v>M22</v>
      </c>
      <c r="C272" s="12" t="s">
        <v>274</v>
      </c>
      <c r="D272" s="12" t="s">
        <v>22</v>
      </c>
      <c r="E272" s="6" t="str">
        <f>VLOOKUP(D272,'2021 Batch'!$A$2:$E$16,2,0)</f>
        <v>f20210447@pilani.bits-pilani.ac.in</v>
      </c>
      <c r="F272" s="12">
        <v>5.0</v>
      </c>
      <c r="G272" s="6" t="str">
        <f t="shared" si="1"/>
        <v>M22X5</v>
      </c>
      <c r="H272" s="6" t="str">
        <f>VLOOKUP(G272,'Slot tags'!$C$2:$D$610,2,0)</f>
        <v>S5</v>
      </c>
      <c r="I272" s="8" t="str">
        <f>VLOOKUP($H272,'Startup Sheet'!$A$1:$AM$47,2,0)</f>
        <v>StreamMoney</v>
      </c>
      <c r="J272" s="9" t="str">
        <f>VLOOKUP(H272,'Startup Sheet'!$A$1:$AM$47,3,0)</f>
        <v>Adarsh</v>
      </c>
      <c r="K272" s="9" t="str">
        <f>VLOOKUP(H272,'Startup Sheet'!$A$1:$AM$47,4,0)</f>
        <v>f20200635@pilani.bits-pilani.ac.in</v>
      </c>
      <c r="L272" s="10" t="str">
        <f>VLOOKUP($H272,'Startup Sheet'!$A$1:$AM$47,15,0)</f>
        <v>https://drive.google.com/open?id=1JRlx0Z4Yc3jaD0eJLvBER8VswmJACJlk&amp;authuser=karman%40conquest.org.in&amp;usp=drive_fs</v>
      </c>
      <c r="M272" s="9" t="str">
        <f t="shared" si="2"/>
        <v>Startup Name- StreamMoney: https://drive.google.com/open?id=1JRlx0Z4Yc3jaD0eJLvBER8VswmJACJlk&amp;authuser=karman%40conquest.org.in&amp;usp=drive_fs</v>
      </c>
      <c r="N272" s="28">
        <v>44744.0</v>
      </c>
      <c r="O272" s="29">
        <v>44744.708333333336</v>
      </c>
      <c r="P272" s="29">
        <v>44744.75</v>
      </c>
      <c r="Q272" s="9" t="str">
        <f>VLOOKUP($H272,'Startup Sheet'!$A$1:$AM$47,18,0)</f>
        <v>yugal@streammoney.finance</v>
      </c>
      <c r="R272" s="9" t="str">
        <f>VLOOKUP($H272,'Startup Sheet'!$A$1:$AM$47,21,0)</f>
        <v>piyush.chittara@gmail.com</v>
      </c>
      <c r="S272" s="9" t="str">
        <f>VLOOKUP($H272,'Startup Sheet'!$A$1:$AM$47,24,0)</f>
        <v/>
      </c>
    </row>
    <row r="273">
      <c r="A273" s="12" t="s">
        <v>273</v>
      </c>
      <c r="B273" s="6" t="str">
        <f>VLOOKUP(A273,'Mentor Sheet'!$B$2:$O$102,2,0)</f>
        <v>M22</v>
      </c>
      <c r="C273" s="12" t="s">
        <v>274</v>
      </c>
      <c r="D273" s="12" t="s">
        <v>22</v>
      </c>
      <c r="E273" s="6" t="str">
        <f>VLOOKUP(D273,'2021 Batch'!$A$2:$E$16,2,0)</f>
        <v>f20210447@pilani.bits-pilani.ac.in</v>
      </c>
      <c r="F273" s="12">
        <v>6.0</v>
      </c>
      <c r="G273" s="6" t="str">
        <f t="shared" si="1"/>
        <v>M22X6</v>
      </c>
      <c r="H273" s="6" t="str">
        <f>VLOOKUP(G273,'Slot tags'!$C$2:$D$610,2,0)</f>
        <v>S8</v>
      </c>
      <c r="I273" s="8" t="str">
        <f>VLOOKUP($H273,'Startup Sheet'!$A$1:$AM$47,2,0)</f>
        <v>Fragments (prev. Gullak Party)</v>
      </c>
      <c r="J273" s="9" t="str">
        <f>VLOOKUP(H273,'Startup Sheet'!$A$1:$AM$47,3,0)</f>
        <v>Adarsh</v>
      </c>
      <c r="K273" s="9" t="str">
        <f>VLOOKUP(H273,'Startup Sheet'!$A$1:$AM$47,4,0)</f>
        <v>f20200635@pilani.bits-pilani.ac.in</v>
      </c>
      <c r="L273" s="10" t="str">
        <f>VLOOKUP($H273,'Startup Sheet'!$A$1:$AM$47,15,0)</f>
        <v>https://drive.google.com/open?id=1JpRC8GO5Kbd6N1RwVqNKcwOcV7aUUxhr&amp;authuser=karman%40conquest.org.in&amp;usp=drive_fs</v>
      </c>
      <c r="M273" s="9" t="str">
        <f t="shared" si="2"/>
        <v>Startup Name- Fragments (prev. Gullak Party): https://drive.google.com/open?id=1JpRC8GO5Kbd6N1RwVqNKcwOcV7aUUxhr&amp;authuser=karman%40conquest.org.in&amp;usp=drive_fs</v>
      </c>
      <c r="N273" s="28">
        <v>44746.0</v>
      </c>
      <c r="O273" s="27">
        <v>44746.583333333336</v>
      </c>
      <c r="P273" s="27">
        <v>44746.625</v>
      </c>
      <c r="Q273" s="9" t="str">
        <f>VLOOKUP($H273,'Startup Sheet'!$A$1:$AM$47,18,0)</f>
        <v>deep@thesocio.club</v>
      </c>
      <c r="R273" s="9" t="str">
        <f>VLOOKUP($H273,'Startup Sheet'!$A$1:$AM$47,21,0)</f>
        <v/>
      </c>
      <c r="S273" s="9" t="str">
        <f>VLOOKUP($H273,'Startup Sheet'!$A$1:$AM$47,24,0)</f>
        <v/>
      </c>
    </row>
    <row r="274">
      <c r="A274" s="12" t="s">
        <v>275</v>
      </c>
      <c r="B274" s="6" t="str">
        <f>VLOOKUP(A274,'Mentor Sheet'!$B$2:$O$102,2,0)</f>
        <v>M100</v>
      </c>
      <c r="C274" s="12" t="s">
        <v>276</v>
      </c>
      <c r="D274" s="12" t="s">
        <v>35</v>
      </c>
      <c r="E274" s="6" t="str">
        <f>VLOOKUP(D274,'2021 Batch'!$A$2:$E$16,2,0)</f>
        <v>f20212389@pilani.bits-pilani.ac.in</v>
      </c>
      <c r="F274" s="12">
        <v>1.0</v>
      </c>
      <c r="G274" s="6" t="str">
        <f t="shared" si="1"/>
        <v>M100X1</v>
      </c>
      <c r="H274" s="6" t="str">
        <f>VLOOKUP(G274,'Slot tags'!$C$2:$D$610,2,0)</f>
        <v>S5</v>
      </c>
      <c r="I274" s="8" t="str">
        <f>VLOOKUP($H274,'Startup Sheet'!$A$1:$AM$47,2,0)</f>
        <v>StreamMoney</v>
      </c>
      <c r="J274" s="9" t="str">
        <f>VLOOKUP(H274,'Startup Sheet'!$A$1:$AM$47,3,0)</f>
        <v>Adarsh</v>
      </c>
      <c r="K274" s="9" t="str">
        <f>VLOOKUP(H274,'Startup Sheet'!$A$1:$AM$47,4,0)</f>
        <v>f20200635@pilani.bits-pilani.ac.in</v>
      </c>
      <c r="L274" s="10" t="str">
        <f>VLOOKUP($H274,'Startup Sheet'!$A$1:$AM$47,15,0)</f>
        <v>https://drive.google.com/open?id=1JRlx0Z4Yc3jaD0eJLvBER8VswmJACJlk&amp;authuser=karman%40conquest.org.in&amp;usp=drive_fs</v>
      </c>
      <c r="M274" s="9" t="str">
        <f t="shared" si="2"/>
        <v>Startup Name- StreamMoney: https://drive.google.com/open?id=1JRlx0Z4Yc3jaD0eJLvBER8VswmJACJlk&amp;authuser=karman%40conquest.org.in&amp;usp=drive_fs</v>
      </c>
      <c r="N274" s="28">
        <v>44745.0</v>
      </c>
      <c r="O274" s="29">
        <v>44745.708333333336</v>
      </c>
      <c r="P274" s="29">
        <v>44745.75</v>
      </c>
      <c r="Q274" s="9" t="str">
        <f>VLOOKUP($H274,'Startup Sheet'!$A$1:$AM$47,18,0)</f>
        <v>yugal@streammoney.finance</v>
      </c>
      <c r="R274" s="9" t="str">
        <f>VLOOKUP($H274,'Startup Sheet'!$A$1:$AM$47,21,0)</f>
        <v>piyush.chittara@gmail.com</v>
      </c>
      <c r="S274" s="9" t="str">
        <f>VLOOKUP($H274,'Startup Sheet'!$A$1:$AM$47,24,0)</f>
        <v/>
      </c>
    </row>
    <row r="275">
      <c r="A275" s="12" t="s">
        <v>275</v>
      </c>
      <c r="B275" s="6" t="str">
        <f>VLOOKUP(A275,'Mentor Sheet'!$B$2:$O$102,2,0)</f>
        <v>M100</v>
      </c>
      <c r="C275" s="12" t="s">
        <v>276</v>
      </c>
      <c r="D275" s="12" t="s">
        <v>35</v>
      </c>
      <c r="E275" s="6" t="str">
        <f>VLOOKUP(D275,'2021 Batch'!$A$2:$E$16,2,0)</f>
        <v>f20212389@pilani.bits-pilani.ac.in</v>
      </c>
      <c r="F275" s="12">
        <v>2.0</v>
      </c>
      <c r="G275" s="6" t="str">
        <f t="shared" si="1"/>
        <v>M100X2</v>
      </c>
      <c r="H275" s="6" t="str">
        <f>VLOOKUP(G275,'Slot tags'!$C$2:$D$610,2,0)</f>
        <v>S1</v>
      </c>
      <c r="I275" s="8" t="str">
        <f>VLOOKUP($H275,'Startup Sheet'!$A$1:$AM$47,2,0)</f>
        <v>Algoz.xyz</v>
      </c>
      <c r="J275" s="9" t="str">
        <f>VLOOKUP(H275,'Startup Sheet'!$A$1:$AM$47,3,0)</f>
        <v>Saksham</v>
      </c>
      <c r="K275" s="9" t="str">
        <f>VLOOKUP(H275,'Startup Sheet'!$A$1:$AM$47,4,0)</f>
        <v>f20201508@pilani.bits-pilani.ac.in</v>
      </c>
      <c r="L275" s="10" t="str">
        <f>VLOOKUP($H275,'Startup Sheet'!$A$1:$AM$47,15,0)</f>
        <v>https://drive.google.com/drive/folders/1LWNIO2EIRPjX9BeaYigFOVgkhpfh3fiM?usp=sharing</v>
      </c>
      <c r="M275" s="9" t="str">
        <f t="shared" si="2"/>
        <v>Startup Name- Algoz.xyz: https://drive.google.com/drive/folders/1LWNIO2EIRPjX9BeaYigFOVgkhpfh3fiM?usp=sharing</v>
      </c>
      <c r="N275" s="28">
        <v>44746.0</v>
      </c>
      <c r="O275" s="29">
        <v>44746.458333333336</v>
      </c>
      <c r="P275" s="29">
        <v>44746.5</v>
      </c>
      <c r="Q275" s="9" t="str">
        <f>VLOOKUP($H275,'Startup Sheet'!$A$1:$AM$47,18,0)</f>
        <v>hey@virajchhajed.com</v>
      </c>
      <c r="R275" s="9" t="str">
        <f>VLOOKUP($H275,'Startup Sheet'!$A$1:$AM$47,21,0)</f>
        <v>nishant.aklecha@gmail.com</v>
      </c>
      <c r="S275" s="9" t="str">
        <f>VLOOKUP($H275,'Startup Sheet'!$A$1:$AM$47,24,0)</f>
        <v/>
      </c>
    </row>
    <row r="276">
      <c r="A276" s="12" t="s">
        <v>275</v>
      </c>
      <c r="B276" s="6" t="str">
        <f>VLOOKUP(A276,'Mentor Sheet'!$B$2:$O$102,2,0)</f>
        <v>M100</v>
      </c>
      <c r="C276" s="12" t="s">
        <v>276</v>
      </c>
      <c r="D276" s="12" t="s">
        <v>35</v>
      </c>
      <c r="E276" s="6" t="str">
        <f>VLOOKUP(D276,'2021 Batch'!$A$2:$E$16,2,0)</f>
        <v>f20212389@pilani.bits-pilani.ac.in</v>
      </c>
      <c r="F276" s="12">
        <v>3.0</v>
      </c>
      <c r="G276" s="6" t="str">
        <f t="shared" si="1"/>
        <v>M100X3</v>
      </c>
      <c r="H276" s="6" t="str">
        <f>VLOOKUP(G276,'Slot tags'!$C$2:$D$610,2,0)</f>
        <v>S2</v>
      </c>
      <c r="I276" s="8" t="str">
        <f>VLOOKUP($H276,'Startup Sheet'!$A$1:$AM$47,2,0)</f>
        <v>Aiverse</v>
      </c>
      <c r="J276" s="9" t="str">
        <f>VLOOKUP(H276,'Startup Sheet'!$A$1:$AM$47,3,0)</f>
        <v>Saksham</v>
      </c>
      <c r="K276" s="9" t="str">
        <f>VLOOKUP(H276,'Startup Sheet'!$A$1:$AM$47,4,0)</f>
        <v>f20201508@pilani.bits-pilani.ac.in</v>
      </c>
      <c r="L276" s="10" t="str">
        <f>VLOOKUP($H276,'Startup Sheet'!$A$1:$AM$47,15,0)</f>
        <v>https://drive.google.com/drive/folders/1DBLkV1sf6Kp6Q5Ywi44gcnxhyIpm47Kc?usp=sharing</v>
      </c>
      <c r="M276" s="9" t="str">
        <f t="shared" si="2"/>
        <v>Startup Name- Aiverse: https://drive.google.com/drive/folders/1DBLkV1sf6Kp6Q5Ywi44gcnxhyIpm47Kc?usp=sharing</v>
      </c>
      <c r="N276" s="28">
        <v>44748.0</v>
      </c>
      <c r="O276" s="29">
        <v>44748.541666666664</v>
      </c>
      <c r="P276" s="29">
        <v>44748.583333333336</v>
      </c>
      <c r="Q276" s="9" t="str">
        <f>VLOOKUP($H276,'Startup Sheet'!$A$1:$AM$47,18,0)</f>
        <v>abhishekroushan2194@gmail.com</v>
      </c>
      <c r="R276" s="9" t="str">
        <f>VLOOKUP($H276,'Startup Sheet'!$A$1:$AM$47,21,0)</f>
        <v>synergy.gaurav05@gmail.com</v>
      </c>
      <c r="S276" s="9" t="str">
        <f>VLOOKUP($H276,'Startup Sheet'!$A$1:$AM$47,24,0)</f>
        <v>aryanguptagandhi@gmail.com</v>
      </c>
    </row>
    <row r="277">
      <c r="A277" s="12" t="s">
        <v>275</v>
      </c>
      <c r="B277" s="6" t="str">
        <f>VLOOKUP(A277,'Mentor Sheet'!$B$2:$O$102,2,0)</f>
        <v>M100</v>
      </c>
      <c r="C277" s="12" t="s">
        <v>276</v>
      </c>
      <c r="D277" s="12" t="s">
        <v>35</v>
      </c>
      <c r="E277" s="6" t="str">
        <f>VLOOKUP(D277,'2021 Batch'!$A$2:$E$16,2,0)</f>
        <v>f20212389@pilani.bits-pilani.ac.in</v>
      </c>
      <c r="F277" s="12">
        <v>4.0</v>
      </c>
      <c r="G277" s="6" t="str">
        <f t="shared" si="1"/>
        <v>M100X4</v>
      </c>
      <c r="H277" s="6" t="str">
        <f>VLOOKUP(G277,'Slot tags'!$C$2:$D$610,2,0)</f>
        <v>S6</v>
      </c>
      <c r="I277" s="8" t="str">
        <f>VLOOKUP($H277,'Startup Sheet'!$A$1:$AM$47,2,0)</f>
        <v>BEAT Music NFTs</v>
      </c>
      <c r="J277" s="9" t="str">
        <f>VLOOKUP(H277,'Startup Sheet'!$A$1:$AM$47,3,0)</f>
        <v>Saksham</v>
      </c>
      <c r="K277" s="9" t="str">
        <f>VLOOKUP(H277,'Startup Sheet'!$A$1:$AM$47,4,0)</f>
        <v>f20201508@pilani.bits-pilani.ac.in</v>
      </c>
      <c r="L277" s="10" t="str">
        <f>VLOOKUP($H277,'Startup Sheet'!$A$1:$AM$47,15,0)</f>
        <v>https://drive.google.com/drive/folders/1JnthQqfPsMK1kllemeIUDUeZ5AXteXt8?usp=sharing</v>
      </c>
      <c r="M277" s="9" t="str">
        <f t="shared" si="2"/>
        <v>Startup Name- BEAT Music NFTs: https://drive.google.com/drive/folders/1JnthQqfPsMK1kllemeIUDUeZ5AXteXt8?usp=sharing</v>
      </c>
      <c r="N277" s="28">
        <v>44748.0</v>
      </c>
      <c r="O277" s="29">
        <v>44748.770833333336</v>
      </c>
      <c r="P277" s="29">
        <v>44748.8125</v>
      </c>
      <c r="Q277" s="9" t="str">
        <f>VLOOKUP($H277,'Startup Sheet'!$A$1:$AM$47,18,0)</f>
        <v>bhargavk191@gmail.com</v>
      </c>
      <c r="R277" s="9" t="str">
        <f>VLOOKUP($H277,'Startup Sheet'!$A$1:$AM$47,21,0)</f>
        <v/>
      </c>
      <c r="S277" s="9" t="str">
        <f>VLOOKUP($H277,'Startup Sheet'!$A$1:$AM$47,24,0)</f>
        <v/>
      </c>
    </row>
    <row r="278">
      <c r="A278" s="12" t="s">
        <v>277</v>
      </c>
      <c r="B278" s="6" t="str">
        <f>VLOOKUP(A278,'Mentor Sheet'!$B$2:$O$102,2,0)</f>
        <v>M51</v>
      </c>
      <c r="C278" s="12" t="s">
        <v>278</v>
      </c>
      <c r="D278" s="12" t="s">
        <v>53</v>
      </c>
      <c r="E278" s="6" t="str">
        <f>VLOOKUP(D278,'2021 Batch'!$A$2:$E$16,2,0)</f>
        <v>f20211070@pilani.bits-pilani.ac.in</v>
      </c>
      <c r="F278" s="12">
        <v>1.0</v>
      </c>
      <c r="G278" s="6" t="str">
        <f t="shared" si="1"/>
        <v>M51X1</v>
      </c>
      <c r="H278" s="6" t="str">
        <f>VLOOKUP(G278,'Slot tags'!$C$2:$D$610,2,0)</f>
        <v>S25</v>
      </c>
      <c r="I278" s="8" t="str">
        <f>VLOOKUP($H278,'Startup Sheet'!$A$1:$AM$47,2,0)</f>
        <v>Froots Technologies Pvt Ltd</v>
      </c>
      <c r="J278" s="9" t="str">
        <f>VLOOKUP(H278,'Startup Sheet'!$A$1:$AM$47,3,0)</f>
        <v>Naman</v>
      </c>
      <c r="K278" s="9" t="str">
        <f>VLOOKUP(H278,'Startup Sheet'!$A$1:$AM$47,4,0)</f>
        <v>f20201749@pilani.bits-pilani.ac.in</v>
      </c>
      <c r="L278" s="10" t="str">
        <f>VLOOKUP($H278,'Startup Sheet'!$A$1:$AM$47,15,0)</f>
        <v>https://drive.google.com/open?id=1SIoPVqze3BoLDpQN9KvP4FVg0hUkXfO1&amp;authuser=karman%40conquest.org.in&amp;usp=drive_fs</v>
      </c>
      <c r="M278" s="9" t="str">
        <f t="shared" si="2"/>
        <v>Startup Name- Froots Technologies Pvt Ltd: https://drive.google.com/open?id=1SIoPVqze3BoLDpQN9KvP4FVg0hUkXfO1&amp;authuser=karman%40conquest.org.in&amp;usp=drive_fs</v>
      </c>
      <c r="N278" s="28">
        <v>44745.0</v>
      </c>
      <c r="O278" s="29">
        <v>44745.666666666664</v>
      </c>
      <c r="P278" s="29">
        <v>44745.708333333336</v>
      </c>
      <c r="Q278" s="9" t="str">
        <f>VLOOKUP($H278,'Startup Sheet'!$A$1:$AM$47,18,0)</f>
        <v>shefalika@froots.co</v>
      </c>
      <c r="R278" s="9" t="str">
        <f>VLOOKUP($H278,'Startup Sheet'!$A$1:$AM$47,21,0)</f>
        <v>shefali@froots.co</v>
      </c>
      <c r="S278" s="9" t="str">
        <f>VLOOKUP($H278,'Startup Sheet'!$A$1:$AM$47,24,0)</f>
        <v/>
      </c>
    </row>
    <row r="279">
      <c r="A279" s="12" t="s">
        <v>277</v>
      </c>
      <c r="B279" s="6" t="str">
        <f>VLOOKUP(A279,'Mentor Sheet'!$B$2:$O$102,2,0)</f>
        <v>M51</v>
      </c>
      <c r="C279" s="12" t="s">
        <v>278</v>
      </c>
      <c r="D279" s="12" t="s">
        <v>53</v>
      </c>
      <c r="E279" s="6" t="str">
        <f>VLOOKUP(D279,'2021 Batch'!$A$2:$E$16,2,0)</f>
        <v>f20211070@pilani.bits-pilani.ac.in</v>
      </c>
      <c r="F279" s="12">
        <v>2.0</v>
      </c>
      <c r="G279" s="6" t="str">
        <f t="shared" si="1"/>
        <v>M51X2</v>
      </c>
      <c r="H279" s="6" t="str">
        <f>VLOOKUP(G279,'Slot tags'!$C$2:$D$610,2,0)</f>
        <v>S13</v>
      </c>
      <c r="I279" s="8" t="str">
        <f>VLOOKUP($H279,'Startup Sheet'!$A$1:$AM$47,2,0)</f>
        <v>TOTOKO</v>
      </c>
      <c r="J279" s="9" t="str">
        <f>VLOOKUP(H279,'Startup Sheet'!$A$1:$AM$47,3,0)</f>
        <v>Karman</v>
      </c>
      <c r="K279" s="9" t="str">
        <f>VLOOKUP(H279,'Startup Sheet'!$A$1:$AM$47,4,0)</f>
        <v>f20201896@pilani.bits-pilani.ac.in</v>
      </c>
      <c r="L279" s="10" t="str">
        <f>VLOOKUP($H279,'Startup Sheet'!$A$1:$AM$47,15,0)</f>
        <v>https://drive.google.com/open?id=1Ktl6BPBkAYFv0LsVBHczS-voItv-nK39&amp;authuser=karman%40conquest.org.in&amp;usp=drive_fs</v>
      </c>
      <c r="M279" s="9" t="str">
        <f t="shared" si="2"/>
        <v>Startup Name- TOTOKO: https://drive.google.com/open?id=1Ktl6BPBkAYFv0LsVBHczS-voItv-nK39&amp;authuser=karman%40conquest.org.in&amp;usp=drive_fs</v>
      </c>
      <c r="N279" s="28">
        <v>44745.0</v>
      </c>
      <c r="O279" s="29">
        <v>44745.708333333336</v>
      </c>
      <c r="P279" s="29">
        <v>44745.75</v>
      </c>
      <c r="Q279" s="9" t="str">
        <f>VLOOKUP($H279,'Startup Sheet'!$A$1:$AM$47,18,0)</f>
        <v>shashwatag@totoko.in</v>
      </c>
      <c r="R279" s="9" t="str">
        <f>VLOOKUP($H279,'Startup Sheet'!$A$1:$AM$47,21,0)</f>
        <v/>
      </c>
      <c r="S279" s="9" t="str">
        <f>VLOOKUP($H279,'Startup Sheet'!$A$1:$AM$47,24,0)</f>
        <v/>
      </c>
    </row>
    <row r="280">
      <c r="A280" s="12" t="s">
        <v>279</v>
      </c>
      <c r="B280" s="6" t="str">
        <f>VLOOKUP(A280,'Mentor Sheet'!$B$2:$O$102,2,0)</f>
        <v>M102</v>
      </c>
      <c r="C280" s="12" t="s">
        <v>280</v>
      </c>
      <c r="D280" s="12" t="s">
        <v>35</v>
      </c>
      <c r="E280" s="6" t="str">
        <f>VLOOKUP(D280,'2021 Batch'!$A$2:$E$16,2,0)</f>
        <v>f20212389@pilani.bits-pilani.ac.in</v>
      </c>
      <c r="F280" s="12">
        <v>1.0</v>
      </c>
      <c r="G280" s="6" t="str">
        <f t="shared" si="1"/>
        <v>M102X1</v>
      </c>
      <c r="H280" s="6" t="str">
        <f>VLOOKUP(G280,'Slot tags'!$C$2:$D$610,2,0)</f>
        <v>S5</v>
      </c>
      <c r="I280" s="8" t="str">
        <f>VLOOKUP($H280,'Startup Sheet'!$A$1:$AM$47,2,0)</f>
        <v>StreamMoney</v>
      </c>
      <c r="J280" s="9" t="str">
        <f>VLOOKUP(H280,'Startup Sheet'!$A$1:$AM$47,3,0)</f>
        <v>Adarsh</v>
      </c>
      <c r="K280" s="9" t="str">
        <f>VLOOKUP(H280,'Startup Sheet'!$A$1:$AM$47,4,0)</f>
        <v>f20200635@pilani.bits-pilani.ac.in</v>
      </c>
      <c r="L280" s="10" t="str">
        <f>VLOOKUP($H280,'Startup Sheet'!$A$1:$AM$47,15,0)</f>
        <v>https://drive.google.com/open?id=1JRlx0Z4Yc3jaD0eJLvBER8VswmJACJlk&amp;authuser=karman%40conquest.org.in&amp;usp=drive_fs</v>
      </c>
      <c r="M280" s="9" t="str">
        <f t="shared" si="2"/>
        <v>Startup Name- StreamMoney: https://drive.google.com/open?id=1JRlx0Z4Yc3jaD0eJLvBER8VswmJACJlk&amp;authuser=karman%40conquest.org.in&amp;usp=drive_fs</v>
      </c>
      <c r="N280" s="28">
        <v>44749.0</v>
      </c>
      <c r="O280" s="29">
        <v>44749.708333333336</v>
      </c>
      <c r="P280" s="29">
        <v>44749.75</v>
      </c>
      <c r="Q280" s="9" t="str">
        <f>VLOOKUP($H280,'Startup Sheet'!$A$1:$AM$47,18,0)</f>
        <v>yugal@streammoney.finance</v>
      </c>
      <c r="R280" s="9" t="str">
        <f>VLOOKUP($H280,'Startup Sheet'!$A$1:$AM$47,21,0)</f>
        <v>piyush.chittara@gmail.com</v>
      </c>
      <c r="S280" s="9" t="str">
        <f>VLOOKUP($H280,'Startup Sheet'!$A$1:$AM$47,24,0)</f>
        <v/>
      </c>
    </row>
  </sheetData>
  <customSheetViews>
    <customSheetView guid="{3E3DA1E2-A713-4F00-B344-CDC071FE40A3}" filter="1" showAutoFilter="1">
      <autoFilter ref="$A$1:$S$280">
        <filterColumn colId="7">
          <filters>
            <filter val="S6"/>
          </filters>
        </filterColumn>
      </autoFilter>
    </customSheetView>
  </customSheetView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5" max="15" width="32.75"/>
  </cols>
  <sheetData>
    <row r="1">
      <c r="A1" s="1" t="s">
        <v>0</v>
      </c>
      <c r="B1" s="1"/>
      <c r="C1" s="1" t="s">
        <v>1</v>
      </c>
      <c r="D1" s="2" t="s">
        <v>2</v>
      </c>
      <c r="E1" s="2" t="s">
        <v>3</v>
      </c>
      <c r="F1" s="1" t="s">
        <v>4</v>
      </c>
      <c r="G1" s="2" t="s">
        <v>5</v>
      </c>
      <c r="H1" s="2" t="s">
        <v>6</v>
      </c>
      <c r="I1" s="3" t="s">
        <v>7</v>
      </c>
      <c r="J1" s="2" t="s">
        <v>8</v>
      </c>
      <c r="K1" s="2" t="s">
        <v>9</v>
      </c>
      <c r="L1" s="2" t="s">
        <v>10</v>
      </c>
      <c r="M1" s="2" t="s">
        <v>11</v>
      </c>
      <c r="N1" s="1" t="s">
        <v>12</v>
      </c>
      <c r="O1" s="1" t="s">
        <v>13</v>
      </c>
      <c r="P1" s="4" t="s">
        <v>14</v>
      </c>
      <c r="Q1" s="5" t="s">
        <v>15</v>
      </c>
      <c r="R1" s="5" t="s">
        <v>16</v>
      </c>
      <c r="S1" s="5" t="s">
        <v>16</v>
      </c>
    </row>
    <row r="2">
      <c r="A2" s="6" t="s">
        <v>18</v>
      </c>
      <c r="B2" s="6" t="str">
        <f>VLOOKUP(A2,'Mentor Sheet'!$B$2:$O$102,2,0)</f>
        <v>M8</v>
      </c>
      <c r="C2" s="6" t="s">
        <v>19</v>
      </c>
      <c r="D2" s="6" t="s">
        <v>20</v>
      </c>
      <c r="E2" s="6" t="str">
        <f>VLOOKUP(D2,'2021 Batch'!$A$2:$E$16,2,0)</f>
        <v>f20211092@pilani.bits-pilani.ac.in</v>
      </c>
      <c r="F2" s="7">
        <v>1.0</v>
      </c>
      <c r="G2" s="6" t="str">
        <f t="shared" ref="G2:G291" si="1">CONCATENATE(B2,"X",F2)</f>
        <v>M8X1</v>
      </c>
      <c r="H2" s="6" t="str">
        <f>VLOOKUP(G2,'Slot tags'!$C$2:$D$610,2,0)</f>
        <v>S42</v>
      </c>
      <c r="I2" s="8" t="str">
        <f>VLOOKUP($H2,'Startup Sheet'!$A$1:$AM$47,2,0)</f>
        <v>OriginKonnect</v>
      </c>
      <c r="J2" s="9" t="str">
        <f>VLOOKUP(H2,'Startup Sheet'!$A$1:$AM$47,3,0)</f>
        <v>Mehul</v>
      </c>
      <c r="K2" s="9" t="str">
        <f>VLOOKUP($H2,'Startup Sheet'!$A$1:$AM$47,4,0)</f>
        <v>f20200806@pilani.bits-pilani.ac.in</v>
      </c>
      <c r="L2" s="10" t="str">
        <f>VLOOKUP($H2,'Startup Sheet'!$A$1:$AM$47,15,0)</f>
        <v>https://drive.google.com/drive/folders/1PPbdwLnwx9-VV9IvGO2xR4301y3m6cu8?usp=sharing</v>
      </c>
      <c r="M2" s="9" t="str">
        <f t="shared" ref="M2:M37" si="2">CONCATENATE(I2,": ",L2)</f>
        <v>OriginKonnect: https://drive.google.com/drive/folders/1PPbdwLnwx9-VV9IvGO2xR4301y3m6cu8?usp=sharing</v>
      </c>
      <c r="N2" s="9">
        <v>44746.0</v>
      </c>
      <c r="O2" s="11">
        <v>44746.416666666664</v>
      </c>
      <c r="P2" s="11">
        <v>44746.458333333336</v>
      </c>
      <c r="Q2" s="9" t="str">
        <f>VLOOKUP($H2,'Startup Sheet'!$A$1:$AM$47,18,0)</f>
        <v>ajit.j@originKonnect.in</v>
      </c>
      <c r="R2" s="9" t="str">
        <f>VLOOKUP($H2,'Startup Sheet'!$A$1:$AM$47,21,0)</f>
        <v>ravish.k@originkonnect.in</v>
      </c>
      <c r="S2" s="9" t="str">
        <f>VLOOKUP($H2,'Startup Sheet'!$A$1:$AM$47,24,0)</f>
        <v/>
      </c>
      <c r="T2" s="12"/>
      <c r="U2" s="12"/>
      <c r="V2" s="12" t="s">
        <v>21</v>
      </c>
      <c r="W2" s="13">
        <f t="shared" ref="W2:W8" si="3">countif(H2:H291,V2)</f>
        <v>6</v>
      </c>
      <c r="X2" s="12">
        <v>6.0</v>
      </c>
      <c r="Y2" s="13" t="str">
        <f t="shared" ref="Y2:Y37" si="4">if(W2&lt;&gt;X2,"error","")</f>
        <v/>
      </c>
    </row>
    <row r="3">
      <c r="A3" s="6" t="s">
        <v>18</v>
      </c>
      <c r="B3" s="6" t="str">
        <f>VLOOKUP(A3,'Mentor Sheet'!$B$2:$O$102,2,0)</f>
        <v>M8</v>
      </c>
      <c r="C3" s="6" t="s">
        <v>19</v>
      </c>
      <c r="D3" s="6" t="s">
        <v>20</v>
      </c>
      <c r="E3" s="6" t="str">
        <f>VLOOKUP(D3,'2021 Batch'!$A$2:$E$16,2,0)</f>
        <v>f20211092@pilani.bits-pilani.ac.in</v>
      </c>
      <c r="F3" s="7">
        <v>2.0</v>
      </c>
      <c r="G3" s="6" t="str">
        <f t="shared" si="1"/>
        <v>M8X2</v>
      </c>
      <c r="H3" s="6" t="str">
        <f>VLOOKUP(G3,'Slot tags'!$C$2:$D$610,2,0)</f>
        <v>S20</v>
      </c>
      <c r="I3" s="8" t="str">
        <f>VLOOKUP($H3,'Startup Sheet'!$A$1:$AM$47,2,0)</f>
        <v>Kwikpic</v>
      </c>
      <c r="J3" s="9" t="str">
        <f>VLOOKUP(H3,'Startup Sheet'!$A$1:$AM$47,3,0)</f>
        <v>Shreya</v>
      </c>
      <c r="K3" s="9" t="str">
        <f>VLOOKUP(H3,'Startup Sheet'!$A$1:$AM$47,4,0)</f>
        <v>f20201807@pilani.bits-pilani.ac.in</v>
      </c>
      <c r="L3" s="10" t="str">
        <f>VLOOKUP($H3,'Startup Sheet'!$A$1:$AM$47,15,0)</f>
        <v>https://drive.google.com/drive/folders/1Se-AWsb-C5MxkFslCpOLWQGsT_aq9h1d?usp=sharing</v>
      </c>
      <c r="M3" s="9" t="str">
        <f t="shared" si="2"/>
        <v>Kwikpic: https://drive.google.com/drive/folders/1Se-AWsb-C5MxkFslCpOLWQGsT_aq9h1d?usp=sharing</v>
      </c>
      <c r="N3" s="9">
        <v>44748.0</v>
      </c>
      <c r="O3" s="11">
        <v>44748.416666666664</v>
      </c>
      <c r="P3" s="11">
        <v>44748.458333333336</v>
      </c>
      <c r="Q3" s="9" t="str">
        <f>VLOOKUP($H3,'Startup Sheet'!$A$1:$AM$47,18,0)</f>
        <v>harsh@kwikpic.in</v>
      </c>
      <c r="R3" s="9" t="str">
        <f>VLOOKUP($H3,'Startup Sheet'!$A$1:$AM$47,21,0)</f>
        <v/>
      </c>
      <c r="S3" s="9" t="str">
        <f>VLOOKUP($H3,'Startup Sheet'!$A$1:$AM$47,24,0)</f>
        <v/>
      </c>
      <c r="T3" s="12"/>
      <c r="U3" s="12"/>
      <c r="V3" s="12" t="s">
        <v>23</v>
      </c>
      <c r="W3" s="13">
        <f t="shared" si="3"/>
        <v>7</v>
      </c>
      <c r="X3" s="12">
        <v>7.0</v>
      </c>
      <c r="Y3" s="13" t="str">
        <f t="shared" si="4"/>
        <v/>
      </c>
    </row>
    <row r="4">
      <c r="A4" s="6" t="s">
        <v>18</v>
      </c>
      <c r="B4" s="6" t="str">
        <f>VLOOKUP(A4,'Mentor Sheet'!$B$2:$O$102,2,0)</f>
        <v>M8</v>
      </c>
      <c r="C4" s="6" t="s">
        <v>19</v>
      </c>
      <c r="D4" s="6" t="s">
        <v>20</v>
      </c>
      <c r="E4" s="6" t="str">
        <f>VLOOKUP(D4,'2021 Batch'!$A$2:$E$16,2,0)</f>
        <v>f20211092@pilani.bits-pilani.ac.in</v>
      </c>
      <c r="F4" s="7">
        <v>3.0</v>
      </c>
      <c r="G4" s="6" t="str">
        <f t="shared" si="1"/>
        <v>M8X3</v>
      </c>
      <c r="H4" s="6" t="str">
        <f>VLOOKUP(G4,'Slot tags'!$C$2:$D$610,2,0)</f>
        <v>S46</v>
      </c>
      <c r="I4" s="8" t="str">
        <f>VLOOKUP($H4,'Startup Sheet'!$A$1:$AM$47,2,0)</f>
        <v>TheRollNumber</v>
      </c>
      <c r="J4" s="9" t="str">
        <f>VLOOKUP(H4,'Startup Sheet'!$A$1:$AM$47,3,0)</f>
        <v>Shamika</v>
      </c>
      <c r="K4" s="9" t="str">
        <f>VLOOKUP(H4,'Startup Sheet'!$A$1:$AM$47,4,0)</f>
        <v>f20201206@pilani.bits-pilani.ac.in</v>
      </c>
      <c r="L4" s="10" t="str">
        <f>VLOOKUP($H4,'Startup Sheet'!$A$1:$AM$47,15,0)</f>
        <v>https://drive.google.com/open?id=1XCLHxcdLSh88tC66PBzsQQnw0eJl_X7q&amp;authuser=karman%40conquest.org.in&amp;usp=drive_fs</v>
      </c>
      <c r="M4" s="9" t="str">
        <f t="shared" si="2"/>
        <v>TheRollNumber: https://drive.google.com/open?id=1XCLHxcdLSh88tC66PBzsQQnw0eJl_X7q&amp;authuser=karman%40conquest.org.in&amp;usp=drive_fs</v>
      </c>
      <c r="N4" s="9">
        <v>44750.0</v>
      </c>
      <c r="O4" s="11">
        <v>44750.416666666664</v>
      </c>
      <c r="P4" s="11">
        <v>44750.458333333336</v>
      </c>
      <c r="Q4" s="9" t="str">
        <f>VLOOKUP($H4,'Startup Sheet'!$A$1:$AM$47,18,0)</f>
        <v>raghavendrasharma@therollnumber.com</v>
      </c>
      <c r="R4" s="9" t="str">
        <f>VLOOKUP($H4,'Startup Sheet'!$A$1:$AM$47,21,0)</f>
        <v/>
      </c>
      <c r="S4" s="9" t="str">
        <f>VLOOKUP($H4,'Startup Sheet'!$A$1:$AM$47,24,0)</f>
        <v/>
      </c>
      <c r="T4" s="12"/>
      <c r="U4" s="12"/>
      <c r="V4" s="12" t="s">
        <v>25</v>
      </c>
      <c r="W4" s="13">
        <f t="shared" si="3"/>
        <v>6</v>
      </c>
      <c r="X4" s="12">
        <v>6.0</v>
      </c>
      <c r="Y4" s="13" t="str">
        <f t="shared" si="4"/>
        <v/>
      </c>
    </row>
    <row r="5">
      <c r="A5" s="14" t="s">
        <v>27</v>
      </c>
      <c r="B5" s="6" t="str">
        <f>VLOOKUP(A5,'Mentor Sheet'!$B$2:$O$102,2,0)</f>
        <v>M54</v>
      </c>
      <c r="C5" s="6" t="s">
        <v>28</v>
      </c>
      <c r="D5" s="14" t="s">
        <v>29</v>
      </c>
      <c r="E5" s="6" t="str">
        <f>VLOOKUP(D5,'2021 Batch'!$A$2:$E$16,2,0)</f>
        <v>f20212512@pilani.bits-pilani.ac.in</v>
      </c>
      <c r="F5" s="7">
        <v>1.0</v>
      </c>
      <c r="G5" s="6" t="str">
        <f t="shared" si="1"/>
        <v>M54X1</v>
      </c>
      <c r="H5" s="6" t="str">
        <f>VLOOKUP(G5,'Slot tags'!$C$2:$D$610,2,0)</f>
        <v>S8</v>
      </c>
      <c r="I5" s="8" t="str">
        <f>VLOOKUP($H5,'Startup Sheet'!$A$1:$AM$47,2,0)</f>
        <v>Fragments (prev. Gullak Party)</v>
      </c>
      <c r="J5" s="9" t="str">
        <f>VLOOKUP(H5,'Startup Sheet'!$A$1:$AM$47,3,0)</f>
        <v>Adarsh</v>
      </c>
      <c r="K5" s="9" t="str">
        <f>VLOOKUP(H5,'Startup Sheet'!$A$1:$AM$47,4,0)</f>
        <v>f20200635@pilani.bits-pilani.ac.in</v>
      </c>
      <c r="L5" s="10" t="str">
        <f>VLOOKUP($H5,'Startup Sheet'!$A$1:$AM$47,15,0)</f>
        <v>https://drive.google.com/open?id=1JpRC8GO5Kbd6N1RwVqNKcwOcV7aUUxhr&amp;authuser=karman%40conquest.org.in&amp;usp=drive_fs</v>
      </c>
      <c r="M5" s="9" t="str">
        <f t="shared" si="2"/>
        <v>Fragments (prev. Gullak Party): https://drive.google.com/open?id=1JpRC8GO5Kbd6N1RwVqNKcwOcV7aUUxhr&amp;authuser=karman%40conquest.org.in&amp;usp=drive_fs</v>
      </c>
      <c r="N5" s="9">
        <v>44743.0</v>
      </c>
      <c r="O5" s="11">
        <v>44743.583333333336</v>
      </c>
      <c r="P5" s="15">
        <v>44743.625</v>
      </c>
      <c r="Q5" s="9" t="str">
        <f>VLOOKUP($H5,'Startup Sheet'!$A$1:$AM$47,18,0)</f>
        <v>deep@thesocio.club</v>
      </c>
      <c r="R5" s="9" t="str">
        <f>VLOOKUP($H5,'Startup Sheet'!$A$1:$AM$47,21,0)</f>
        <v/>
      </c>
      <c r="S5" s="9" t="str">
        <f>VLOOKUP($H5,'Startup Sheet'!$A$1:$AM$47,24,0)</f>
        <v/>
      </c>
      <c r="T5" s="12"/>
      <c r="U5" s="12"/>
      <c r="V5" s="12" t="s">
        <v>30</v>
      </c>
      <c r="W5" s="13">
        <f t="shared" si="3"/>
        <v>0</v>
      </c>
      <c r="X5" s="12">
        <v>0.0</v>
      </c>
      <c r="Y5" s="13" t="str">
        <f t="shared" si="4"/>
        <v/>
      </c>
    </row>
    <row r="6">
      <c r="A6" s="14" t="s">
        <v>27</v>
      </c>
      <c r="B6" s="6" t="str">
        <f>VLOOKUP(A6,'Mentor Sheet'!$B$2:$O$102,2,0)</f>
        <v>M54</v>
      </c>
      <c r="C6" s="6" t="s">
        <v>28</v>
      </c>
      <c r="D6" s="14" t="s">
        <v>29</v>
      </c>
      <c r="E6" s="6" t="str">
        <f>VLOOKUP(D6,'2021 Batch'!$A$2:$E$16,2,0)</f>
        <v>f20212512@pilani.bits-pilani.ac.in</v>
      </c>
      <c r="F6" s="7">
        <v>2.0</v>
      </c>
      <c r="G6" s="6" t="str">
        <f t="shared" si="1"/>
        <v>M54X2</v>
      </c>
      <c r="H6" s="6" t="str">
        <f>VLOOKUP(G6,'Slot tags'!$C$2:$D$610,2,0)</f>
        <v>S40</v>
      </c>
      <c r="I6" s="8" t="str">
        <f>VLOOKUP($H6,'Startup Sheet'!$A$1:$AM$47,2,0)</f>
        <v>CliqueUp</v>
      </c>
      <c r="J6" s="9" t="str">
        <f>VLOOKUP(H6,'Startup Sheet'!$A$1:$AM$47,3,0)</f>
        <v>Varad</v>
      </c>
      <c r="K6" s="9" t="str">
        <f>VLOOKUP(H6,'Startup Sheet'!$A$1:$AM$47,4,0)</f>
        <v>f20200160@pilani.bits-pilani.ac.in</v>
      </c>
      <c r="L6" s="10" t="str">
        <f>VLOOKUP($H6,'Startup Sheet'!$A$1:$AM$47,15,0)</f>
        <v>https://drive.google.com/drive/folders/1UEmu3wGMMJdSXnggjoIP9j6KAglsz1MI?usp=sharing</v>
      </c>
      <c r="M6" s="9" t="str">
        <f t="shared" si="2"/>
        <v>CliqueUp: https://drive.google.com/drive/folders/1UEmu3wGMMJdSXnggjoIP9j6KAglsz1MI?usp=sharing</v>
      </c>
      <c r="N6" s="9">
        <v>44743.0</v>
      </c>
      <c r="O6" s="11">
        <v>44743.625</v>
      </c>
      <c r="P6" s="15">
        <v>44743.666666666664</v>
      </c>
      <c r="Q6" s="9" t="str">
        <f>VLOOKUP($H6,'Startup Sheet'!$A$1:$AM$47,18,0)</f>
        <v>ayush@peekwhole.com</v>
      </c>
      <c r="R6" s="9" t="str">
        <f>VLOOKUP($H6,'Startup Sheet'!$A$1:$AM$47,21,0)</f>
        <v>seerat@peekwhole.com</v>
      </c>
      <c r="S6" s="9" t="str">
        <f>VLOOKUP($H6,'Startup Sheet'!$A$1:$AM$47,24,0)</f>
        <v/>
      </c>
      <c r="T6" s="12"/>
      <c r="U6" s="12"/>
      <c r="V6" s="12" t="s">
        <v>32</v>
      </c>
      <c r="W6" s="13">
        <f t="shared" si="3"/>
        <v>7</v>
      </c>
      <c r="X6" s="12">
        <v>7.0</v>
      </c>
      <c r="Y6" s="13" t="str">
        <f t="shared" si="4"/>
        <v/>
      </c>
    </row>
    <row r="7">
      <c r="A7" s="14" t="s">
        <v>27</v>
      </c>
      <c r="B7" s="6" t="str">
        <f>VLOOKUP(A7,'Mentor Sheet'!$B$2:$O$102,2,0)</f>
        <v>M54</v>
      </c>
      <c r="C7" s="6" t="s">
        <v>28</v>
      </c>
      <c r="D7" s="14" t="s">
        <v>29</v>
      </c>
      <c r="E7" s="6" t="str">
        <f>VLOOKUP(D7,'2021 Batch'!$A$2:$E$16,2,0)</f>
        <v>f20212512@pilani.bits-pilani.ac.in</v>
      </c>
      <c r="F7" s="7">
        <v>3.0</v>
      </c>
      <c r="G7" s="6" t="str">
        <f t="shared" si="1"/>
        <v>M54X3</v>
      </c>
      <c r="H7" s="6" t="str">
        <f>VLOOKUP(G7,'Slot tags'!$C$2:$D$610,2,0)</f>
        <v>S45</v>
      </c>
      <c r="I7" s="8" t="str">
        <f>VLOOKUP($H7,'Startup Sheet'!$A$1:$AM$47,2,0)</f>
        <v>Be Zen (Thrivingzen OPC Pvt Ltd)</v>
      </c>
      <c r="J7" s="9" t="str">
        <f>VLOOKUP(H7,'Startup Sheet'!$A$1:$AM$47,3,0)</f>
        <v>Mehul</v>
      </c>
      <c r="K7" s="9" t="str">
        <f>VLOOKUP(H7,'Startup Sheet'!$A$1:$AM$47,4,0)</f>
        <v>f20200806@pilani.bits-pilani.ac.in</v>
      </c>
      <c r="L7" s="10" t="str">
        <f>VLOOKUP($H7,'Startup Sheet'!$A$1:$AM$47,15,0)</f>
        <v>https://drive.google.com/open?id=1Wwm0iH0BQp7yyPOnJdsgC9uMmaimk8ZQ&amp;authuser=karman%40conquest.org.in&amp;usp=drive_fs</v>
      </c>
      <c r="M7" s="9" t="str">
        <f t="shared" si="2"/>
        <v>Be Zen (Thrivingzen OPC Pvt Ltd): https://drive.google.com/open?id=1Wwm0iH0BQp7yyPOnJdsgC9uMmaimk8ZQ&amp;authuser=karman%40conquest.org.in&amp;usp=drive_fs</v>
      </c>
      <c r="N7" s="9">
        <v>44743.0</v>
      </c>
      <c r="O7" s="11">
        <v>44743.666666666664</v>
      </c>
      <c r="P7" s="15">
        <v>44743.708333333336</v>
      </c>
      <c r="Q7" s="9" t="str">
        <f>VLOOKUP($H7,'Startup Sheet'!$A$1:$AM$47,18,0)</f>
        <v>ramchaitanya@bezen.eco</v>
      </c>
      <c r="R7" s="9" t="str">
        <f>VLOOKUP($H7,'Startup Sheet'!$A$1:$AM$47,21,0)</f>
        <v/>
      </c>
      <c r="S7" s="9" t="str">
        <f>VLOOKUP($H7,'Startup Sheet'!$A$1:$AM$47,24,0)</f>
        <v/>
      </c>
      <c r="T7" s="12"/>
      <c r="U7" s="12"/>
      <c r="V7" s="12" t="s">
        <v>34</v>
      </c>
      <c r="W7" s="13">
        <f t="shared" si="3"/>
        <v>7</v>
      </c>
      <c r="X7" s="12">
        <v>7.0</v>
      </c>
      <c r="Y7" s="13" t="str">
        <f t="shared" si="4"/>
        <v/>
      </c>
    </row>
    <row r="8">
      <c r="A8" s="14" t="s">
        <v>36</v>
      </c>
      <c r="B8" s="6" t="str">
        <f>VLOOKUP(A8,'Mentor Sheet'!$B$2:$O$102,2,0)</f>
        <v>M7</v>
      </c>
      <c r="C8" s="14" t="s">
        <v>37</v>
      </c>
      <c r="D8" s="14" t="s">
        <v>29</v>
      </c>
      <c r="E8" s="6" t="str">
        <f>VLOOKUP(D8,'2021 Batch'!$A$2:$E$16,2,0)</f>
        <v>f20212512@pilani.bits-pilani.ac.in</v>
      </c>
      <c r="F8" s="7">
        <v>1.0</v>
      </c>
      <c r="G8" s="6" t="str">
        <f t="shared" si="1"/>
        <v>M7X1</v>
      </c>
      <c r="H8" s="6" t="str">
        <f>VLOOKUP(G8,'Slot tags'!$C$2:$D$610,2,0)</f>
        <v>S37</v>
      </c>
      <c r="I8" s="8" t="str">
        <f>VLOOKUP($H8,'Startup Sheet'!$A$1:$AM$47,2,0)</f>
        <v>Lowen Women</v>
      </c>
      <c r="J8" s="9" t="str">
        <f>VLOOKUP(H8,'Startup Sheet'!$A$1:$AM$47,3,0)</f>
        <v>Karman</v>
      </c>
      <c r="K8" s="9" t="str">
        <f>VLOOKUP(H8,'Startup Sheet'!$A$1:$AM$47,4,0)</f>
        <v>f20201896@pilani.bits-pilani.ac.in</v>
      </c>
      <c r="L8" s="10" t="str">
        <f>VLOOKUP($H8,'Startup Sheet'!$A$1:$AM$47,15,0)</f>
        <v>https://drive.google.com/open?id=1T8zLw_pesz7Z9nNv2NgMVq9IjshlT7s3&amp;authuser=karman%40conquest.org.in&amp;usp=drive_fs</v>
      </c>
      <c r="M8" s="9" t="str">
        <f t="shared" si="2"/>
        <v>Lowen Women: https://drive.google.com/open?id=1T8zLw_pesz7Z9nNv2NgMVq9IjshlT7s3&amp;authuser=karman%40conquest.org.in&amp;usp=drive_fs</v>
      </c>
      <c r="N8" s="9">
        <v>44747.0</v>
      </c>
      <c r="O8" s="11">
        <v>44747.75</v>
      </c>
      <c r="P8" s="15">
        <v>44747.791666666664</v>
      </c>
      <c r="Q8" s="9" t="str">
        <f>VLOOKUP($H8,'Startup Sheet'!$A$1:$AM$47,18,0)</f>
        <v>krithikashettyy@gmail.com</v>
      </c>
      <c r="R8" s="9" t="str">
        <f>VLOOKUP($H8,'Startup Sheet'!$A$1:$AM$47,21,0)</f>
        <v>ayesharasha@gmail.com</v>
      </c>
      <c r="S8" s="9"/>
      <c r="T8" s="12"/>
      <c r="U8" s="12"/>
      <c r="V8" s="12" t="s">
        <v>38</v>
      </c>
      <c r="W8" s="13">
        <f t="shared" si="3"/>
        <v>7</v>
      </c>
      <c r="X8" s="12">
        <v>7.0</v>
      </c>
      <c r="Y8" s="13" t="str">
        <f t="shared" si="4"/>
        <v/>
      </c>
    </row>
    <row r="9">
      <c r="A9" s="14" t="s">
        <v>36</v>
      </c>
      <c r="B9" s="6" t="str">
        <f>VLOOKUP(A9,'Mentor Sheet'!$B$2:$O$102,2,0)</f>
        <v>M7</v>
      </c>
      <c r="C9" s="14" t="s">
        <v>37</v>
      </c>
      <c r="D9" s="14" t="s">
        <v>29</v>
      </c>
      <c r="E9" s="6" t="str">
        <f>VLOOKUP(D9,'2021 Batch'!$A$2:$E$16,2,0)</f>
        <v>f20212512@pilani.bits-pilani.ac.in</v>
      </c>
      <c r="F9" s="7">
        <v>2.0</v>
      </c>
      <c r="G9" s="6" t="str">
        <f t="shared" si="1"/>
        <v>M7X2</v>
      </c>
      <c r="H9" s="6" t="str">
        <f>VLOOKUP(G9,'Slot tags'!$C$2:$D$610,2,0)</f>
        <v>S44</v>
      </c>
      <c r="I9" s="8" t="str">
        <f>VLOOKUP($H9,'Startup Sheet'!$A$1:$AM$47,2,0)</f>
        <v>UNINO Healthcare Private Limited</v>
      </c>
      <c r="J9" s="9" t="str">
        <f>VLOOKUP(H9,'Startup Sheet'!$A$1:$AM$47,3,0)</f>
        <v>Mehul</v>
      </c>
      <c r="K9" s="9" t="str">
        <f>VLOOKUP(H9,'Startup Sheet'!$A$1:$AM$47,4,0)</f>
        <v>f20200806@pilani.bits-pilani.ac.in</v>
      </c>
      <c r="L9" s="10" t="str">
        <f>VLOOKUP($H9,'Startup Sheet'!$A$1:$AM$47,15,0)</f>
        <v>https://drive.google.com/open?id=1WvcUJlLCv7VmievZOnHqyBVdxVdlwt-B&amp;authuser=karman%40conquest.org.in&amp;usp=drive_fs</v>
      </c>
      <c r="M9" s="9" t="str">
        <f t="shared" si="2"/>
        <v>UNINO Healthcare Private Limited: https://drive.google.com/open?id=1WvcUJlLCv7VmievZOnHqyBVdxVdlwt-B&amp;authuser=karman%40conquest.org.in&amp;usp=drive_fs</v>
      </c>
      <c r="N9" s="9">
        <v>44749.0</v>
      </c>
      <c r="O9" s="11">
        <v>44749.75</v>
      </c>
      <c r="P9" s="15">
        <v>44749.791666666664</v>
      </c>
      <c r="Q9" s="9" t="str">
        <f>VLOOKUP($H9,'Startup Sheet'!$A$1:$AM$47,18,0)</f>
        <v>Harshini.zaveri@gmail.com</v>
      </c>
      <c r="R9" s="9" t="str">
        <f>VLOOKUP($H9,'Startup Sheet'!$A$1:$AM$47,21,0)</f>
        <v>Zaverichiranjit@gmail.com</v>
      </c>
      <c r="S9" s="9"/>
      <c r="T9" s="12"/>
      <c r="U9" s="12"/>
      <c r="V9" s="12" t="s">
        <v>39</v>
      </c>
      <c r="W9" s="13">
        <f t="shared" ref="W9:W20" si="5">countif(H1:H298,V9)</f>
        <v>7</v>
      </c>
      <c r="X9" s="12">
        <v>7.0</v>
      </c>
      <c r="Y9" s="13" t="str">
        <f t="shared" si="4"/>
        <v/>
      </c>
    </row>
    <row r="10">
      <c r="A10" s="6" t="s">
        <v>41</v>
      </c>
      <c r="B10" s="6" t="str">
        <f>VLOOKUP(A10,'Mentor Sheet'!$B$2:$O$102,2,0)</f>
        <v>M16</v>
      </c>
      <c r="C10" s="6" t="s">
        <v>42</v>
      </c>
      <c r="D10" s="6" t="s">
        <v>20</v>
      </c>
      <c r="E10" s="6" t="str">
        <f>VLOOKUP(D10,'2021 Batch'!$A$2:$E$16,2,0)</f>
        <v>f20211092@pilani.bits-pilani.ac.in</v>
      </c>
      <c r="F10" s="7">
        <v>1.0</v>
      </c>
      <c r="G10" s="6" t="str">
        <f t="shared" si="1"/>
        <v>M16X1</v>
      </c>
      <c r="H10" s="6" t="str">
        <f>VLOOKUP(G10,'Slot tags'!$C$2:$D$610,2,0)</f>
        <v>S38</v>
      </c>
      <c r="I10" s="8" t="str">
        <f>VLOOKUP($H10,'Startup Sheet'!$A$1:$AM$47,2,0)</f>
        <v>Heamac Healthcare Pvt. Ltd.</v>
      </c>
      <c r="J10" s="9" t="str">
        <f>VLOOKUP(H10,'Startup Sheet'!$A$1:$AM$47,3,0)</f>
        <v>Shreya</v>
      </c>
      <c r="K10" s="9" t="str">
        <f>VLOOKUP(H10,'Startup Sheet'!$A$1:$AM$47,4,0)</f>
        <v>f20201807@pilani.bits-pilani.ac.in</v>
      </c>
      <c r="L10" s="10" t="str">
        <f>VLOOKUP($H10,'Startup Sheet'!$A$1:$AM$47,15,0)</f>
        <v>https://drive.google.com/drive/folders/1PQKuqUJT_zNeROZr8kVFSWunYMpu0ETK?usp=sharing</v>
      </c>
      <c r="M10" s="9" t="str">
        <f t="shared" si="2"/>
        <v>Heamac Healthcare Pvt. Ltd.: https://drive.google.com/drive/folders/1PQKuqUJT_zNeROZr8kVFSWunYMpu0ETK?usp=sharing</v>
      </c>
      <c r="N10" s="9">
        <v>44743.0</v>
      </c>
      <c r="O10" s="11">
        <v>44743.708333333336</v>
      </c>
      <c r="P10" s="15">
        <v>44743.75</v>
      </c>
      <c r="Q10" s="9" t="str">
        <f>VLOOKUP($H10,'Startup Sheet'!$A$1:$AM$47,18,0)</f>
        <v>akitha@heamac.com</v>
      </c>
      <c r="R10" s="9" t="str">
        <f>VLOOKUP($H10,'Startup Sheet'!$A$1:$AM$47,21,0)</f>
        <v>prasad@heamac.com</v>
      </c>
      <c r="S10" s="9" t="str">
        <f>VLOOKUP($H10,'Startup Sheet'!$A$1:$AM$47,24,0)</f>
        <v/>
      </c>
      <c r="T10" s="12"/>
      <c r="U10" s="12"/>
      <c r="V10" s="12" t="s">
        <v>43</v>
      </c>
      <c r="W10" s="13">
        <f t="shared" si="5"/>
        <v>6</v>
      </c>
      <c r="X10" s="12">
        <v>6.0</v>
      </c>
      <c r="Y10" s="13" t="str">
        <f t="shared" si="4"/>
        <v/>
      </c>
    </row>
    <row r="11">
      <c r="A11" s="6" t="s">
        <v>41</v>
      </c>
      <c r="B11" s="6" t="str">
        <f>VLOOKUP(A11,'Mentor Sheet'!$B$2:$O$102,2,0)</f>
        <v>M16</v>
      </c>
      <c r="C11" s="6" t="s">
        <v>42</v>
      </c>
      <c r="D11" s="6" t="s">
        <v>20</v>
      </c>
      <c r="E11" s="6" t="str">
        <f>VLOOKUP(D11,'2021 Batch'!$A$2:$E$16,2,0)</f>
        <v>f20211092@pilani.bits-pilani.ac.in</v>
      </c>
      <c r="F11" s="7">
        <v>2.0</v>
      </c>
      <c r="G11" s="6" t="str">
        <f t="shared" si="1"/>
        <v>M16X2</v>
      </c>
      <c r="H11" s="6" t="str">
        <f>VLOOKUP(G11,'Slot tags'!$C$2:$D$610,2,0)</f>
        <v>S34</v>
      </c>
      <c r="I11" s="8" t="str">
        <f>VLOOKUP($H11,'Startup Sheet'!$A$1:$AM$47,2,0)</f>
        <v>Daffodil Health</v>
      </c>
      <c r="J11" s="9" t="str">
        <f>VLOOKUP(H11,'Startup Sheet'!$A$1:$AM$47,3,0)</f>
        <v>Shreya</v>
      </c>
      <c r="K11" s="9" t="str">
        <f>VLOOKUP(H11,'Startup Sheet'!$A$1:$AM$47,4,0)</f>
        <v>f20201807@pilani.bits-pilani.ac.in</v>
      </c>
      <c r="L11" s="10" t="str">
        <f>VLOOKUP($H11,'Startup Sheet'!$A$1:$AM$47,15,0)</f>
        <v>https://drive.google.com/drive/folders/1T56ODSwteqsJEiYNqvtImLkTebecTH2Y?usp=sharing</v>
      </c>
      <c r="M11" s="9" t="str">
        <f t="shared" si="2"/>
        <v>Daffodil Health: https://drive.google.com/drive/folders/1T56ODSwteqsJEiYNqvtImLkTebecTH2Y?usp=sharing</v>
      </c>
      <c r="N11" s="9">
        <v>44746.0</v>
      </c>
      <c r="O11" s="11">
        <v>44746.708333333336</v>
      </c>
      <c r="P11" s="15">
        <v>44746.75</v>
      </c>
      <c r="Q11" s="9" t="str">
        <f>VLOOKUP($H11,'Startup Sheet'!$A$1:$AM$47,18,0)</f>
        <v>amal@daffodilhealth.com</v>
      </c>
      <c r="R11" s="9" t="str">
        <f>VLOOKUP($H11,'Startup Sheet'!$A$1:$AM$47,21,0)</f>
        <v>anupam@daffodilhealth.com</v>
      </c>
      <c r="S11" s="9" t="str">
        <f>VLOOKUP($H11,'Startup Sheet'!$A$1:$AM$47,24,0)</f>
        <v/>
      </c>
      <c r="T11" s="12"/>
      <c r="U11" s="12"/>
      <c r="V11" s="12" t="s">
        <v>44</v>
      </c>
      <c r="W11" s="13">
        <f t="shared" si="5"/>
        <v>6</v>
      </c>
      <c r="X11" s="12">
        <v>6.0</v>
      </c>
      <c r="Y11" s="13" t="str">
        <f t="shared" si="4"/>
        <v/>
      </c>
    </row>
    <row r="12">
      <c r="A12" s="6" t="s">
        <v>46</v>
      </c>
      <c r="B12" s="6" t="str">
        <f>VLOOKUP(A12,'Mentor Sheet'!$B$2:$O$102,2,0)</f>
        <v>M38</v>
      </c>
      <c r="C12" s="6" t="s">
        <v>47</v>
      </c>
      <c r="D12" s="6" t="s">
        <v>26</v>
      </c>
      <c r="E12" s="6" t="str">
        <f>VLOOKUP(D12,'2021 Batch'!$A$2:$E$16,2,0)</f>
        <v>f20212801@pilani.bits-pilani.ac.in</v>
      </c>
      <c r="F12" s="7">
        <v>1.0</v>
      </c>
      <c r="G12" s="6" t="str">
        <f t="shared" si="1"/>
        <v>M38X1</v>
      </c>
      <c r="H12" s="6" t="str">
        <f>VLOOKUP(G12,'Slot tags'!$C$2:$D$610,2,0)</f>
        <v>S25</v>
      </c>
      <c r="I12" s="8" t="str">
        <f>VLOOKUP($H12,'Startup Sheet'!$A$1:$AM$47,2,0)</f>
        <v>Froots Technologies Pvt Ltd</v>
      </c>
      <c r="J12" s="9" t="str">
        <f>VLOOKUP(H12,'Startup Sheet'!$A$1:$AM$47,3,0)</f>
        <v>Naman</v>
      </c>
      <c r="K12" s="9" t="str">
        <f>VLOOKUP(H12,'Startup Sheet'!$A$1:$AM$47,4,0)</f>
        <v>f20201749@pilani.bits-pilani.ac.in</v>
      </c>
      <c r="L12" s="10" t="str">
        <f>VLOOKUP($H12,'Startup Sheet'!$A$1:$AM$47,15,0)</f>
        <v>https://drive.google.com/open?id=1SIoPVqze3BoLDpQN9KvP4FVg0hUkXfO1&amp;authuser=karman%40conquest.org.in&amp;usp=drive_fs</v>
      </c>
      <c r="M12" s="9" t="str">
        <f t="shared" si="2"/>
        <v>Froots Technologies Pvt Ltd: https://drive.google.com/open?id=1SIoPVqze3BoLDpQN9KvP4FVg0hUkXfO1&amp;authuser=karman%40conquest.org.in&amp;usp=drive_fs</v>
      </c>
      <c r="N12" s="9">
        <v>44746.0</v>
      </c>
      <c r="O12" s="11">
        <v>44746.708333333336</v>
      </c>
      <c r="P12" s="15">
        <v>44746.75</v>
      </c>
      <c r="Q12" s="9" t="str">
        <f>VLOOKUP($H12,'Startup Sheet'!$A$1:$AM$47,18,0)</f>
        <v>shefalika@froots.co</v>
      </c>
      <c r="R12" s="9" t="str">
        <f>VLOOKUP($H12,'Startup Sheet'!$A$1:$AM$47,21,0)</f>
        <v>shefali@froots.co</v>
      </c>
      <c r="S12" s="9" t="str">
        <f>VLOOKUP($H12,'Startup Sheet'!$A$1:$AM$47,24,0)</f>
        <v/>
      </c>
      <c r="T12" s="12"/>
      <c r="U12" s="12"/>
      <c r="V12" s="12" t="s">
        <v>48</v>
      </c>
      <c r="W12" s="13">
        <f t="shared" si="5"/>
        <v>6</v>
      </c>
      <c r="X12" s="12">
        <v>6.0</v>
      </c>
      <c r="Y12" s="13" t="str">
        <f t="shared" si="4"/>
        <v/>
      </c>
    </row>
    <row r="13">
      <c r="A13" s="6" t="s">
        <v>46</v>
      </c>
      <c r="B13" s="6" t="str">
        <f>VLOOKUP(A13,'Mentor Sheet'!$B$2:$O$102,2,0)</f>
        <v>M38</v>
      </c>
      <c r="C13" s="6" t="s">
        <v>47</v>
      </c>
      <c r="D13" s="6" t="s">
        <v>26</v>
      </c>
      <c r="E13" s="6" t="str">
        <f>VLOOKUP(D13,'2021 Batch'!$A$2:$E$16,2,0)</f>
        <v>f20212801@pilani.bits-pilani.ac.in</v>
      </c>
      <c r="F13" s="7">
        <v>2.0</v>
      </c>
      <c r="G13" s="6" t="str">
        <f t="shared" si="1"/>
        <v>M38X2</v>
      </c>
      <c r="H13" s="6" t="str">
        <f>VLOOKUP(G13,'Slot tags'!$C$2:$D$610,2,0)</f>
        <v>S34</v>
      </c>
      <c r="I13" s="8" t="str">
        <f>VLOOKUP($H13,'Startup Sheet'!$A$1:$AM$47,2,0)</f>
        <v>Daffodil Health</v>
      </c>
      <c r="J13" s="9" t="str">
        <f>VLOOKUP(H13,'Startup Sheet'!$A$1:$AM$47,3,0)</f>
        <v>Shreya</v>
      </c>
      <c r="K13" s="9" t="str">
        <f>VLOOKUP(H13,'Startup Sheet'!$A$1:$AM$47,4,0)</f>
        <v>f20201807@pilani.bits-pilani.ac.in</v>
      </c>
      <c r="L13" s="10" t="str">
        <f>VLOOKUP($H13,'Startup Sheet'!$A$1:$AM$47,15,0)</f>
        <v>https://drive.google.com/drive/folders/1T56ODSwteqsJEiYNqvtImLkTebecTH2Y?usp=sharing</v>
      </c>
      <c r="M13" s="9" t="str">
        <f t="shared" si="2"/>
        <v>Daffodil Health: https://drive.google.com/drive/folders/1T56ODSwteqsJEiYNqvtImLkTebecTH2Y?usp=sharing</v>
      </c>
      <c r="N13" s="9">
        <v>44748.0</v>
      </c>
      <c r="O13" s="11">
        <v>44748.708333333336</v>
      </c>
      <c r="P13" s="15">
        <v>44748.75</v>
      </c>
      <c r="Q13" s="9" t="str">
        <f>VLOOKUP($H13,'Startup Sheet'!$A$1:$AM$47,18,0)</f>
        <v>amal@daffodilhealth.com</v>
      </c>
      <c r="R13" s="9" t="str">
        <f>VLOOKUP($H13,'Startup Sheet'!$A$1:$AM$47,21,0)</f>
        <v>anupam@daffodilhealth.com</v>
      </c>
      <c r="S13" s="9" t="str">
        <f>VLOOKUP($H13,'Startup Sheet'!$A$1:$AM$47,24,0)</f>
        <v/>
      </c>
      <c r="T13" s="12"/>
      <c r="U13" s="12"/>
      <c r="V13" s="12" t="s">
        <v>50</v>
      </c>
      <c r="W13" s="13">
        <f t="shared" si="5"/>
        <v>6</v>
      </c>
      <c r="X13" s="12">
        <v>6.0</v>
      </c>
      <c r="Y13" s="13" t="str">
        <f t="shared" si="4"/>
        <v/>
      </c>
    </row>
    <row r="14">
      <c r="A14" s="6" t="s">
        <v>46</v>
      </c>
      <c r="B14" s="6" t="str">
        <f>VLOOKUP(A14,'Mentor Sheet'!$B$2:$O$102,2,0)</f>
        <v>M38</v>
      </c>
      <c r="C14" s="6" t="s">
        <v>47</v>
      </c>
      <c r="D14" s="6" t="s">
        <v>26</v>
      </c>
      <c r="E14" s="6" t="str">
        <f>VLOOKUP(D14,'2021 Batch'!$A$2:$E$16,2,0)</f>
        <v>f20212801@pilani.bits-pilani.ac.in</v>
      </c>
      <c r="F14" s="7">
        <v>3.0</v>
      </c>
      <c r="G14" s="6" t="str">
        <f t="shared" si="1"/>
        <v>M38X3</v>
      </c>
      <c r="H14" s="6" t="str">
        <f>VLOOKUP(G14,'Slot tags'!$C$2:$D$610,2,0)</f>
        <v>S10</v>
      </c>
      <c r="I14" s="8" t="str">
        <f>VLOOKUP($H14,'Startup Sheet'!$A$1:$AM$47,2,0)</f>
        <v>Folks</v>
      </c>
      <c r="J14" s="9" t="str">
        <f>VLOOKUP(H14,'Startup Sheet'!$A$1:$AM$47,3,0)</f>
        <v>Darshil</v>
      </c>
      <c r="K14" s="9" t="str">
        <f>VLOOKUP(H14,'Startup Sheet'!$A$1:$AM$47,4,0)</f>
        <v>f20200985@pilani.bits-pilani.ac.in</v>
      </c>
      <c r="L14" s="10" t="str">
        <f>VLOOKUP($H14,'Startup Sheet'!$A$1:$AM$47,15,0)</f>
        <v>https://drive.google.com/drive/folders/1JwJrm-OWJuK-1xx6O8dj7OWP8zKkiXoG?usp=sharing</v>
      </c>
      <c r="M14" s="9" t="str">
        <f t="shared" si="2"/>
        <v>Folks: https://drive.google.com/drive/folders/1JwJrm-OWJuK-1xx6O8dj7OWP8zKkiXoG?usp=sharing</v>
      </c>
      <c r="N14" s="9">
        <v>44750.0</v>
      </c>
      <c r="O14" s="11">
        <v>44750.708333333336</v>
      </c>
      <c r="P14" s="15">
        <v>44750.75</v>
      </c>
      <c r="Q14" s="9" t="str">
        <f>VLOOKUP($H14,'Startup Sheet'!$A$1:$AM$47,18,0)</f>
        <v>contact@vishwaspuri.tech</v>
      </c>
      <c r="R14" s="9" t="str">
        <f>VLOOKUP($H14,'Startup Sheet'!$A$1:$AM$47,21,0)</f>
        <v>mudit.shivendra350@yahoo.in</v>
      </c>
      <c r="S14" s="9" t="str">
        <f>VLOOKUP($H14,'Startup Sheet'!$A$1:$AM$47,24,0)</f>
        <v/>
      </c>
      <c r="T14" s="12"/>
      <c r="U14" s="12"/>
      <c r="V14" s="12" t="s">
        <v>52</v>
      </c>
      <c r="W14" s="13">
        <f t="shared" si="5"/>
        <v>6</v>
      </c>
      <c r="X14" s="12">
        <v>6.0</v>
      </c>
      <c r="Y14" s="13" t="str">
        <f t="shared" si="4"/>
        <v/>
      </c>
    </row>
    <row r="15">
      <c r="A15" s="6" t="s">
        <v>54</v>
      </c>
      <c r="B15" s="6" t="str">
        <f>VLOOKUP(A15,'Mentor Sheet'!$B$2:$O$102,2,0)</f>
        <v>M29</v>
      </c>
      <c r="C15" s="6" t="s">
        <v>55</v>
      </c>
      <c r="D15" s="6" t="s">
        <v>29</v>
      </c>
      <c r="E15" s="6" t="str">
        <f>VLOOKUP(D15,'2021 Batch'!$A$2:$E$16,2,0)</f>
        <v>f20212512@pilani.bits-pilani.ac.in</v>
      </c>
      <c r="F15" s="7">
        <v>1.0</v>
      </c>
      <c r="G15" s="6" t="str">
        <f t="shared" si="1"/>
        <v>M29X1</v>
      </c>
      <c r="H15" s="6" t="str">
        <f>VLOOKUP(G15,'Slot tags'!$C$2:$D$610,2,0)</f>
        <v>S16</v>
      </c>
      <c r="I15" s="8" t="str">
        <f>VLOOKUP($H15,'Startup Sheet'!$A$1:$AM$47,2,0)</f>
        <v>DocTunes</v>
      </c>
      <c r="J15" s="9" t="str">
        <f>VLOOKUP(H15,'Startup Sheet'!$A$1:$AM$47,3,0)</f>
        <v>Parth</v>
      </c>
      <c r="K15" s="9" t="str">
        <f>VLOOKUP(H15,'Startup Sheet'!$A$1:$AM$47,4,0)</f>
        <v>f20201229@pilani.bits-pilani.ac.in</v>
      </c>
      <c r="L15" s="10" t="str">
        <f>VLOOKUP($H15,'Startup Sheet'!$A$1:$AM$47,15,0)</f>
        <v>https://drive.google.com/drive/folders/1UQwK4xc_aVT33SZgUMFiyp7YMmtanfgb?usp=sharing</v>
      </c>
      <c r="M15" s="9" t="str">
        <f t="shared" si="2"/>
        <v>DocTunes: https://drive.google.com/drive/folders/1UQwK4xc_aVT33SZgUMFiyp7YMmtanfgb?usp=sharing</v>
      </c>
      <c r="N15" s="9">
        <v>44747.0</v>
      </c>
      <c r="O15" s="15">
        <v>44747.833333333336</v>
      </c>
      <c r="P15" s="15">
        <v>44747.875</v>
      </c>
      <c r="Q15" s="9" t="str">
        <f>VLOOKUP($H15,'Startup Sheet'!$A$1:$AM$47,18,0)</f>
        <v>dewang206@gmail.com</v>
      </c>
      <c r="R15" s="9" t="str">
        <f>VLOOKUP($H15,'Startup Sheet'!$A$1:$AM$47,21,0)</f>
        <v>kss100105@gmail.com</v>
      </c>
      <c r="S15" s="9" t="str">
        <f>VLOOKUP($H15,'Startup Sheet'!$A$1:$AM$47,24,0)</f>
        <v/>
      </c>
      <c r="T15" s="12"/>
      <c r="U15" s="12"/>
      <c r="V15" s="12" t="s">
        <v>56</v>
      </c>
      <c r="W15" s="13">
        <f t="shared" si="5"/>
        <v>6</v>
      </c>
      <c r="X15" s="12">
        <v>6.0</v>
      </c>
      <c r="Y15" s="13" t="str">
        <f t="shared" si="4"/>
        <v/>
      </c>
    </row>
    <row r="16">
      <c r="A16" s="6" t="s">
        <v>54</v>
      </c>
      <c r="B16" s="6" t="str">
        <f>VLOOKUP(A16,'Mentor Sheet'!$B$2:$O$102,2,0)</f>
        <v>M29</v>
      </c>
      <c r="C16" s="6" t="s">
        <v>55</v>
      </c>
      <c r="D16" s="6" t="s">
        <v>29</v>
      </c>
      <c r="E16" s="6" t="str">
        <f>VLOOKUP(D16,'2021 Batch'!$A$2:$E$16,2,0)</f>
        <v>f20212512@pilani.bits-pilani.ac.in</v>
      </c>
      <c r="F16" s="7">
        <v>2.0</v>
      </c>
      <c r="G16" s="6" t="str">
        <f t="shared" si="1"/>
        <v>M29X2</v>
      </c>
      <c r="H16" s="6" t="str">
        <f>VLOOKUP(G16,'Slot tags'!$C$2:$D$610,2,0)</f>
        <v>S21</v>
      </c>
      <c r="I16" s="8" t="str">
        <f>VLOOKUP($H16,'Startup Sheet'!$A$1:$AM$47,2,0)</f>
        <v>Learn and Empower Private Limited</v>
      </c>
      <c r="J16" s="9" t="str">
        <f>VLOOKUP(H16,'Startup Sheet'!$A$1:$AM$47,3,0)</f>
        <v>Mehul</v>
      </c>
      <c r="K16" s="9" t="str">
        <f>VLOOKUP(H16,'Startup Sheet'!$A$1:$AM$47,4,0)</f>
        <v>f20200806@pilani.bits-pilani.ac.in</v>
      </c>
      <c r="L16" s="10" t="str">
        <f>VLOOKUP($H16,'Startup Sheet'!$A$1:$AM$47,15,0)</f>
        <v>https://drive.google.com/drive/folders/1T4TUmfqa5C6P8McvtFYN3XntJR6n62Gy?usp=sharing</v>
      </c>
      <c r="M16" s="9" t="str">
        <f t="shared" si="2"/>
        <v>Learn and Empower Private Limited: https://drive.google.com/drive/folders/1T4TUmfqa5C6P8McvtFYN3XntJR6n62Gy?usp=sharing</v>
      </c>
      <c r="N16" s="9">
        <v>44748.0</v>
      </c>
      <c r="O16" s="15">
        <v>44748.833333333336</v>
      </c>
      <c r="P16" s="15">
        <v>44748.875</v>
      </c>
      <c r="Q16" s="9" t="str">
        <f>VLOOKUP($H16,'Startup Sheet'!$A$1:$AM$47,18,0)</f>
        <v>hello@learnemp.in</v>
      </c>
      <c r="R16" s="9" t="str">
        <f>VLOOKUP($H16,'Startup Sheet'!$A$1:$AM$47,21,0)</f>
        <v>prabodh.mahajan@learnemp.in</v>
      </c>
      <c r="S16" s="9" t="str">
        <f>VLOOKUP($H16,'Startup Sheet'!$A$1:$AM$47,24,0)</f>
        <v/>
      </c>
      <c r="T16" s="12"/>
      <c r="U16" s="12"/>
      <c r="V16" s="12" t="s">
        <v>58</v>
      </c>
      <c r="W16" s="13">
        <f t="shared" si="5"/>
        <v>6</v>
      </c>
      <c r="X16" s="12">
        <v>6.0</v>
      </c>
      <c r="Y16" s="13" t="str">
        <f t="shared" si="4"/>
        <v/>
      </c>
    </row>
    <row r="17">
      <c r="A17" s="6" t="s">
        <v>54</v>
      </c>
      <c r="B17" s="6" t="str">
        <f>VLOOKUP(A17,'Mentor Sheet'!$B$2:$O$102,2,0)</f>
        <v>M29</v>
      </c>
      <c r="C17" s="6" t="s">
        <v>55</v>
      </c>
      <c r="D17" s="6" t="s">
        <v>29</v>
      </c>
      <c r="E17" s="6" t="str">
        <f>VLOOKUP(D17,'2021 Batch'!$A$2:$E$16,2,0)</f>
        <v>f20212512@pilani.bits-pilani.ac.in</v>
      </c>
      <c r="F17" s="7">
        <v>3.0</v>
      </c>
      <c r="G17" s="6" t="str">
        <f t="shared" si="1"/>
        <v>M29X3</v>
      </c>
      <c r="H17" s="6" t="str">
        <f>VLOOKUP(G17,'Slot tags'!$C$2:$D$610,2,0)</f>
        <v>S30</v>
      </c>
      <c r="I17" s="8" t="str">
        <f>VLOOKUP($H17,'Startup Sheet'!$A$1:$AM$47,2,0)</f>
        <v>FreightFox</v>
      </c>
      <c r="J17" s="9" t="str">
        <f>VLOOKUP(H17,'Startup Sheet'!$A$1:$AM$47,3,0)</f>
        <v>Naman</v>
      </c>
      <c r="K17" s="9" t="str">
        <f>VLOOKUP(H17,'Startup Sheet'!$A$1:$AM$47,4,0)</f>
        <v>f20201749@pilani.bits-pilani.ac.in</v>
      </c>
      <c r="L17" s="10" t="str">
        <f>VLOOKUP($H17,'Startup Sheet'!$A$1:$AM$47,15,0)</f>
        <v>https://drive.google.com/open?id=1PMxE4_uP6DHhXeDdGGFg4qjbx-inMOW7&amp;authuser=karman%40conquest.org.in&amp;usp=drive_fs</v>
      </c>
      <c r="M17" s="9" t="str">
        <f t="shared" si="2"/>
        <v>FreightFox: https://drive.google.com/open?id=1PMxE4_uP6DHhXeDdGGFg4qjbx-inMOW7&amp;authuser=karman%40conquest.org.in&amp;usp=drive_fs</v>
      </c>
      <c r="N17" s="9">
        <v>44749.0</v>
      </c>
      <c r="O17" s="15">
        <v>44749.833333333336</v>
      </c>
      <c r="P17" s="15">
        <v>44749.875</v>
      </c>
      <c r="Q17" s="9" t="str">
        <f>VLOOKUP($H17,'Startup Sheet'!$A$1:$AM$47,18,0)</f>
        <v>nitish@freightfox.ai</v>
      </c>
      <c r="R17" s="9" t="str">
        <f>VLOOKUP($H17,'Startup Sheet'!$A$1:$AM$47,21,0)</f>
        <v>sandy@freightfox.ai, vikas@freightfox.ai</v>
      </c>
      <c r="S17" s="9" t="str">
        <f>VLOOKUP($H17,'Startup Sheet'!$A$1:$AM$47,24,0)</f>
        <v>manjari@freightfox.ai</v>
      </c>
      <c r="T17" s="12"/>
      <c r="U17" s="12"/>
      <c r="V17" s="12" t="s">
        <v>60</v>
      </c>
      <c r="W17" s="13">
        <f t="shared" si="5"/>
        <v>6</v>
      </c>
      <c r="X17" s="12">
        <v>6.0</v>
      </c>
      <c r="Y17" s="13" t="str">
        <f t="shared" si="4"/>
        <v/>
      </c>
    </row>
    <row r="18">
      <c r="A18" s="16" t="s">
        <v>61</v>
      </c>
      <c r="B18" s="6" t="str">
        <f>VLOOKUP(A18,'Mentor Sheet'!$B$2:$O$102,2,0)</f>
        <v>M63</v>
      </c>
      <c r="C18" s="6" t="s">
        <v>62</v>
      </c>
      <c r="D18" s="6" t="s">
        <v>35</v>
      </c>
      <c r="E18" s="6" t="str">
        <f>VLOOKUP(D18,'2021 Batch'!$A$2:$E$16,2,0)</f>
        <v>f20212389@pilani.bits-pilani.ac.in</v>
      </c>
      <c r="F18" s="7">
        <v>1.0</v>
      </c>
      <c r="G18" s="6" t="str">
        <f t="shared" si="1"/>
        <v>M63X1</v>
      </c>
      <c r="H18" s="6" t="str">
        <f>VLOOKUP(G18,'Slot tags'!$C$2:$D$610,2,0)</f>
        <v>S12</v>
      </c>
      <c r="I18" s="8" t="str">
        <f>VLOOKUP($H18,'Startup Sheet'!$A$1:$AM$47,2,0)</f>
        <v>Scrollify</v>
      </c>
      <c r="J18" s="9" t="str">
        <f>VLOOKUP(H18,'Startup Sheet'!$A$1:$AM$47,3,0)</f>
        <v>Parth</v>
      </c>
      <c r="K18" s="9" t="str">
        <f>VLOOKUP(H18,'Startup Sheet'!$A$1:$AM$47,4,0)</f>
        <v>f20201229@pilani.bits-pilani.ac.in</v>
      </c>
      <c r="L18" s="10" t="str">
        <f>VLOOKUP($H18,'Startup Sheet'!$A$1:$AM$47,15,0)</f>
        <v>https://drive.google.com/open?id=1OZnEwgQS5amoHOFDQQ_ksM3zT3PcOUaM&amp;authuser=karman%40conquest.org.in&amp;usp=drive_fs</v>
      </c>
      <c r="M18" s="9" t="str">
        <f t="shared" si="2"/>
        <v>Scrollify: https://drive.google.com/open?id=1OZnEwgQS5amoHOFDQQ_ksM3zT3PcOUaM&amp;authuser=karman%40conquest.org.in&amp;usp=drive_fs</v>
      </c>
      <c r="N18" s="9">
        <v>44746.0</v>
      </c>
      <c r="O18" s="11">
        <v>44746.666666666664</v>
      </c>
      <c r="P18" s="15">
        <v>44746.708333333336</v>
      </c>
      <c r="Q18" s="9" t="str">
        <f>VLOOKUP($H18,'Startup Sheet'!$A$1:$AM$47,18,0)</f>
        <v>manas@scrollify.in</v>
      </c>
      <c r="R18" s="9" t="str">
        <f>VLOOKUP($H18,'Startup Sheet'!$A$1:$AM$47,21,0)</f>
        <v>anshul@scrollify.in</v>
      </c>
      <c r="S18" s="9" t="str">
        <f>VLOOKUP($H18,'Startup Sheet'!$A$1:$AM$47,24,0)</f>
        <v/>
      </c>
      <c r="T18" s="12"/>
      <c r="U18" s="12"/>
      <c r="V18" s="12" t="s">
        <v>63</v>
      </c>
      <c r="W18" s="13">
        <f t="shared" si="5"/>
        <v>6</v>
      </c>
      <c r="X18" s="12">
        <v>6.0</v>
      </c>
      <c r="Y18" s="13" t="str">
        <f t="shared" si="4"/>
        <v/>
      </c>
    </row>
    <row r="19">
      <c r="A19" s="16" t="s">
        <v>61</v>
      </c>
      <c r="B19" s="6" t="str">
        <f>VLOOKUP(A19,'Mentor Sheet'!$B$2:$O$102,2,0)</f>
        <v>M63</v>
      </c>
      <c r="C19" s="6" t="s">
        <v>62</v>
      </c>
      <c r="D19" s="6" t="s">
        <v>35</v>
      </c>
      <c r="E19" s="6" t="str">
        <f>VLOOKUP(D19,'2021 Batch'!$A$2:$E$16,2,0)</f>
        <v>f20212389@pilani.bits-pilani.ac.in</v>
      </c>
      <c r="F19" s="7">
        <v>2.0</v>
      </c>
      <c r="G19" s="6" t="str">
        <f t="shared" si="1"/>
        <v>M63X2</v>
      </c>
      <c r="H19" s="6" t="str">
        <f>VLOOKUP(G19,'Slot tags'!$C$2:$D$610,2,0)</f>
        <v>S29</v>
      </c>
      <c r="I19" s="8" t="str">
        <f>VLOOKUP($H19,'Startup Sheet'!$A$1:$AM$47,2,0)</f>
        <v>enpointe</v>
      </c>
      <c r="J19" s="9" t="str">
        <f>VLOOKUP(H19,'Startup Sheet'!$A$1:$AM$47,3,0)</f>
        <v>Karman</v>
      </c>
      <c r="K19" s="9" t="str">
        <f>VLOOKUP(H19,'Startup Sheet'!$A$1:$AM$47,4,0)</f>
        <v>f20201896@pilani.bits-pilani.ac.in</v>
      </c>
      <c r="L19" s="10" t="str">
        <f>VLOOKUP($H19,'Startup Sheet'!$A$1:$AM$47,15,0)</f>
        <v>https://drive.google.com/open?id=1T9veuEhSLewReTyBGlg1MtC5cPeNDZNT&amp;authuser=karman%40conquest.org.in&amp;usp=drive_fs</v>
      </c>
      <c r="M19" s="9" t="str">
        <f t="shared" si="2"/>
        <v>enpointe: https://drive.google.com/open?id=1T9veuEhSLewReTyBGlg1MtC5cPeNDZNT&amp;authuser=karman%40conquest.org.in&amp;usp=drive_fs</v>
      </c>
      <c r="N19" s="9">
        <v>44746.0</v>
      </c>
      <c r="O19" s="11">
        <v>44746.708333333336</v>
      </c>
      <c r="P19" s="15">
        <v>44746.75</v>
      </c>
      <c r="Q19" s="9" t="str">
        <f>VLOOKUP($H19,'Startup Sheet'!$A$1:$AM$47,18,0)</f>
        <v>anna@enpointe.in</v>
      </c>
      <c r="R19" s="9" t="str">
        <f>VLOOKUP($H19,'Startup Sheet'!$A$1:$AM$47,21,0)</f>
        <v/>
      </c>
      <c r="S19" s="9" t="str">
        <f>VLOOKUP($H19,'Startup Sheet'!$A$1:$AM$47,24,0)</f>
        <v/>
      </c>
      <c r="T19" s="12"/>
      <c r="U19" s="12"/>
      <c r="V19" s="12" t="s">
        <v>64</v>
      </c>
      <c r="W19" s="13">
        <f t="shared" si="5"/>
        <v>7</v>
      </c>
      <c r="X19" s="12">
        <v>7.0</v>
      </c>
      <c r="Y19" s="13" t="str">
        <f t="shared" si="4"/>
        <v/>
      </c>
    </row>
    <row r="20">
      <c r="A20" s="14" t="s">
        <v>65</v>
      </c>
      <c r="B20" s="6" t="str">
        <f>VLOOKUP(A20,'Mentor Sheet'!$B$2:$O$102,2,0)</f>
        <v>M82</v>
      </c>
      <c r="C20" s="6" t="s">
        <v>66</v>
      </c>
      <c r="D20" s="6" t="s">
        <v>29</v>
      </c>
      <c r="E20" s="6" t="str">
        <f>VLOOKUP(D20,'2021 Batch'!$A$2:$E$16,2,0)</f>
        <v>f20212512@pilani.bits-pilani.ac.in</v>
      </c>
      <c r="F20" s="7">
        <v>1.0</v>
      </c>
      <c r="G20" s="6" t="str">
        <f t="shared" si="1"/>
        <v>M82X1</v>
      </c>
      <c r="H20" s="6" t="str">
        <f>VLOOKUP(G20,'Slot tags'!$C$2:$D$610,2,0)</f>
        <v>S31</v>
      </c>
      <c r="I20" s="8" t="str">
        <f>VLOOKUP($H20,'Startup Sheet'!$A$1:$AM$47,2,0)</f>
        <v>Green Tiger Mobility Private Limited</v>
      </c>
      <c r="J20" s="9" t="str">
        <f>VLOOKUP(H20,'Startup Sheet'!$A$1:$AM$47,3,0)</f>
        <v>Aryaman</v>
      </c>
      <c r="K20" s="9" t="str">
        <f>VLOOKUP(H20,'Startup Sheet'!$A$1:$AM$47,4,0)</f>
        <v>f20200537@pilani.bits-pilani.ac.in</v>
      </c>
      <c r="L20" s="10" t="str">
        <f>VLOOKUP($H20,'Startup Sheet'!$A$1:$AM$47,15,0)</f>
        <v>https://drive.google.com/drive/folders/1SFqiNx45LSxxNO68-Yc09lVbI-HNp6e_?usp=sharing</v>
      </c>
      <c r="M20" s="9" t="str">
        <f t="shared" si="2"/>
        <v>Green Tiger Mobility Private Limited: https://drive.google.com/drive/folders/1SFqiNx45LSxxNO68-Yc09lVbI-HNp6e_?usp=sharing</v>
      </c>
      <c r="N20" s="9">
        <v>44745.0</v>
      </c>
      <c r="O20" s="11">
        <v>44745.75</v>
      </c>
      <c r="P20" s="15">
        <v>44745.791666666664</v>
      </c>
      <c r="Q20" s="9" t="str">
        <f>VLOOKUP($H20,'Startup Sheet'!$A$1:$AM$47,18,0)</f>
        <v>ashish@greentiger.in</v>
      </c>
      <c r="R20" s="9" t="str">
        <f>VLOOKUP($H20,'Startup Sheet'!$A$1:$AM$47,21,0)</f>
        <v>aditya@greentiger.in</v>
      </c>
      <c r="S20" s="9" t="str">
        <f>VLOOKUP($H20,'Startup Sheet'!$A$1:$AM$47,24,0)</f>
        <v/>
      </c>
      <c r="T20" s="12"/>
      <c r="U20" s="12"/>
      <c r="V20" s="12" t="s">
        <v>67</v>
      </c>
      <c r="W20" s="13">
        <f t="shared" si="5"/>
        <v>7</v>
      </c>
      <c r="X20" s="12">
        <v>7.0</v>
      </c>
      <c r="Y20" s="13" t="str">
        <f t="shared" si="4"/>
        <v/>
      </c>
    </row>
    <row r="21">
      <c r="A21" s="14" t="s">
        <v>65</v>
      </c>
      <c r="B21" s="6" t="str">
        <f>VLOOKUP(A21,'Mentor Sheet'!$B$2:$O$102,2,0)</f>
        <v>M82</v>
      </c>
      <c r="C21" s="6" t="s">
        <v>66</v>
      </c>
      <c r="D21" s="14" t="s">
        <v>29</v>
      </c>
      <c r="E21" s="6" t="str">
        <f>VLOOKUP(D21,'2021 Batch'!$A$2:$E$16,2,0)</f>
        <v>f20212512@pilani.bits-pilani.ac.in</v>
      </c>
      <c r="F21" s="7">
        <v>2.0</v>
      </c>
      <c r="G21" s="6" t="str">
        <f t="shared" si="1"/>
        <v>M82X2</v>
      </c>
      <c r="H21" s="6" t="str">
        <f>VLOOKUP(G21,'Slot tags'!$C$2:$D$610,2,0)</f>
        <v>S24</v>
      </c>
      <c r="I21" s="8" t="str">
        <f>VLOOKUP($H21,'Startup Sheet'!$A$1:$AM$47,2,0)</f>
        <v>Naxatra Labs</v>
      </c>
      <c r="J21" s="9" t="str">
        <f>VLOOKUP(H21,'Startup Sheet'!$A$1:$AM$47,3,0)</f>
        <v>Shamika</v>
      </c>
      <c r="K21" s="9" t="str">
        <f>VLOOKUP(H21,'Startup Sheet'!$A$1:$AM$47,4,0)</f>
        <v>f20201206@pilani.bits-pilani.ac.in</v>
      </c>
      <c r="L21" s="10" t="str">
        <f>VLOOKUP($H21,'Startup Sheet'!$A$1:$AM$47,15,0)</f>
        <v>https://drive.google.com/open?id=1PQIBXu7D0DzKLlsgGbS0nw3L26RVnNI5&amp;authuser=karman%40conquest.org.in&amp;usp=drive_fs</v>
      </c>
      <c r="M21" s="9" t="str">
        <f t="shared" si="2"/>
        <v>Naxatra Labs: https://drive.google.com/open?id=1PQIBXu7D0DzKLlsgGbS0nw3L26RVnNI5&amp;authuser=karman%40conquest.org.in&amp;usp=drive_fs</v>
      </c>
      <c r="N21" s="9">
        <v>44748.0</v>
      </c>
      <c r="O21" s="11">
        <v>44748.75</v>
      </c>
      <c r="P21" s="15">
        <v>44748.791666666664</v>
      </c>
      <c r="Q21" s="9" t="str">
        <f>VLOOKUP($H21,'Startup Sheet'!$A$1:$AM$47,18,0)</f>
        <v>abhilash@naxatralabs.com</v>
      </c>
      <c r="R21" s="9" t="str">
        <f>VLOOKUP($H21,'Startup Sheet'!$A$1:$AM$47,21,0)</f>
        <v>piyush@naxatralabs.com</v>
      </c>
      <c r="S21" s="9" t="str">
        <f>VLOOKUP($H21,'Startup Sheet'!$A$1:$AM$47,24,0)</f>
        <v/>
      </c>
      <c r="T21" s="12"/>
      <c r="U21" s="12"/>
      <c r="V21" s="12" t="s">
        <v>68</v>
      </c>
      <c r="W21" s="13">
        <f t="shared" ref="W21:W37" si="6">countif(H$1:H310,V21)</f>
        <v>6</v>
      </c>
      <c r="X21" s="12">
        <v>6.0</v>
      </c>
      <c r="Y21" s="13" t="str">
        <f t="shared" si="4"/>
        <v/>
      </c>
    </row>
    <row r="22">
      <c r="A22" s="14" t="s">
        <v>69</v>
      </c>
      <c r="B22" s="6" t="str">
        <f>VLOOKUP(A22,'Mentor Sheet'!$B$2:$O$102,2,0)</f>
        <v>M72</v>
      </c>
      <c r="C22" s="6" t="s">
        <v>70</v>
      </c>
      <c r="D22" s="14" t="s">
        <v>29</v>
      </c>
      <c r="E22" s="6" t="str">
        <f>VLOOKUP(D22,'2021 Batch'!$A$2:$E$16,2,0)</f>
        <v>f20212512@pilani.bits-pilani.ac.in</v>
      </c>
      <c r="F22" s="7">
        <v>1.0</v>
      </c>
      <c r="G22" s="6" t="str">
        <f t="shared" si="1"/>
        <v>M72X1</v>
      </c>
      <c r="H22" s="6" t="str">
        <f>VLOOKUP(G22,'Slot tags'!$C$2:$D$610,2,0)</f>
        <v>S22</v>
      </c>
      <c r="I22" s="8" t="str">
        <f>VLOOKUP($H22,'Startup Sheet'!$A$1:$AM$47,2,0)</f>
        <v>Statlogic</v>
      </c>
      <c r="J22" s="9" t="str">
        <f>VLOOKUP(H22,'Startup Sheet'!$A$1:$AM$47,3,0)</f>
        <v>Darshil</v>
      </c>
      <c r="K22" s="9" t="str">
        <f>VLOOKUP(H22,'Startup Sheet'!$A$1:$AM$47,4,0)</f>
        <v>f20200985@pilani.bits-pilani.ac.in</v>
      </c>
      <c r="L22" s="10" t="str">
        <f>VLOOKUP($H22,'Startup Sheet'!$A$1:$AM$47,15,0)</f>
        <v>https://drive.google.com/drive/folders/1TDJQ-fqwC9-KiOm5feuilIV4R7vS0sgC?usp=sharing</v>
      </c>
      <c r="M22" s="9" t="str">
        <f t="shared" si="2"/>
        <v>Statlogic: https://drive.google.com/drive/folders/1TDJQ-fqwC9-KiOm5feuilIV4R7vS0sgC?usp=sharing</v>
      </c>
      <c r="N22" s="9">
        <v>44749.0</v>
      </c>
      <c r="O22" s="11">
        <v>44749.75</v>
      </c>
      <c r="P22" s="15">
        <v>44749.791666666664</v>
      </c>
      <c r="Q22" s="9" t="str">
        <f>VLOOKUP($H22,'Startup Sheet'!$A$1:$AM$47,18,0)</f>
        <v>vignesh@statlogic.io</v>
      </c>
      <c r="R22" s="9" t="str">
        <f>VLOOKUP($H22,'Startup Sheet'!$A$1:$AM$47,21,0)</f>
        <v/>
      </c>
      <c r="S22" s="9" t="str">
        <f>VLOOKUP($H22,'Startup Sheet'!$A$1:$AM$47,24,0)</f>
        <v/>
      </c>
      <c r="T22" s="12"/>
      <c r="U22" s="12"/>
      <c r="V22" s="12" t="s">
        <v>71</v>
      </c>
      <c r="W22" s="13">
        <f t="shared" si="6"/>
        <v>6</v>
      </c>
      <c r="X22" s="12">
        <v>6.0</v>
      </c>
      <c r="Y22" s="13" t="str">
        <f t="shared" si="4"/>
        <v/>
      </c>
    </row>
    <row r="23">
      <c r="A23" s="14" t="s">
        <v>69</v>
      </c>
      <c r="B23" s="6" t="str">
        <f>VLOOKUP(A23,'Mentor Sheet'!$B$2:$O$102,2,0)</f>
        <v>M72</v>
      </c>
      <c r="C23" s="6" t="s">
        <v>70</v>
      </c>
      <c r="D23" s="14" t="s">
        <v>29</v>
      </c>
      <c r="E23" s="6" t="str">
        <f>VLOOKUP(D23,'2021 Batch'!$A$2:$E$16,2,0)</f>
        <v>f20212512@pilani.bits-pilani.ac.in</v>
      </c>
      <c r="F23" s="7">
        <v>2.0</v>
      </c>
      <c r="G23" s="6" t="str">
        <f t="shared" si="1"/>
        <v>M72X2</v>
      </c>
      <c r="H23" s="6" t="str">
        <f>VLOOKUP(G23,'Slot tags'!$C$2:$D$610,2,0)</f>
        <v>S18</v>
      </c>
      <c r="I23" s="8" t="str">
        <f>VLOOKUP($H23,'Startup Sheet'!$A$1:$AM$47,2,0)</f>
        <v>Euphotic Labs Private Limited</v>
      </c>
      <c r="J23" s="9" t="str">
        <f>VLOOKUP(H23,'Startup Sheet'!$A$1:$AM$47,3,0)</f>
        <v>Shreya</v>
      </c>
      <c r="K23" s="9" t="str">
        <f>VLOOKUP(H23,'Startup Sheet'!$A$1:$AM$47,4,0)</f>
        <v>f20201807@pilani.bits-pilani.ac.in</v>
      </c>
      <c r="L23" s="10" t="str">
        <f>VLOOKUP($H23,'Startup Sheet'!$A$1:$AM$47,15,0)</f>
        <v>https://drive.google.com/drive/folders/1PIEn0HU71iqvaXE8xmGclj6j1YvpVsEp?usp=sharing</v>
      </c>
      <c r="M23" s="9" t="str">
        <f t="shared" si="2"/>
        <v>Euphotic Labs Private Limited: https://drive.google.com/drive/folders/1PIEn0HU71iqvaXE8xmGclj6j1YvpVsEp?usp=sharing</v>
      </c>
      <c r="N23" s="9">
        <v>44751.0</v>
      </c>
      <c r="O23" s="11">
        <v>44751.75</v>
      </c>
      <c r="P23" s="15">
        <v>44751.791666666664</v>
      </c>
      <c r="Q23" s="9" t="str">
        <f>VLOOKUP($H23,'Startup Sheet'!$A$1:$AM$47,18,0)</f>
        <v>sudeep@euphotic.io</v>
      </c>
      <c r="R23" s="9" t="str">
        <f>VLOOKUP($H23,'Startup Sheet'!$A$1:$AM$47,21,0)</f>
        <v>yatin@euphotic.io</v>
      </c>
      <c r="S23" s="9" t="str">
        <f>VLOOKUP($H23,'Startup Sheet'!$A$1:$AM$47,24,0)</f>
        <v>amitgupta@euphotic.io</v>
      </c>
      <c r="T23" s="12"/>
      <c r="U23" s="12"/>
      <c r="V23" s="12" t="s">
        <v>72</v>
      </c>
      <c r="W23" s="13">
        <f t="shared" si="6"/>
        <v>6</v>
      </c>
      <c r="X23" s="12">
        <v>6.0</v>
      </c>
      <c r="Y23" s="13" t="str">
        <f t="shared" si="4"/>
        <v/>
      </c>
    </row>
    <row r="24">
      <c r="A24" s="6" t="s">
        <v>73</v>
      </c>
      <c r="B24" s="6" t="str">
        <f>VLOOKUP(A24,'Mentor Sheet'!$B$2:$O$102,2,0)</f>
        <v>M10</v>
      </c>
      <c r="C24" s="6" t="s">
        <v>74</v>
      </c>
      <c r="D24" s="6" t="s">
        <v>20</v>
      </c>
      <c r="E24" s="6" t="str">
        <f>VLOOKUP(D24,'2021 Batch'!$A$2:$E$16,2,0)</f>
        <v>f20211092@pilani.bits-pilani.ac.in</v>
      </c>
      <c r="F24" s="7">
        <v>1.0</v>
      </c>
      <c r="G24" s="6" t="str">
        <f t="shared" si="1"/>
        <v>M10X1</v>
      </c>
      <c r="H24" s="6" t="str">
        <f>VLOOKUP(G24,'Slot tags'!$C$2:$D$610,2,0)</f>
        <v>S19</v>
      </c>
      <c r="I24" s="8" t="str">
        <f>VLOOKUP($H24,'Startup Sheet'!$A$1:$AM$47,2,0)</f>
        <v>Xebra Biztech LLP</v>
      </c>
      <c r="J24" s="9" t="str">
        <f>VLOOKUP(H24,'Startup Sheet'!$A$1:$AM$47,3,0)</f>
        <v>Darshil</v>
      </c>
      <c r="K24" s="9" t="str">
        <f>VLOOKUP(H24,'Startup Sheet'!$A$1:$AM$47,4,0)</f>
        <v>f20200985@pilani.bits-pilani.ac.in</v>
      </c>
      <c r="L24" s="10" t="str">
        <f>VLOOKUP($H24,'Startup Sheet'!$A$1:$AM$47,15,0)</f>
        <v>https://drive.google.com/drive/folders/1Sye02-7bYKt_meBOMhXwFZu6ICf1UGs2?usp=sharing</v>
      </c>
      <c r="M24" s="9" t="str">
        <f t="shared" si="2"/>
        <v>Xebra Biztech LLP: https://drive.google.com/drive/folders/1Sye02-7bYKt_meBOMhXwFZu6ICf1UGs2?usp=sharing</v>
      </c>
      <c r="N24" s="9">
        <v>44746.0</v>
      </c>
      <c r="O24" s="11">
        <v>44746.708333333336</v>
      </c>
      <c r="P24" s="15">
        <v>44746.75</v>
      </c>
      <c r="Q24" s="9" t="str">
        <f>VLOOKUP($H24,'Startup Sheet'!$A$1:$AM$47,18,0)</f>
        <v>nimesh@xebra.in</v>
      </c>
      <c r="R24" s="9" t="str">
        <f>VLOOKUP($H24,'Startup Sheet'!$A$1:$AM$47,21,0)</f>
        <v/>
      </c>
      <c r="S24" s="9" t="str">
        <f>VLOOKUP($H24,'Startup Sheet'!$A$1:$AM$47,24,0)</f>
        <v/>
      </c>
      <c r="T24" s="12"/>
      <c r="U24" s="12"/>
      <c r="V24" s="12" t="s">
        <v>75</v>
      </c>
      <c r="W24" s="13">
        <f t="shared" si="6"/>
        <v>7</v>
      </c>
      <c r="X24" s="12">
        <v>7.0</v>
      </c>
      <c r="Y24" s="13" t="str">
        <f t="shared" si="4"/>
        <v/>
      </c>
    </row>
    <row r="25">
      <c r="A25" s="6" t="s">
        <v>73</v>
      </c>
      <c r="B25" s="6" t="str">
        <f>VLOOKUP(A25,'Mentor Sheet'!$B$2:$O$102,2,0)</f>
        <v>M10</v>
      </c>
      <c r="C25" s="6" t="s">
        <v>74</v>
      </c>
      <c r="D25" s="6" t="s">
        <v>20</v>
      </c>
      <c r="E25" s="6" t="str">
        <f>VLOOKUP(D25,'2021 Batch'!$A$2:$E$16,2,0)</f>
        <v>f20211092@pilani.bits-pilani.ac.in</v>
      </c>
      <c r="F25" s="7">
        <v>2.0</v>
      </c>
      <c r="G25" s="6" t="str">
        <f t="shared" si="1"/>
        <v>M10X2</v>
      </c>
      <c r="H25" s="6" t="str">
        <f>VLOOKUP(G25,'Slot tags'!$C$2:$D$610,2,0)</f>
        <v>S28</v>
      </c>
      <c r="I25" s="8" t="str">
        <f>VLOOKUP($H25,'Startup Sheet'!$A$1:$AM$47,2,0)</f>
        <v>Siddhan Intelligence Pvt Limited</v>
      </c>
      <c r="J25" s="9" t="str">
        <f>VLOOKUP(H25,'Startup Sheet'!$A$1:$AM$47,3,0)</f>
        <v>Varad</v>
      </c>
      <c r="K25" s="9" t="str">
        <f>VLOOKUP(H25,'Startup Sheet'!$A$1:$AM$47,4,0)</f>
        <v>f20200160@pilani.bits-pilani.ac.in</v>
      </c>
      <c r="L25" s="10" t="str">
        <f>VLOOKUP($H25,'Startup Sheet'!$A$1:$AM$47,15,0)</f>
        <v>https://drive.google.com/drive/folders/1JwNyJjPecSUQSfnGNMkQfZnldC9xCKN1?usp=sharing</v>
      </c>
      <c r="M25" s="9" t="str">
        <f t="shared" si="2"/>
        <v>Siddhan Intelligence Pvt Limited: https://drive.google.com/drive/folders/1JwNyJjPecSUQSfnGNMkQfZnldC9xCKN1?usp=sharing</v>
      </c>
      <c r="N25" s="9">
        <v>44747.0</v>
      </c>
      <c r="O25" s="11">
        <v>44747.708333333336</v>
      </c>
      <c r="P25" s="15">
        <v>44747.75</v>
      </c>
      <c r="Q25" s="9" t="str">
        <f>VLOOKUP($H25,'Startup Sheet'!$A$1:$AM$47,18,0)</f>
        <v>baskar.rengaiyan@siddhanintelligence.com</v>
      </c>
      <c r="R25" s="9" t="str">
        <f>VLOOKUP($H25,'Startup Sheet'!$A$1:$AM$47,21,0)</f>
        <v>Alok.upadhyay@siddhanintelligence.com</v>
      </c>
      <c r="S25" s="9" t="str">
        <f>VLOOKUP($H25,'Startup Sheet'!$A$1:$AM$47,24,0)</f>
        <v/>
      </c>
      <c r="T25" s="12"/>
      <c r="U25" s="12"/>
      <c r="V25" s="12" t="s">
        <v>76</v>
      </c>
      <c r="W25" s="13">
        <f t="shared" si="6"/>
        <v>6</v>
      </c>
      <c r="X25" s="12">
        <v>6.0</v>
      </c>
      <c r="Y25" s="13" t="str">
        <f t="shared" si="4"/>
        <v/>
      </c>
    </row>
    <row r="26">
      <c r="A26" s="6" t="s">
        <v>73</v>
      </c>
      <c r="B26" s="6" t="str">
        <f>VLOOKUP(A26,'Mentor Sheet'!$B$2:$O$102,2,0)</f>
        <v>M10</v>
      </c>
      <c r="C26" s="6" t="s">
        <v>74</v>
      </c>
      <c r="D26" s="6" t="s">
        <v>20</v>
      </c>
      <c r="E26" s="6" t="str">
        <f>VLOOKUP(D26,'2021 Batch'!$A$2:$E$16,2,0)</f>
        <v>f20211092@pilani.bits-pilani.ac.in</v>
      </c>
      <c r="F26" s="7">
        <v>3.0</v>
      </c>
      <c r="G26" s="6" t="str">
        <f t="shared" si="1"/>
        <v>M10X3</v>
      </c>
      <c r="H26" s="6" t="str">
        <f>VLOOKUP(G26,'Slot tags'!$C$2:$D$610,2,0)</f>
        <v>S16</v>
      </c>
      <c r="I26" s="8" t="str">
        <f>VLOOKUP($H26,'Startup Sheet'!$A$1:$AM$47,2,0)</f>
        <v>DocTunes</v>
      </c>
      <c r="J26" s="9" t="str">
        <f>VLOOKUP(H26,'Startup Sheet'!$A$1:$AM$47,3,0)</f>
        <v>Parth</v>
      </c>
      <c r="K26" s="9" t="str">
        <f>VLOOKUP(H26,'Startup Sheet'!$A$1:$AM$47,4,0)</f>
        <v>f20201229@pilani.bits-pilani.ac.in</v>
      </c>
      <c r="L26" s="10" t="str">
        <f>VLOOKUP($H26,'Startup Sheet'!$A$1:$AM$47,15,0)</f>
        <v>https://drive.google.com/drive/folders/1UQwK4xc_aVT33SZgUMFiyp7YMmtanfgb?usp=sharing</v>
      </c>
      <c r="M26" s="9" t="str">
        <f t="shared" si="2"/>
        <v>DocTunes: https://drive.google.com/drive/folders/1UQwK4xc_aVT33SZgUMFiyp7YMmtanfgb?usp=sharing</v>
      </c>
      <c r="N26" s="9">
        <v>44749.0</v>
      </c>
      <c r="O26" s="11">
        <v>44749.708333333336</v>
      </c>
      <c r="P26" s="15">
        <v>44749.75</v>
      </c>
      <c r="Q26" s="9" t="str">
        <f>VLOOKUP($H26,'Startup Sheet'!$A$1:$AM$47,18,0)</f>
        <v>dewang206@gmail.com</v>
      </c>
      <c r="R26" s="9" t="str">
        <f>VLOOKUP($H26,'Startup Sheet'!$A$1:$AM$47,21,0)</f>
        <v>kss100105@gmail.com</v>
      </c>
      <c r="S26" s="9" t="str">
        <f>VLOOKUP($H26,'Startup Sheet'!$A$1:$AM$47,24,0)</f>
        <v/>
      </c>
      <c r="T26" s="12"/>
      <c r="U26" s="12"/>
      <c r="V26" s="12" t="s">
        <v>77</v>
      </c>
      <c r="W26" s="13">
        <f t="shared" si="6"/>
        <v>7</v>
      </c>
      <c r="X26" s="12">
        <v>7.0</v>
      </c>
      <c r="Y26" s="13" t="str">
        <f t="shared" si="4"/>
        <v/>
      </c>
    </row>
    <row r="27">
      <c r="A27" s="6" t="s">
        <v>78</v>
      </c>
      <c r="B27" s="6" t="str">
        <f>VLOOKUP(A27,'Mentor Sheet'!$B$2:$O$102,2,0)</f>
        <v>M69</v>
      </c>
      <c r="C27" s="6" t="s">
        <v>79</v>
      </c>
      <c r="D27" s="6" t="s">
        <v>35</v>
      </c>
      <c r="E27" s="6" t="str">
        <f>VLOOKUP(D27,'2021 Batch'!$A$2:$E$16,2,0)</f>
        <v>f20212389@pilani.bits-pilani.ac.in</v>
      </c>
      <c r="F27" s="7">
        <v>1.0</v>
      </c>
      <c r="G27" s="6" t="str">
        <f t="shared" si="1"/>
        <v>M69X1</v>
      </c>
      <c r="H27" s="6" t="str">
        <f>VLOOKUP(G27,'Slot tags'!$C$2:$D$610,2,0)</f>
        <v>S25</v>
      </c>
      <c r="I27" s="8" t="str">
        <f>VLOOKUP($H27,'Startup Sheet'!$A$1:$AM$47,2,0)</f>
        <v>Froots Technologies Pvt Ltd</v>
      </c>
      <c r="J27" s="9" t="str">
        <f>VLOOKUP(H27,'Startup Sheet'!$A$1:$AM$47,3,0)</f>
        <v>Naman</v>
      </c>
      <c r="K27" s="9" t="str">
        <f>VLOOKUP(H27,'Startup Sheet'!$A$1:$AM$47,4,0)</f>
        <v>f20201749@pilani.bits-pilani.ac.in</v>
      </c>
      <c r="L27" s="10" t="str">
        <f>VLOOKUP($H27,'Startup Sheet'!$A$1:$AM$47,15,0)</f>
        <v>https://drive.google.com/open?id=1SIoPVqze3BoLDpQN9KvP4FVg0hUkXfO1&amp;authuser=karman%40conquest.org.in&amp;usp=drive_fs</v>
      </c>
      <c r="M27" s="9" t="str">
        <f t="shared" si="2"/>
        <v>Froots Technologies Pvt Ltd: https://drive.google.com/open?id=1SIoPVqze3BoLDpQN9KvP4FVg0hUkXfO1&amp;authuser=karman%40conquest.org.in&amp;usp=drive_fs</v>
      </c>
      <c r="N27" s="9">
        <v>44746.0</v>
      </c>
      <c r="O27" s="11">
        <v>44746.458333333336</v>
      </c>
      <c r="P27" s="17">
        <v>44746.5</v>
      </c>
      <c r="Q27" s="9" t="str">
        <f>VLOOKUP($H27,'Startup Sheet'!$A$1:$AM$47,18,0)</f>
        <v>shefalika@froots.co</v>
      </c>
      <c r="R27" s="9" t="str">
        <f>VLOOKUP($H27,'Startup Sheet'!$A$1:$AM$47,21,0)</f>
        <v>shefali@froots.co</v>
      </c>
      <c r="S27" s="9" t="str">
        <f>VLOOKUP($H27,'Startup Sheet'!$A$1:$AM$47,24,0)</f>
        <v/>
      </c>
      <c r="T27" s="12"/>
      <c r="U27" s="12"/>
      <c r="V27" s="12" t="s">
        <v>80</v>
      </c>
      <c r="W27" s="13">
        <f t="shared" si="6"/>
        <v>6</v>
      </c>
      <c r="X27" s="12">
        <v>6.0</v>
      </c>
      <c r="Y27" s="13" t="str">
        <f t="shared" si="4"/>
        <v/>
      </c>
    </row>
    <row r="28">
      <c r="A28" s="6" t="s">
        <v>78</v>
      </c>
      <c r="B28" s="6" t="str">
        <f>VLOOKUP(A28,'Mentor Sheet'!$B$2:$O$102,2,0)</f>
        <v>M69</v>
      </c>
      <c r="C28" s="6" t="s">
        <v>79</v>
      </c>
      <c r="D28" s="6" t="s">
        <v>35</v>
      </c>
      <c r="E28" s="6" t="str">
        <f>VLOOKUP(D28,'2021 Batch'!$A$2:$E$16,2,0)</f>
        <v>f20212389@pilani.bits-pilani.ac.in</v>
      </c>
      <c r="F28" s="7">
        <v>2.0</v>
      </c>
      <c r="G28" s="6" t="str">
        <f t="shared" si="1"/>
        <v>M69X2</v>
      </c>
      <c r="H28" s="6" t="str">
        <f>VLOOKUP(G28,'Slot tags'!$C$2:$D$610,2,0)</f>
        <v>S32</v>
      </c>
      <c r="I28" s="8" t="str">
        <f>VLOOKUP($H28,'Startup Sheet'!$A$1:$AM$47,2,0)</f>
        <v>Strawcture Eco Pvt. Ltd.</v>
      </c>
      <c r="J28" s="9" t="str">
        <f>VLOOKUP(H28,'Startup Sheet'!$A$1:$AM$47,3,0)</f>
        <v>Naman</v>
      </c>
      <c r="K28" s="9" t="str">
        <f>VLOOKUP(H28,'Startup Sheet'!$A$1:$AM$47,4,0)</f>
        <v>f20201749@pilani.bits-pilani.ac.in</v>
      </c>
      <c r="L28" s="10" t="str">
        <f>VLOOKUP($H28,'Startup Sheet'!$A$1:$AM$47,15,0)</f>
        <v>https://drive.google.com/open?id=1TsB-cXvTN_9ozqeoZzqSeNj971PHH-mn&amp;authuser=karman%40conquest.org.in&amp;usp=drive_fs</v>
      </c>
      <c r="M28" s="9" t="str">
        <f t="shared" si="2"/>
        <v>Strawcture Eco Pvt. Ltd.: https://drive.google.com/open?id=1TsB-cXvTN_9ozqeoZzqSeNj971PHH-mn&amp;authuser=karman%40conquest.org.in&amp;usp=drive_fs</v>
      </c>
      <c r="N28" s="9">
        <v>44747.0</v>
      </c>
      <c r="O28" s="11">
        <v>44747.458333333336</v>
      </c>
      <c r="P28" s="17">
        <v>44747.5</v>
      </c>
      <c r="Q28" s="9" t="str">
        <f>VLOOKUP($H28,'Startup Sheet'!$A$1:$AM$47,18,0)</f>
        <v>shriti_pandey@strawcture.com</v>
      </c>
      <c r="R28" s="9" t="str">
        <f>VLOOKUP($H28,'Startup Sheet'!$A$1:$AM$47,21,0)</f>
        <v/>
      </c>
      <c r="S28" s="9" t="str">
        <f>VLOOKUP($H28,'Startup Sheet'!$A$1:$AM$47,24,0)</f>
        <v/>
      </c>
      <c r="T28" s="12"/>
      <c r="U28" s="12"/>
      <c r="V28" s="12" t="s">
        <v>81</v>
      </c>
      <c r="W28" s="13">
        <f t="shared" si="6"/>
        <v>6</v>
      </c>
      <c r="X28" s="12">
        <v>6.0</v>
      </c>
      <c r="Y28" s="13" t="str">
        <f t="shared" si="4"/>
        <v/>
      </c>
    </row>
    <row r="29">
      <c r="A29" s="6" t="s">
        <v>78</v>
      </c>
      <c r="B29" s="6" t="str">
        <f>VLOOKUP(A29,'Mentor Sheet'!$B$2:$O$102,2,0)</f>
        <v>M69</v>
      </c>
      <c r="C29" s="6" t="s">
        <v>79</v>
      </c>
      <c r="D29" s="6" t="s">
        <v>35</v>
      </c>
      <c r="E29" s="6" t="str">
        <f>VLOOKUP(D29,'2021 Batch'!$A$2:$E$16,2,0)</f>
        <v>f20212389@pilani.bits-pilani.ac.in</v>
      </c>
      <c r="F29" s="7">
        <v>3.0</v>
      </c>
      <c r="G29" s="6" t="str">
        <f t="shared" si="1"/>
        <v>M69X3</v>
      </c>
      <c r="H29" s="6" t="str">
        <f>VLOOKUP(G29,'Slot tags'!$C$2:$D$610,2,0)</f>
        <v>S44</v>
      </c>
      <c r="I29" s="8" t="str">
        <f>VLOOKUP($H29,'Startup Sheet'!$A$1:$AM$47,2,0)</f>
        <v>UNINO Healthcare Private Limited</v>
      </c>
      <c r="J29" s="9" t="str">
        <f>VLOOKUP(H29,'Startup Sheet'!$A$1:$AM$47,3,0)</f>
        <v>Mehul</v>
      </c>
      <c r="K29" s="9" t="str">
        <f>VLOOKUP(H29,'Startup Sheet'!$A$1:$AM$47,4,0)</f>
        <v>f20200806@pilani.bits-pilani.ac.in</v>
      </c>
      <c r="L29" s="10" t="str">
        <f>VLOOKUP($H29,'Startup Sheet'!$A$1:$AM$47,15,0)</f>
        <v>https://drive.google.com/open?id=1WvcUJlLCv7VmievZOnHqyBVdxVdlwt-B&amp;authuser=karman%40conquest.org.in&amp;usp=drive_fs</v>
      </c>
      <c r="M29" s="9" t="str">
        <f t="shared" si="2"/>
        <v>UNINO Healthcare Private Limited: https://drive.google.com/open?id=1WvcUJlLCv7VmievZOnHqyBVdxVdlwt-B&amp;authuser=karman%40conquest.org.in&amp;usp=drive_fs</v>
      </c>
      <c r="N29" s="9">
        <v>44748.0</v>
      </c>
      <c r="O29" s="11">
        <v>44748.458333333336</v>
      </c>
      <c r="P29" s="17">
        <v>44748.5</v>
      </c>
      <c r="Q29" s="9" t="str">
        <f>VLOOKUP($H29,'Startup Sheet'!$A$1:$AM$47,18,0)</f>
        <v>Harshini.zaveri@gmail.com</v>
      </c>
      <c r="R29" s="9" t="str">
        <f>VLOOKUP($H29,'Startup Sheet'!$A$1:$AM$47,21,0)</f>
        <v>Zaverichiranjit@gmail.com</v>
      </c>
      <c r="S29" s="9"/>
      <c r="T29" s="12"/>
      <c r="U29" s="12"/>
      <c r="V29" s="12" t="s">
        <v>82</v>
      </c>
      <c r="W29" s="13">
        <f t="shared" si="6"/>
        <v>6</v>
      </c>
      <c r="X29" s="12">
        <v>6.0</v>
      </c>
      <c r="Y29" s="13" t="str">
        <f t="shared" si="4"/>
        <v/>
      </c>
    </row>
    <row r="30">
      <c r="A30" s="6" t="s">
        <v>78</v>
      </c>
      <c r="B30" s="6" t="str">
        <f>VLOOKUP(A30,'Mentor Sheet'!$B$2:$O$102,2,0)</f>
        <v>M69</v>
      </c>
      <c r="C30" s="6" t="s">
        <v>79</v>
      </c>
      <c r="D30" s="6" t="s">
        <v>35</v>
      </c>
      <c r="E30" s="6" t="str">
        <f>VLOOKUP(D30,'2021 Batch'!$A$2:$E$16,2,0)</f>
        <v>f20212389@pilani.bits-pilani.ac.in</v>
      </c>
      <c r="F30" s="7">
        <v>4.0</v>
      </c>
      <c r="G30" s="6" t="str">
        <f t="shared" si="1"/>
        <v>M69X4</v>
      </c>
      <c r="H30" s="6" t="str">
        <f>VLOOKUP(G30,'Slot tags'!$C$2:$D$610,2,0)</f>
        <v>S15</v>
      </c>
      <c r="I30" s="8" t="str">
        <f>VLOOKUP($H30,'Startup Sheet'!$A$1:$AM$47,2,0)</f>
        <v>Debound (Registered under SecretStencil Technologies Pvt. Ltd.)</v>
      </c>
      <c r="J30" s="9" t="str">
        <f>VLOOKUP(H30,'Startup Sheet'!$A$1:$AM$47,3,0)</f>
        <v>Darshil</v>
      </c>
      <c r="K30" s="9" t="str">
        <f>VLOOKUP(H30,'Startup Sheet'!$A$1:$AM$47,4,0)</f>
        <v>f20200985@pilani.bits-pilani.ac.in</v>
      </c>
      <c r="L30" s="10" t="str">
        <f>VLOOKUP($H30,'Startup Sheet'!$A$1:$AM$47,15,0)</f>
        <v>https://drive.google.com/open?id=1--zYAcmR-rs26wsfrAxH4KqTIAYA8uCv&amp;authuser=karman%40conquest.org.in&amp;usp=drive_fs</v>
      </c>
      <c r="M30" s="9" t="str">
        <f t="shared" si="2"/>
        <v>Debound (Registered under SecretStencil Technologies Pvt. Ltd.): https://drive.google.com/open?id=1--zYAcmR-rs26wsfrAxH4KqTIAYA8uCv&amp;authuser=karman%40conquest.org.in&amp;usp=drive_fs</v>
      </c>
      <c r="N30" s="9">
        <v>44749.0</v>
      </c>
      <c r="O30" s="11">
        <v>44749.458333333336</v>
      </c>
      <c r="P30" s="17">
        <v>44749.5</v>
      </c>
      <c r="Q30" s="9" t="str">
        <f>VLOOKUP($H30,'Startup Sheet'!$A$1:$AM$47,18,0)</f>
        <v>f20190469@pilani.bits-pilani.ac.in</v>
      </c>
      <c r="R30" s="9" t="str">
        <f>VLOOKUP($H30,'Startup Sheet'!$A$1:$AM$47,21,0)</f>
        <v>avyaygupta007@gmail.com</v>
      </c>
      <c r="S30" s="9" t="str">
        <f>VLOOKUP($H30,'Startup Sheet'!$A$1:$AM$47,24,0)</f>
        <v>kmlptl.16@gmail.com</v>
      </c>
      <c r="T30" s="12"/>
      <c r="U30" s="12"/>
      <c r="V30" s="12" t="s">
        <v>83</v>
      </c>
      <c r="W30" s="13">
        <f t="shared" si="6"/>
        <v>6</v>
      </c>
      <c r="X30" s="12">
        <v>6.0</v>
      </c>
      <c r="Y30" s="13" t="str">
        <f t="shared" si="4"/>
        <v/>
      </c>
    </row>
    <row r="31">
      <c r="A31" s="6" t="s">
        <v>78</v>
      </c>
      <c r="B31" s="6" t="str">
        <f>VLOOKUP(A31,'Mentor Sheet'!$B$2:$O$102,2,0)</f>
        <v>M69</v>
      </c>
      <c r="C31" s="6" t="s">
        <v>79</v>
      </c>
      <c r="D31" s="6" t="s">
        <v>35</v>
      </c>
      <c r="E31" s="6" t="str">
        <f>VLOOKUP(D31,'2021 Batch'!$A$2:$E$16,2,0)</f>
        <v>f20212389@pilani.bits-pilani.ac.in</v>
      </c>
      <c r="F31" s="7">
        <v>5.0</v>
      </c>
      <c r="G31" s="6" t="str">
        <f t="shared" si="1"/>
        <v>M69X5</v>
      </c>
      <c r="H31" s="6" t="str">
        <f>VLOOKUP(G31,'Slot tags'!$C$2:$D$610,2,0)</f>
        <v>S27</v>
      </c>
      <c r="I31" s="8" t="str">
        <f>VLOOKUP($H31,'Startup Sheet'!$A$1:$AM$47,2,0)</f>
        <v>Nyus</v>
      </c>
      <c r="J31" s="9" t="str">
        <f>VLOOKUP(H31,'Startup Sheet'!$A$1:$AM$47,3,0)</f>
        <v>Naman</v>
      </c>
      <c r="K31" s="9" t="str">
        <f>VLOOKUP(H31,'Startup Sheet'!$A$1:$AM$47,4,0)</f>
        <v>f20201749@pilani.bits-pilani.ac.in</v>
      </c>
      <c r="L31" s="10" t="str">
        <f>VLOOKUP($H31,'Startup Sheet'!$A$1:$AM$47,15,0)</f>
        <v>https://drive.google.com/open?id=1PGBHUVDTNc5ea-tOvuEYsFIMbenCN3qu&amp;authuser=karman%40conquest.org.in&amp;usp=drive_fs</v>
      </c>
      <c r="M31" s="9" t="str">
        <f t="shared" si="2"/>
        <v>Nyus: https://drive.google.com/open?id=1PGBHUVDTNc5ea-tOvuEYsFIMbenCN3qu&amp;authuser=karman%40conquest.org.in&amp;usp=drive_fs</v>
      </c>
      <c r="N31" s="9">
        <v>44750.0</v>
      </c>
      <c r="O31" s="11">
        <v>44750.458333333336</v>
      </c>
      <c r="P31" s="17">
        <v>44750.5</v>
      </c>
      <c r="Q31" s="9" t="str">
        <f>VLOOKUP($H31,'Startup Sheet'!$A$1:$AM$47,18,0)</f>
        <v>puru@nyusapp.com</v>
      </c>
      <c r="R31" s="9" t="str">
        <f>VLOOKUP($H31,'Startup Sheet'!$A$1:$AM$47,21,0)</f>
        <v/>
      </c>
      <c r="S31" s="9" t="str">
        <f>VLOOKUP($H31,'Startup Sheet'!$A$1:$AM$47,24,0)</f>
        <v/>
      </c>
      <c r="T31" s="12"/>
      <c r="U31" s="12"/>
      <c r="V31" s="12" t="s">
        <v>84</v>
      </c>
      <c r="W31" s="13">
        <f t="shared" si="6"/>
        <v>6</v>
      </c>
      <c r="X31" s="12">
        <v>6.0</v>
      </c>
      <c r="Y31" s="13" t="str">
        <f t="shared" si="4"/>
        <v/>
      </c>
    </row>
    <row r="32">
      <c r="A32" s="6" t="s">
        <v>85</v>
      </c>
      <c r="B32" s="6" t="str">
        <f>VLOOKUP(A32,'Mentor Sheet'!$B$2:$O$102,2,0)</f>
        <v>M47</v>
      </c>
      <c r="C32" s="6" t="s">
        <v>86</v>
      </c>
      <c r="D32" s="6" t="s">
        <v>24</v>
      </c>
      <c r="E32" s="6" t="str">
        <f>VLOOKUP(D32,'2021 Batch'!$A$2:$E$16,2,0)</f>
        <v>f20210979@pilani.bits-pilani.ac.in</v>
      </c>
      <c r="F32" s="7">
        <v>1.0</v>
      </c>
      <c r="G32" s="6" t="str">
        <f t="shared" si="1"/>
        <v>M47X1</v>
      </c>
      <c r="H32" s="6" t="str">
        <f>VLOOKUP(G32,'Slot tags'!$C$2:$D$610,2,0)</f>
        <v>S39</v>
      </c>
      <c r="I32" s="8" t="str">
        <f>VLOOKUP($H32,'Startup Sheet'!$A$1:$AM$47,2,0)</f>
        <v>PayNav</v>
      </c>
      <c r="J32" s="9" t="str">
        <f>VLOOKUP(H32,'Startup Sheet'!$A$1:$AM$47,3,0)</f>
        <v>Varad</v>
      </c>
      <c r="K32" s="9" t="str">
        <f>VLOOKUP(H32,'Startup Sheet'!$A$1:$AM$47,4,0)</f>
        <v>f20200160@pilani.bits-pilani.ac.in</v>
      </c>
      <c r="L32" s="10" t="str">
        <f>VLOOKUP($H32,'Startup Sheet'!$A$1:$AM$47,15,0)</f>
        <v>https://drive.google.com/drive/folders/1TFN3gx8ROM2PZXjpWNtPfZ4HQZcniv_C?usp=sharing</v>
      </c>
      <c r="M32" s="9" t="str">
        <f t="shared" si="2"/>
        <v>PayNav: https://drive.google.com/drive/folders/1TFN3gx8ROM2PZXjpWNtPfZ4HQZcniv_C?usp=sharing</v>
      </c>
      <c r="N32" s="9">
        <v>44749.0</v>
      </c>
      <c r="O32" s="11">
        <v>44749.833333333336</v>
      </c>
      <c r="P32" s="15">
        <v>44749.875</v>
      </c>
      <c r="Q32" s="9" t="str">
        <f>VLOOKUP($H32,'Startup Sheet'!$A$1:$AM$47,18,0)</f>
        <v>naveenpatnaik.J@gmail.com</v>
      </c>
      <c r="R32" s="9" t="str">
        <f>VLOOKUP($H32,'Startup Sheet'!$A$1:$AM$47,21,0)</f>
        <v/>
      </c>
      <c r="S32" s="9" t="str">
        <f>VLOOKUP($H32,'Startup Sheet'!$A$1:$AM$47,24,0)</f>
        <v/>
      </c>
      <c r="T32" s="12"/>
      <c r="U32" s="12"/>
      <c r="V32" s="12" t="s">
        <v>87</v>
      </c>
      <c r="W32" s="13">
        <f t="shared" si="6"/>
        <v>6</v>
      </c>
      <c r="X32" s="12">
        <v>6.0</v>
      </c>
      <c r="Y32" s="13" t="str">
        <f t="shared" si="4"/>
        <v/>
      </c>
    </row>
    <row r="33">
      <c r="A33" s="6" t="s">
        <v>85</v>
      </c>
      <c r="B33" s="6" t="str">
        <f>VLOOKUP(A33,'Mentor Sheet'!$B$2:$O$102,2,0)</f>
        <v>M47</v>
      </c>
      <c r="C33" s="6" t="s">
        <v>86</v>
      </c>
      <c r="D33" s="6" t="s">
        <v>24</v>
      </c>
      <c r="E33" s="6" t="str">
        <f>VLOOKUP(D33,'2021 Batch'!$A$2:$E$16,2,0)</f>
        <v>f20210979@pilani.bits-pilani.ac.in</v>
      </c>
      <c r="F33" s="7">
        <v>2.0</v>
      </c>
      <c r="G33" s="6" t="str">
        <f t="shared" si="1"/>
        <v>M47X2</v>
      </c>
      <c r="H33" s="6" t="str">
        <f>VLOOKUP(G33,'Slot tags'!$C$2:$D$610,2,0)</f>
        <v>S40</v>
      </c>
      <c r="I33" s="8" t="str">
        <f>VLOOKUP($H33,'Startup Sheet'!$A$1:$AM$47,2,0)</f>
        <v>CliqueUp</v>
      </c>
      <c r="J33" s="9" t="str">
        <f>VLOOKUP(H33,'Startup Sheet'!$A$1:$AM$47,3,0)</f>
        <v>Varad</v>
      </c>
      <c r="K33" s="9" t="str">
        <f>VLOOKUP(H33,'Startup Sheet'!$A$1:$AM$47,4,0)</f>
        <v>f20200160@pilani.bits-pilani.ac.in</v>
      </c>
      <c r="L33" s="10" t="str">
        <f>VLOOKUP($H33,'Startup Sheet'!$A$1:$AM$47,15,0)</f>
        <v>https://drive.google.com/drive/folders/1UEmu3wGMMJdSXnggjoIP9j6KAglsz1MI?usp=sharing</v>
      </c>
      <c r="M33" s="9" t="str">
        <f t="shared" si="2"/>
        <v>CliqueUp: https://drive.google.com/drive/folders/1UEmu3wGMMJdSXnggjoIP9j6KAglsz1MI?usp=sharing</v>
      </c>
      <c r="N33" s="9">
        <v>44750.0</v>
      </c>
      <c r="O33" s="11">
        <v>44750.833333333336</v>
      </c>
      <c r="P33" s="15">
        <v>44750.875</v>
      </c>
      <c r="Q33" s="9" t="str">
        <f>VLOOKUP($H33,'Startup Sheet'!$A$1:$AM$47,18,0)</f>
        <v>ayush@peekwhole.com</v>
      </c>
      <c r="R33" s="9" t="str">
        <f>VLOOKUP($H33,'Startup Sheet'!$A$1:$AM$47,21,0)</f>
        <v>seerat@peekwhole.com</v>
      </c>
      <c r="S33" s="9" t="str">
        <f>VLOOKUP($H33,'Startup Sheet'!$A$1:$AM$47,24,0)</f>
        <v/>
      </c>
      <c r="T33" s="12"/>
      <c r="U33" s="12"/>
      <c r="V33" s="12" t="s">
        <v>88</v>
      </c>
      <c r="W33" s="13">
        <f t="shared" si="6"/>
        <v>6</v>
      </c>
      <c r="X33" s="12">
        <v>6.0</v>
      </c>
      <c r="Y33" s="13" t="str">
        <f t="shared" si="4"/>
        <v/>
      </c>
    </row>
    <row r="34">
      <c r="A34" s="6" t="s">
        <v>89</v>
      </c>
      <c r="B34" s="6" t="str">
        <f>VLOOKUP(A34,'Mentor Sheet'!$B$2:$O$102,2,0)</f>
        <v>M30</v>
      </c>
      <c r="C34" s="6" t="s">
        <v>90</v>
      </c>
      <c r="D34" s="6" t="s">
        <v>24</v>
      </c>
      <c r="E34" s="6" t="str">
        <f>VLOOKUP(D34,'2021 Batch'!$A$2:$E$16,2,0)</f>
        <v>f20210979@pilani.bits-pilani.ac.in</v>
      </c>
      <c r="F34" s="7">
        <v>1.0</v>
      </c>
      <c r="G34" s="6" t="str">
        <f t="shared" si="1"/>
        <v>M30X1</v>
      </c>
      <c r="H34" s="6" t="str">
        <f>VLOOKUP(G34,'Slot tags'!$C$2:$D$610,2,0)</f>
        <v>S25</v>
      </c>
      <c r="I34" s="8" t="str">
        <f>VLOOKUP($H34,'Startup Sheet'!$A$1:$AM$47,2,0)</f>
        <v>Froots Technologies Pvt Ltd</v>
      </c>
      <c r="J34" s="9" t="str">
        <f>VLOOKUP(H34,'Startup Sheet'!$A$1:$AM$47,3,0)</f>
        <v>Naman</v>
      </c>
      <c r="K34" s="9" t="str">
        <f>VLOOKUP(H34,'Startup Sheet'!$A$1:$AM$47,4,0)</f>
        <v>f20201749@pilani.bits-pilani.ac.in</v>
      </c>
      <c r="L34" s="10" t="str">
        <f>VLOOKUP($H34,'Startup Sheet'!$A$1:$AM$47,15,0)</f>
        <v>https://drive.google.com/open?id=1SIoPVqze3BoLDpQN9KvP4FVg0hUkXfO1&amp;authuser=karman%40conquest.org.in&amp;usp=drive_fs</v>
      </c>
      <c r="M34" s="9" t="str">
        <f t="shared" si="2"/>
        <v>Froots Technologies Pvt Ltd: https://drive.google.com/open?id=1SIoPVqze3BoLDpQN9KvP4FVg0hUkXfO1&amp;authuser=karman%40conquest.org.in&amp;usp=drive_fs</v>
      </c>
      <c r="N34" s="9">
        <v>44749.0</v>
      </c>
      <c r="O34" s="11">
        <v>44749.75</v>
      </c>
      <c r="P34" s="15">
        <v>44749.791666666664</v>
      </c>
      <c r="Q34" s="9" t="str">
        <f>VLOOKUP($H34,'Startup Sheet'!$A$1:$AM$47,18,0)</f>
        <v>shefalika@froots.co</v>
      </c>
      <c r="R34" s="9" t="str">
        <f>VLOOKUP($H34,'Startup Sheet'!$A$1:$AM$47,21,0)</f>
        <v>shefali@froots.co</v>
      </c>
      <c r="S34" s="9" t="str">
        <f>VLOOKUP($H34,'Startup Sheet'!$A$1:$AM$47,24,0)</f>
        <v/>
      </c>
      <c r="T34" s="12"/>
      <c r="U34" s="12"/>
      <c r="V34" s="12" t="s">
        <v>91</v>
      </c>
      <c r="W34" s="13">
        <f t="shared" si="6"/>
        <v>6</v>
      </c>
      <c r="X34" s="12">
        <v>6.0</v>
      </c>
      <c r="Y34" s="13" t="str">
        <f t="shared" si="4"/>
        <v/>
      </c>
    </row>
    <row r="35">
      <c r="A35" s="6" t="s">
        <v>89</v>
      </c>
      <c r="B35" s="6" t="str">
        <f>VLOOKUP(A35,'Mentor Sheet'!$B$2:$O$102,2,0)</f>
        <v>M30</v>
      </c>
      <c r="C35" s="6" t="s">
        <v>90</v>
      </c>
      <c r="D35" s="6" t="s">
        <v>24</v>
      </c>
      <c r="E35" s="6" t="str">
        <f>VLOOKUP(D35,'2021 Batch'!$A$2:$E$16,2,0)</f>
        <v>f20210979@pilani.bits-pilani.ac.in</v>
      </c>
      <c r="F35" s="7">
        <v>2.0</v>
      </c>
      <c r="G35" s="6" t="str">
        <f t="shared" si="1"/>
        <v>M30X2</v>
      </c>
      <c r="H35" s="6" t="str">
        <f>VLOOKUP(G35,'Slot tags'!$C$2:$D$610,2,0)</f>
        <v>S35</v>
      </c>
      <c r="I35" s="8" t="str">
        <f>VLOOKUP($H35,'Startup Sheet'!$A$1:$AM$47,2,0)</f>
        <v>InfinityX Innovations Private Limited</v>
      </c>
      <c r="J35" s="9" t="str">
        <f>VLOOKUP(H35,'Startup Sheet'!$A$1:$AM$47,3,0)</f>
        <v>Shreya</v>
      </c>
      <c r="K35" s="9" t="str">
        <f>VLOOKUP(H35,'Startup Sheet'!$A$1:$AM$47,4,0)</f>
        <v>f20201807@pilani.bits-pilani.ac.in</v>
      </c>
      <c r="L35" s="10" t="str">
        <f>VLOOKUP($H35,'Startup Sheet'!$A$1:$AM$47,15,0)</f>
        <v>https://drive.google.com/drive/folders/1S5DGiKNCiEhsVVLsQSk8RTObgsdhf7ih?usp=sharing</v>
      </c>
      <c r="M35" s="9" t="str">
        <f t="shared" si="2"/>
        <v>InfinityX Innovations Private Limited: https://drive.google.com/drive/folders/1S5DGiKNCiEhsVVLsQSk8RTObgsdhf7ih?usp=sharing</v>
      </c>
      <c r="N35" s="9">
        <v>44750.0</v>
      </c>
      <c r="O35" s="11">
        <v>44750.75</v>
      </c>
      <c r="P35" s="15">
        <v>44750.791666666664</v>
      </c>
      <c r="Q35" s="9" t="str">
        <f>VLOOKUP($H35,'Startup Sheet'!$A$1:$AM$47,18,0)</f>
        <v>satyam@infinityx.co.in</v>
      </c>
      <c r="R35" s="9" t="str">
        <f>VLOOKUP($H35,'Startup Sheet'!$A$1:$AM$47,21,0)</f>
        <v/>
      </c>
      <c r="S35" s="9" t="str">
        <f>VLOOKUP($H35,'Startup Sheet'!$A$1:$AM$47,24,0)</f>
        <v/>
      </c>
      <c r="T35" s="12"/>
      <c r="U35" s="12"/>
      <c r="V35" s="12" t="s">
        <v>92</v>
      </c>
      <c r="W35" s="13">
        <f t="shared" si="6"/>
        <v>6</v>
      </c>
      <c r="X35" s="12">
        <v>6.0</v>
      </c>
      <c r="Y35" s="13" t="str">
        <f t="shared" si="4"/>
        <v/>
      </c>
    </row>
    <row r="36">
      <c r="A36" s="6" t="s">
        <v>93</v>
      </c>
      <c r="B36" s="6" t="str">
        <f>VLOOKUP(A36,'Mentor Sheet'!$B$2:$O$102,2,0)</f>
        <v>M58</v>
      </c>
      <c r="C36" s="6" t="s">
        <v>94</v>
      </c>
      <c r="D36" s="6" t="s">
        <v>45</v>
      </c>
      <c r="E36" s="6" t="str">
        <f>VLOOKUP(D36,'2021 Batch'!$A$2:$E$16,2,0)</f>
        <v>f20210706@pilani.bits-pilani.ac.in</v>
      </c>
      <c r="F36" s="7">
        <v>1.0</v>
      </c>
      <c r="G36" s="6" t="str">
        <f t="shared" si="1"/>
        <v>M58X1</v>
      </c>
      <c r="H36" s="6" t="str">
        <f>VLOOKUP(G36,'Slot tags'!$C$2:$D$610,2,0)</f>
        <v>S5</v>
      </c>
      <c r="I36" s="8" t="str">
        <f>VLOOKUP($H36,'Startup Sheet'!$A$1:$AM$47,2,0)</f>
        <v>StreamMoney</v>
      </c>
      <c r="J36" s="9" t="str">
        <f>VLOOKUP(H36,'Startup Sheet'!$A$1:$AM$47,3,0)</f>
        <v>Adarsh</v>
      </c>
      <c r="K36" s="9" t="str">
        <f>VLOOKUP(H36,'Startup Sheet'!$A$1:$AM$47,4,0)</f>
        <v>f20200635@pilani.bits-pilani.ac.in</v>
      </c>
      <c r="L36" s="10" t="str">
        <f>VLOOKUP($H36,'Startup Sheet'!$A$1:$AM$47,15,0)</f>
        <v>https://drive.google.com/open?id=1JRlx0Z4Yc3jaD0eJLvBER8VswmJACJlk&amp;authuser=karman%40conquest.org.in&amp;usp=drive_fs</v>
      </c>
      <c r="M36" s="9" t="str">
        <f t="shared" si="2"/>
        <v>StreamMoney: https://drive.google.com/open?id=1JRlx0Z4Yc3jaD0eJLvBER8VswmJACJlk&amp;authuser=karman%40conquest.org.in&amp;usp=drive_fs</v>
      </c>
      <c r="N36" s="9">
        <v>44743.0</v>
      </c>
      <c r="O36" s="11">
        <v>44743.520833333336</v>
      </c>
      <c r="P36" s="15">
        <v>44743.5625</v>
      </c>
      <c r="Q36" s="9" t="str">
        <f>VLOOKUP($H36,'Startup Sheet'!$A$1:$AM$47,18,0)</f>
        <v>yugal@streammoney.finance</v>
      </c>
      <c r="R36" s="9" t="str">
        <f>VLOOKUP($H36,'Startup Sheet'!$A$1:$AM$47,21,0)</f>
        <v>piyush.chittara@gmail.com</v>
      </c>
      <c r="S36" s="9" t="str">
        <f>VLOOKUP($H36,'Startup Sheet'!$A$1:$AM$47,24,0)</f>
        <v/>
      </c>
      <c r="T36" s="12"/>
      <c r="U36" s="12"/>
      <c r="V36" s="12" t="s">
        <v>95</v>
      </c>
      <c r="W36" s="13">
        <f t="shared" si="6"/>
        <v>5</v>
      </c>
      <c r="X36" s="12">
        <v>5.0</v>
      </c>
      <c r="Y36" s="13" t="str">
        <f t="shared" si="4"/>
        <v/>
      </c>
    </row>
    <row r="37">
      <c r="A37" s="6" t="s">
        <v>93</v>
      </c>
      <c r="B37" s="6" t="str">
        <f>VLOOKUP(A37,'Mentor Sheet'!$B$2:$O$102,2,0)</f>
        <v>M58</v>
      </c>
      <c r="C37" s="6" t="s">
        <v>94</v>
      </c>
      <c r="D37" s="6" t="s">
        <v>45</v>
      </c>
      <c r="E37" s="6" t="str">
        <f>VLOOKUP(D37,'2021 Batch'!$A$2:$E$16,2,0)</f>
        <v>f20210706@pilani.bits-pilani.ac.in</v>
      </c>
      <c r="F37" s="7">
        <v>2.0</v>
      </c>
      <c r="G37" s="6" t="str">
        <f t="shared" si="1"/>
        <v>M58X2</v>
      </c>
      <c r="H37" s="6" t="str">
        <f>VLOOKUP(G37,'Slot tags'!$C$2:$D$610,2,0)</f>
        <v>S6</v>
      </c>
      <c r="I37" s="8" t="str">
        <f>VLOOKUP($H37,'Startup Sheet'!$A$1:$AM$47,2,0)</f>
        <v>BEAT Music NFTs</v>
      </c>
      <c r="J37" s="9" t="str">
        <f>VLOOKUP(H37,'Startup Sheet'!$A$1:$AM$47,3,0)</f>
        <v>Saksham</v>
      </c>
      <c r="K37" s="9" t="str">
        <f>VLOOKUP(H37,'Startup Sheet'!$A$1:$AM$47,4,0)</f>
        <v>f20201508@pilani.bits-pilani.ac.in</v>
      </c>
      <c r="L37" s="10" t="str">
        <f>VLOOKUP($H37,'Startup Sheet'!$A$1:$AM$47,15,0)</f>
        <v>https://drive.google.com/drive/folders/1JnthQqfPsMK1kllemeIUDUeZ5AXteXt8?usp=sharing</v>
      </c>
      <c r="M37" s="9" t="str">
        <f t="shared" si="2"/>
        <v>BEAT Music NFTs: https://drive.google.com/drive/folders/1JnthQqfPsMK1kllemeIUDUeZ5AXteXt8?usp=sharing</v>
      </c>
      <c r="N37" s="9">
        <v>44745.0</v>
      </c>
      <c r="O37" s="11">
        <v>44745.645833333336</v>
      </c>
      <c r="P37" s="15">
        <v>44745.6875</v>
      </c>
      <c r="Q37" s="9" t="str">
        <f>VLOOKUP($H37,'Startup Sheet'!$A$1:$AM$47,18,0)</f>
        <v>bhargavk191@gmail.com</v>
      </c>
      <c r="R37" s="9" t="str">
        <f>VLOOKUP($H37,'Startup Sheet'!$A$1:$AM$47,21,0)</f>
        <v/>
      </c>
      <c r="S37" s="9" t="str">
        <f>VLOOKUP($H37,'Startup Sheet'!$A$1:$AM$47,24,0)</f>
        <v/>
      </c>
      <c r="T37" s="12"/>
      <c r="U37" s="12"/>
      <c r="V37" s="12" t="s">
        <v>96</v>
      </c>
      <c r="W37" s="13">
        <f t="shared" si="6"/>
        <v>6</v>
      </c>
      <c r="X37" s="12">
        <v>6.0</v>
      </c>
      <c r="Y37" s="13" t="str">
        <f t="shared" si="4"/>
        <v/>
      </c>
    </row>
    <row r="38">
      <c r="A38" s="6" t="s">
        <v>93</v>
      </c>
      <c r="B38" s="6" t="str">
        <f>VLOOKUP(A38,'Mentor Sheet'!$B$2:$O$102,2,0)</f>
        <v>M58</v>
      </c>
      <c r="C38" s="6" t="s">
        <v>94</v>
      </c>
      <c r="D38" s="6" t="s">
        <v>45</v>
      </c>
      <c r="E38" s="6" t="str">
        <f>VLOOKUP(D38,'2021 Batch'!$A$2:$E$16,2,0)</f>
        <v>f20210706@pilani.bits-pilani.ac.in</v>
      </c>
      <c r="F38" s="7">
        <v>3.0</v>
      </c>
      <c r="G38" s="6" t="str">
        <f t="shared" si="1"/>
        <v>M58X3</v>
      </c>
      <c r="H38" s="6" t="str">
        <f>VLOOKUP(G38,'Slot tags'!$C$2:$D$610,2,0)</f>
        <v/>
      </c>
      <c r="I38" s="9"/>
      <c r="J38" s="9"/>
      <c r="K38" s="9"/>
      <c r="L38" s="9"/>
      <c r="M38" s="9"/>
      <c r="N38" s="9">
        <v>44747.0</v>
      </c>
      <c r="O38" s="11">
        <v>44747.708333333336</v>
      </c>
      <c r="P38" s="15">
        <v>44747.75</v>
      </c>
      <c r="Q38" s="9" t="str">
        <f>VLOOKUP($H38,'Startup Sheet'!$A$1:$AM$47,18,0)</f>
        <v>#N/A</v>
      </c>
    </row>
    <row r="39">
      <c r="A39" s="6" t="s">
        <v>97</v>
      </c>
      <c r="B39" s="6" t="str">
        <f>VLOOKUP(A39,'Mentor Sheet'!$B$2:$O$102,2,0)</f>
        <v>M66</v>
      </c>
      <c r="C39" s="6" t="s">
        <v>98</v>
      </c>
      <c r="D39" s="6" t="s">
        <v>20</v>
      </c>
      <c r="E39" s="6" t="str">
        <f>VLOOKUP(D39,'2021 Batch'!$A$2:$E$16,2,0)</f>
        <v>f20211092@pilani.bits-pilani.ac.in</v>
      </c>
      <c r="F39" s="7">
        <v>1.0</v>
      </c>
      <c r="G39" s="6" t="str">
        <f t="shared" si="1"/>
        <v>M66X1</v>
      </c>
      <c r="H39" s="6" t="str">
        <f>VLOOKUP(G39,'Slot tags'!$C$2:$D$610,2,0)</f>
        <v>S7</v>
      </c>
      <c r="I39" s="8" t="str">
        <f>VLOOKUP($H39,'Startup Sheet'!$A$1:$AM$47,2,0)</f>
        <v>NeoFanTasy</v>
      </c>
      <c r="J39" s="9" t="str">
        <f>VLOOKUP(H39,'Startup Sheet'!$A$1:$AM$47,3,0)</f>
        <v>Saksham</v>
      </c>
      <c r="K39" s="9" t="str">
        <f>VLOOKUP(H39,'Startup Sheet'!$A$1:$AM$47,4,0)</f>
        <v>f20201508@pilani.bits-pilani.ac.in</v>
      </c>
      <c r="L39" s="10" t="str">
        <f>VLOOKUP($H39,'Startup Sheet'!$A$1:$AM$47,15,0)</f>
        <v>https://drive.google.com/drive/folders/1LhQa9x9AkAoPq-p7CL7IZB-OswRTr9lM?usp=sharing</v>
      </c>
      <c r="M39" s="9" t="str">
        <f t="shared" ref="M39:M96" si="7">CONCATENATE(I39,": ",L39)</f>
        <v>NeoFanTasy: https://drive.google.com/drive/folders/1LhQa9x9AkAoPq-p7CL7IZB-OswRTr9lM?usp=sharing</v>
      </c>
      <c r="N39" s="9">
        <v>44749.0</v>
      </c>
      <c r="O39" s="11">
        <v>44749.458333333336</v>
      </c>
      <c r="P39" s="15">
        <v>44749.5</v>
      </c>
      <c r="Q39" s="9" t="str">
        <f>VLOOKUP($H39,'Startup Sheet'!$A$1:$AM$47,18,0)</f>
        <v>maharsh@nextblock.in</v>
      </c>
      <c r="R39" s="9" t="str">
        <f>VLOOKUP($H39,'Startup Sheet'!$A$1:$AM$47,21,0)</f>
        <v>deep@nextblock.in</v>
      </c>
      <c r="S39" s="9" t="str">
        <f>VLOOKUP($H39,'Startup Sheet'!$A$1:$AM$47,24,0)</f>
        <v/>
      </c>
      <c r="T39" s="12"/>
      <c r="U39" s="12"/>
      <c r="V39" s="12" t="s">
        <v>99</v>
      </c>
      <c r="W39" s="13">
        <f t="shared" ref="W39:W48" si="8">countif(H$1:H328,V39)</f>
        <v>6</v>
      </c>
      <c r="X39" s="12">
        <v>6.0</v>
      </c>
      <c r="Y39" s="13" t="str">
        <f t="shared" ref="Y39:Y48" si="9">if(W39&lt;&gt;X39,"error","")</f>
        <v/>
      </c>
    </row>
    <row r="40">
      <c r="A40" s="6" t="s">
        <v>97</v>
      </c>
      <c r="B40" s="6" t="str">
        <f>VLOOKUP(A40,'Mentor Sheet'!$B$2:$O$102,2,0)</f>
        <v>M66</v>
      </c>
      <c r="C40" s="6" t="s">
        <v>98</v>
      </c>
      <c r="D40" s="6" t="s">
        <v>20</v>
      </c>
      <c r="E40" s="6" t="str">
        <f>VLOOKUP(D40,'2021 Batch'!$A$2:$E$16,2,0)</f>
        <v>f20211092@pilani.bits-pilani.ac.in</v>
      </c>
      <c r="F40" s="7">
        <v>2.0</v>
      </c>
      <c r="G40" s="6" t="str">
        <f t="shared" si="1"/>
        <v>M66X2</v>
      </c>
      <c r="H40" s="6" t="str">
        <f>VLOOKUP(G40,'Slot tags'!$C$2:$D$610,2,0)</f>
        <v>S32</v>
      </c>
      <c r="I40" s="8" t="str">
        <f>VLOOKUP($H40,'Startup Sheet'!$A$1:$AM$47,2,0)</f>
        <v>Strawcture Eco Pvt. Ltd.</v>
      </c>
      <c r="J40" s="9" t="str">
        <f>VLOOKUP(H40,'Startup Sheet'!$A$1:$AM$47,3,0)</f>
        <v>Naman</v>
      </c>
      <c r="K40" s="9" t="str">
        <f>VLOOKUP(H40,'Startup Sheet'!$A$1:$AM$47,4,0)</f>
        <v>f20201749@pilani.bits-pilani.ac.in</v>
      </c>
      <c r="L40" s="10" t="str">
        <f>VLOOKUP($H40,'Startup Sheet'!$A$1:$AM$47,15,0)</f>
        <v>https://drive.google.com/open?id=1TsB-cXvTN_9ozqeoZzqSeNj971PHH-mn&amp;authuser=karman%40conquest.org.in&amp;usp=drive_fs</v>
      </c>
      <c r="M40" s="9" t="str">
        <f t="shared" si="7"/>
        <v>Strawcture Eco Pvt. Ltd.: https://drive.google.com/open?id=1TsB-cXvTN_9ozqeoZzqSeNj971PHH-mn&amp;authuser=karman%40conquest.org.in&amp;usp=drive_fs</v>
      </c>
      <c r="N40" s="9">
        <v>44750.0</v>
      </c>
      <c r="O40" s="11">
        <v>44750.583333333336</v>
      </c>
      <c r="P40" s="15">
        <v>44750.625</v>
      </c>
      <c r="Q40" s="9" t="str">
        <f>VLOOKUP($H40,'Startup Sheet'!$A$1:$AM$47,18,0)</f>
        <v>shriti_pandey@strawcture.com</v>
      </c>
      <c r="R40" s="9" t="str">
        <f>VLOOKUP($H40,'Startup Sheet'!$A$1:$AM$47,21,0)</f>
        <v/>
      </c>
      <c r="S40" s="9" t="str">
        <f>VLOOKUP($H40,'Startup Sheet'!$A$1:$AM$47,24,0)</f>
        <v/>
      </c>
      <c r="T40" s="12"/>
      <c r="U40" s="12"/>
      <c r="V40" s="12" t="s">
        <v>100</v>
      </c>
      <c r="W40" s="13">
        <f t="shared" si="8"/>
        <v>6</v>
      </c>
      <c r="X40" s="12">
        <v>6.0</v>
      </c>
      <c r="Y40" s="13" t="str">
        <f t="shared" si="9"/>
        <v/>
      </c>
    </row>
    <row r="41">
      <c r="A41" s="6" t="s">
        <v>97</v>
      </c>
      <c r="B41" s="6" t="str">
        <f>VLOOKUP(A41,'Mentor Sheet'!$B$2:$O$102,2,0)</f>
        <v>M66</v>
      </c>
      <c r="C41" s="6" t="s">
        <v>98</v>
      </c>
      <c r="D41" s="6" t="s">
        <v>20</v>
      </c>
      <c r="E41" s="6" t="str">
        <f>VLOOKUP(D41,'2021 Batch'!$A$2:$E$16,2,0)</f>
        <v>f20211092@pilani.bits-pilani.ac.in</v>
      </c>
      <c r="F41" s="7">
        <v>3.0</v>
      </c>
      <c r="G41" s="6" t="str">
        <f t="shared" si="1"/>
        <v>M66X3</v>
      </c>
      <c r="H41" s="6" t="str">
        <f>VLOOKUP(G41,'Slot tags'!$C$2:$D$610,2,0)</f>
        <v>S29</v>
      </c>
      <c r="I41" s="8" t="str">
        <f>VLOOKUP($H41,'Startup Sheet'!$A$1:$AM$47,2,0)</f>
        <v>enpointe</v>
      </c>
      <c r="J41" s="9" t="str">
        <f>VLOOKUP(H41,'Startup Sheet'!$A$1:$AM$47,3,0)</f>
        <v>Karman</v>
      </c>
      <c r="K41" s="9" t="str">
        <f>VLOOKUP(H41,'Startup Sheet'!$A$1:$AM$47,4,0)</f>
        <v>f20201896@pilani.bits-pilani.ac.in</v>
      </c>
      <c r="L41" s="10" t="str">
        <f>VLOOKUP($H41,'Startup Sheet'!$A$1:$AM$47,15,0)</f>
        <v>https://drive.google.com/open?id=1T9veuEhSLewReTyBGlg1MtC5cPeNDZNT&amp;authuser=karman%40conquest.org.in&amp;usp=drive_fs</v>
      </c>
      <c r="M41" s="9" t="str">
        <f t="shared" si="7"/>
        <v>enpointe: https://drive.google.com/open?id=1T9veuEhSLewReTyBGlg1MtC5cPeNDZNT&amp;authuser=karman%40conquest.org.in&amp;usp=drive_fs</v>
      </c>
      <c r="N41" s="9">
        <v>44751.0</v>
      </c>
      <c r="O41" s="11">
        <v>44749.5</v>
      </c>
      <c r="P41" s="15">
        <v>44749.541666666664</v>
      </c>
      <c r="Q41" s="9" t="str">
        <f>VLOOKUP($H41,'Startup Sheet'!$A$1:$AM$47,18,0)</f>
        <v>anna@enpointe.in</v>
      </c>
      <c r="R41" s="9" t="str">
        <f>VLOOKUP($H41,'Startup Sheet'!$A$1:$AM$47,21,0)</f>
        <v/>
      </c>
      <c r="S41" s="9" t="str">
        <f>VLOOKUP($H41,'Startup Sheet'!$A$1:$AM$47,24,0)</f>
        <v/>
      </c>
      <c r="T41" s="12"/>
      <c r="U41" s="12"/>
      <c r="V41" s="12" t="s">
        <v>101</v>
      </c>
      <c r="W41" s="13">
        <f t="shared" si="8"/>
        <v>7</v>
      </c>
      <c r="X41" s="12">
        <v>7.0</v>
      </c>
      <c r="Y41" s="13" t="str">
        <f t="shared" si="9"/>
        <v/>
      </c>
    </row>
    <row r="42">
      <c r="A42" s="6" t="s">
        <v>102</v>
      </c>
      <c r="B42" s="6" t="str">
        <f>VLOOKUP(A42,'Mentor Sheet'!$B$2:$O$102,2,0)</f>
        <v>M75</v>
      </c>
      <c r="C42" s="6" t="s">
        <v>103</v>
      </c>
      <c r="D42" s="6" t="s">
        <v>24</v>
      </c>
      <c r="E42" s="6" t="str">
        <f>VLOOKUP(D42,'2021 Batch'!$A$2:$E$16,2,0)</f>
        <v>f20210979@pilani.bits-pilani.ac.in</v>
      </c>
      <c r="F42" s="7">
        <v>1.0</v>
      </c>
      <c r="G42" s="6" t="str">
        <f t="shared" si="1"/>
        <v>M75X1</v>
      </c>
      <c r="H42" s="6" t="str">
        <f>VLOOKUP(G42,'Slot tags'!$C$2:$D$610,2,0)</f>
        <v>S44</v>
      </c>
      <c r="I42" s="8" t="str">
        <f>VLOOKUP($H42,'Startup Sheet'!$A$1:$AM$47,2,0)</f>
        <v>UNINO Healthcare Private Limited</v>
      </c>
      <c r="J42" s="9" t="str">
        <f>VLOOKUP(H42,'Startup Sheet'!$A$1:$AM$47,3,0)</f>
        <v>Mehul</v>
      </c>
      <c r="K42" s="9" t="str">
        <f>VLOOKUP(H42,'Startup Sheet'!$A$1:$AM$47,4,0)</f>
        <v>f20200806@pilani.bits-pilani.ac.in</v>
      </c>
      <c r="L42" s="10" t="str">
        <f>VLOOKUP($H42,'Startup Sheet'!$A$1:$AM$47,15,0)</f>
        <v>https://drive.google.com/open?id=1WvcUJlLCv7VmievZOnHqyBVdxVdlwt-B&amp;authuser=karman%40conquest.org.in&amp;usp=drive_fs</v>
      </c>
      <c r="M42" s="9" t="str">
        <f t="shared" si="7"/>
        <v>UNINO Healthcare Private Limited: https://drive.google.com/open?id=1WvcUJlLCv7VmievZOnHqyBVdxVdlwt-B&amp;authuser=karman%40conquest.org.in&amp;usp=drive_fs</v>
      </c>
      <c r="N42" s="9">
        <v>44748.0</v>
      </c>
      <c r="O42" s="11">
        <v>44748.625</v>
      </c>
      <c r="P42" s="15">
        <v>44748.666666666664</v>
      </c>
      <c r="Q42" s="9" t="str">
        <f>VLOOKUP($H42,'Startup Sheet'!$A$1:$AM$47,18,0)</f>
        <v>Harshini.zaveri@gmail.com</v>
      </c>
      <c r="R42" s="9" t="str">
        <f>VLOOKUP($H42,'Startup Sheet'!$A$1:$AM$47,21,0)</f>
        <v>Zaverichiranjit@gmail.com</v>
      </c>
      <c r="S42" s="9"/>
      <c r="T42" s="12"/>
      <c r="U42" s="12"/>
      <c r="V42" s="12" t="s">
        <v>104</v>
      </c>
      <c r="W42" s="13">
        <f t="shared" si="8"/>
        <v>5</v>
      </c>
      <c r="X42" s="12">
        <v>5.0</v>
      </c>
      <c r="Y42" s="13" t="str">
        <f t="shared" si="9"/>
        <v/>
      </c>
    </row>
    <row r="43">
      <c r="A43" s="6" t="s">
        <v>102</v>
      </c>
      <c r="B43" s="6" t="str">
        <f>VLOOKUP(A43,'Mentor Sheet'!$B$2:$O$102,2,0)</f>
        <v>M75</v>
      </c>
      <c r="C43" s="6" t="s">
        <v>103</v>
      </c>
      <c r="D43" s="6" t="s">
        <v>24</v>
      </c>
      <c r="E43" s="6" t="str">
        <f>VLOOKUP(D43,'2021 Batch'!$A$2:$E$16,2,0)</f>
        <v>f20210979@pilani.bits-pilani.ac.in</v>
      </c>
      <c r="F43" s="7">
        <v>2.0</v>
      </c>
      <c r="G43" s="6" t="str">
        <f t="shared" si="1"/>
        <v>M75X2</v>
      </c>
      <c r="H43" s="6" t="str">
        <f>VLOOKUP(G43,'Slot tags'!$C$2:$D$610,2,0)</f>
        <v>S43</v>
      </c>
      <c r="I43" s="8" t="str">
        <f>VLOOKUP($H43,'Startup Sheet'!$A$1:$AM$47,2,0)</f>
        <v>Invest With Tribe</v>
      </c>
      <c r="J43" s="9" t="str">
        <f>VLOOKUP(H43,'Startup Sheet'!$A$1:$AM$47,3,0)</f>
        <v>Varad</v>
      </c>
      <c r="K43" s="9" t="str">
        <f>VLOOKUP(H43,'Startup Sheet'!$A$1:$AM$47,4,0)</f>
        <v>f20200160@pilani.bits-pilani.ac.in</v>
      </c>
      <c r="L43" s="10" t="str">
        <f>VLOOKUP($H43,'Startup Sheet'!$A$1:$AM$47,15,0)</f>
        <v>https://drive.google.com/open?id=1XGVm-Tm12RkSLgg26m5hY8wO874bGqRL&amp;authuser=karman%40conquest.org.in&amp;usp=drive_fs</v>
      </c>
      <c r="M43" s="9" t="str">
        <f t="shared" si="7"/>
        <v>Invest With Tribe: https://drive.google.com/open?id=1XGVm-Tm12RkSLgg26m5hY8wO874bGqRL&amp;authuser=karman%40conquest.org.in&amp;usp=drive_fs</v>
      </c>
      <c r="N43" s="9">
        <v>44749.0</v>
      </c>
      <c r="O43" s="11">
        <v>44749.625</v>
      </c>
      <c r="P43" s="15">
        <v>44749.666666666664</v>
      </c>
      <c r="Q43" s="9" t="str">
        <f>VLOOKUP($H43,'Startup Sheet'!$A$1:$AM$47,18,0)</f>
        <v>himanshu@investwithtribe.com</v>
      </c>
      <c r="R43" s="9" t="str">
        <f>VLOOKUP($H43,'Startup Sheet'!$A$1:$AM$47,21,0)</f>
        <v>kayur@investwithtribe.com</v>
      </c>
      <c r="S43" s="9" t="str">
        <f>VLOOKUP($H43,'Startup Sheet'!$A$1:$AM$47,24,0)</f>
        <v/>
      </c>
      <c r="T43" s="12"/>
      <c r="U43" s="12"/>
      <c r="V43" s="12" t="s">
        <v>105</v>
      </c>
      <c r="W43" s="13">
        <f t="shared" si="8"/>
        <v>7</v>
      </c>
      <c r="X43" s="12">
        <v>7.0</v>
      </c>
      <c r="Y43" s="13" t="str">
        <f t="shared" si="9"/>
        <v/>
      </c>
    </row>
    <row r="44">
      <c r="A44" s="6" t="s">
        <v>106</v>
      </c>
      <c r="B44" s="6" t="str">
        <f>VLOOKUP(A44,'Mentor Sheet'!$B$2:$O$102,2,0)</f>
        <v>M84</v>
      </c>
      <c r="C44" s="6" t="s">
        <v>107</v>
      </c>
      <c r="D44" s="6" t="s">
        <v>53</v>
      </c>
      <c r="E44" s="6" t="str">
        <f>VLOOKUP(D44,'2021 Batch'!$A$2:$E$16,2,0)</f>
        <v>f20211070@pilani.bits-pilani.ac.in</v>
      </c>
      <c r="F44" s="7">
        <v>1.0</v>
      </c>
      <c r="G44" s="6" t="str">
        <f t="shared" si="1"/>
        <v>M84X1</v>
      </c>
      <c r="H44" s="6" t="str">
        <f>VLOOKUP(G44,'Slot tags'!$C$2:$D$610,2,0)</f>
        <v>S18</v>
      </c>
      <c r="I44" s="8" t="str">
        <f>VLOOKUP($H44,'Startup Sheet'!$A$1:$AM$47,2,0)</f>
        <v>Euphotic Labs Private Limited</v>
      </c>
      <c r="J44" s="9" t="str">
        <f>VLOOKUP(H44,'Startup Sheet'!$A$1:$AM$47,3,0)</f>
        <v>Shreya</v>
      </c>
      <c r="K44" s="9" t="str">
        <f>VLOOKUP(H44,'Startup Sheet'!$A$1:$AM$47,4,0)</f>
        <v>f20201807@pilani.bits-pilani.ac.in</v>
      </c>
      <c r="L44" s="10" t="str">
        <f>VLOOKUP($H44,'Startup Sheet'!$A$1:$AM$47,15,0)</f>
        <v>https://drive.google.com/drive/folders/1PIEn0HU71iqvaXE8xmGclj6j1YvpVsEp?usp=sharing</v>
      </c>
      <c r="M44" s="9" t="str">
        <f t="shared" si="7"/>
        <v>Euphotic Labs Private Limited: https://drive.google.com/drive/folders/1PIEn0HU71iqvaXE8xmGclj6j1YvpVsEp?usp=sharing</v>
      </c>
      <c r="N44" s="9">
        <v>44744.0</v>
      </c>
      <c r="O44" s="11">
        <v>44744.520833333336</v>
      </c>
      <c r="P44" s="15">
        <v>44744.5625</v>
      </c>
      <c r="Q44" s="9" t="str">
        <f>VLOOKUP($H44,'Startup Sheet'!$A$1:$AM$47,18,0)</f>
        <v>sudeep@euphotic.io</v>
      </c>
      <c r="R44" s="9" t="str">
        <f>VLOOKUP($H44,'Startup Sheet'!$A$1:$AM$47,21,0)</f>
        <v>yatin@euphotic.io</v>
      </c>
      <c r="S44" s="9" t="str">
        <f>VLOOKUP($H44,'Startup Sheet'!$A$1:$AM$47,24,0)</f>
        <v>amitgupta@euphotic.io</v>
      </c>
      <c r="T44" s="12"/>
      <c r="U44" s="12"/>
      <c r="V44" s="12" t="s">
        <v>108</v>
      </c>
      <c r="W44" s="13">
        <f t="shared" si="8"/>
        <v>6</v>
      </c>
      <c r="X44" s="12">
        <v>6.0</v>
      </c>
      <c r="Y44" s="13" t="str">
        <f t="shared" si="9"/>
        <v/>
      </c>
    </row>
    <row r="45">
      <c r="A45" s="6" t="s">
        <v>106</v>
      </c>
      <c r="B45" s="6" t="str">
        <f>VLOOKUP(A45,'Mentor Sheet'!$B$2:$O$102,2,0)</f>
        <v>M84</v>
      </c>
      <c r="C45" s="6" t="s">
        <v>107</v>
      </c>
      <c r="D45" s="6" t="s">
        <v>53</v>
      </c>
      <c r="E45" s="6" t="str">
        <f>VLOOKUP(D45,'2021 Batch'!$A$2:$E$16,2,0)</f>
        <v>f20211070@pilani.bits-pilani.ac.in</v>
      </c>
      <c r="F45" s="7">
        <v>2.0</v>
      </c>
      <c r="G45" s="6" t="str">
        <f t="shared" si="1"/>
        <v>M84X2</v>
      </c>
      <c r="H45" s="6" t="str">
        <f>VLOOKUP(G45,'Slot tags'!$C$2:$D$610,2,0)</f>
        <v>S45</v>
      </c>
      <c r="I45" s="8" t="str">
        <f>VLOOKUP($H45,'Startup Sheet'!$A$1:$AM$47,2,0)</f>
        <v>Be Zen (Thrivingzen OPC Pvt Ltd)</v>
      </c>
      <c r="J45" s="9" t="str">
        <f>VLOOKUP(H45,'Startup Sheet'!$A$1:$AM$47,3,0)</f>
        <v>Mehul</v>
      </c>
      <c r="K45" s="9" t="str">
        <f>VLOOKUP(H45,'Startup Sheet'!$A$1:$AM$47,4,0)</f>
        <v>f20200806@pilani.bits-pilani.ac.in</v>
      </c>
      <c r="L45" s="10" t="str">
        <f>VLOOKUP($H45,'Startup Sheet'!$A$1:$AM$47,15,0)</f>
        <v>https://drive.google.com/open?id=1Wwm0iH0BQp7yyPOnJdsgC9uMmaimk8ZQ&amp;authuser=karman%40conquest.org.in&amp;usp=drive_fs</v>
      </c>
      <c r="M45" s="9" t="str">
        <f t="shared" si="7"/>
        <v>Be Zen (Thrivingzen OPC Pvt Ltd): https://drive.google.com/open?id=1Wwm0iH0BQp7yyPOnJdsgC9uMmaimk8ZQ&amp;authuser=karman%40conquest.org.in&amp;usp=drive_fs</v>
      </c>
      <c r="N45" s="9">
        <v>44745.0</v>
      </c>
      <c r="O45" s="11">
        <v>44745.520833333336</v>
      </c>
      <c r="P45" s="15">
        <v>44745.5625</v>
      </c>
      <c r="Q45" s="9" t="str">
        <f>VLOOKUP($H45,'Startup Sheet'!$A$1:$AM$47,18,0)</f>
        <v>ramchaitanya@bezen.eco</v>
      </c>
      <c r="R45" s="9" t="str">
        <f>VLOOKUP($H45,'Startup Sheet'!$A$1:$AM$47,21,0)</f>
        <v/>
      </c>
      <c r="S45" s="9" t="str">
        <f>VLOOKUP($H45,'Startup Sheet'!$A$1:$AM$47,24,0)</f>
        <v/>
      </c>
      <c r="T45" s="12"/>
      <c r="U45" s="12"/>
      <c r="V45" s="12" t="s">
        <v>109</v>
      </c>
      <c r="W45" s="13">
        <f t="shared" si="8"/>
        <v>6</v>
      </c>
      <c r="X45" s="12">
        <v>6.0</v>
      </c>
      <c r="Y45" s="13" t="str">
        <f t="shared" si="9"/>
        <v/>
      </c>
    </row>
    <row r="46">
      <c r="A46" s="6" t="s">
        <v>110</v>
      </c>
      <c r="B46" s="6" t="str">
        <f>VLOOKUP(A46,'Mentor Sheet'!$B$2:$O$102,2,0)</f>
        <v>M36</v>
      </c>
      <c r="C46" s="6" t="s">
        <v>111</v>
      </c>
      <c r="D46" s="6" t="s">
        <v>53</v>
      </c>
      <c r="E46" s="6" t="str">
        <f>VLOOKUP(D46,'2021 Batch'!$A$2:$E$16,2,0)</f>
        <v>f20211070@pilani.bits-pilani.ac.in</v>
      </c>
      <c r="F46" s="7">
        <v>1.0</v>
      </c>
      <c r="G46" s="6" t="str">
        <f t="shared" si="1"/>
        <v>M36X1</v>
      </c>
      <c r="H46" s="6" t="str">
        <f>VLOOKUP(G46,'Slot tags'!$C$2:$D$610,2,0)</f>
        <v>S5</v>
      </c>
      <c r="I46" s="8" t="str">
        <f>VLOOKUP($H46,'Startup Sheet'!$A$1:$AM$47,2,0)</f>
        <v>StreamMoney</v>
      </c>
      <c r="J46" s="9" t="str">
        <f>VLOOKUP(H46,'Startup Sheet'!$A$1:$AM$47,3,0)</f>
        <v>Adarsh</v>
      </c>
      <c r="K46" s="9" t="str">
        <f>VLOOKUP(H46,'Startup Sheet'!$A$1:$AM$47,4,0)</f>
        <v>f20200635@pilani.bits-pilani.ac.in</v>
      </c>
      <c r="L46" s="10" t="str">
        <f>VLOOKUP($H46,'Startup Sheet'!$A$1:$AM$47,15,0)</f>
        <v>https://drive.google.com/open?id=1JRlx0Z4Yc3jaD0eJLvBER8VswmJACJlk&amp;authuser=karman%40conquest.org.in&amp;usp=drive_fs</v>
      </c>
      <c r="M46" s="9" t="str">
        <f t="shared" si="7"/>
        <v>StreamMoney: https://drive.google.com/open?id=1JRlx0Z4Yc3jaD0eJLvBER8VswmJACJlk&amp;authuser=karman%40conquest.org.in&amp;usp=drive_fs</v>
      </c>
      <c r="N46" s="9">
        <v>44746.0</v>
      </c>
      <c r="O46" s="11">
        <v>44746.666666666664</v>
      </c>
      <c r="P46" s="15">
        <v>44746.708333333336</v>
      </c>
      <c r="Q46" s="9" t="str">
        <f>VLOOKUP($H46,'Startup Sheet'!$A$1:$AM$47,18,0)</f>
        <v>yugal@streammoney.finance</v>
      </c>
      <c r="R46" s="9" t="str">
        <f>VLOOKUP($H46,'Startup Sheet'!$A$1:$AM$47,21,0)</f>
        <v>piyush.chittara@gmail.com</v>
      </c>
      <c r="S46" s="9" t="str">
        <f>VLOOKUP($H46,'Startup Sheet'!$A$1:$AM$47,24,0)</f>
        <v/>
      </c>
      <c r="T46" s="12"/>
      <c r="U46" s="12"/>
      <c r="V46" s="12" t="s">
        <v>112</v>
      </c>
      <c r="W46" s="13">
        <f t="shared" si="8"/>
        <v>6</v>
      </c>
      <c r="X46" s="12">
        <v>6.0</v>
      </c>
      <c r="Y46" s="13" t="str">
        <f t="shared" si="9"/>
        <v/>
      </c>
    </row>
    <row r="47">
      <c r="A47" s="6" t="s">
        <v>110</v>
      </c>
      <c r="B47" s="6" t="str">
        <f>VLOOKUP(A47,'Mentor Sheet'!$B$2:$O$102,2,0)</f>
        <v>M36</v>
      </c>
      <c r="C47" s="6" t="s">
        <v>111</v>
      </c>
      <c r="D47" s="6" t="s">
        <v>53</v>
      </c>
      <c r="E47" s="6" t="str">
        <f>VLOOKUP(D47,'2021 Batch'!$A$2:$E$16,2,0)</f>
        <v>f20211070@pilani.bits-pilani.ac.in</v>
      </c>
      <c r="F47" s="7">
        <v>2.0</v>
      </c>
      <c r="G47" s="6" t="str">
        <f t="shared" si="1"/>
        <v>M36X2</v>
      </c>
      <c r="H47" s="6" t="str">
        <f>VLOOKUP(G47,'Slot tags'!$C$2:$D$610,2,0)</f>
        <v>S31</v>
      </c>
      <c r="I47" s="8" t="str">
        <f>VLOOKUP($H47,'Startup Sheet'!$A$1:$AM$47,2,0)</f>
        <v>Green Tiger Mobility Private Limited</v>
      </c>
      <c r="J47" s="9" t="str">
        <f>VLOOKUP(H47,'Startup Sheet'!$A$1:$AM$47,3,0)</f>
        <v>Aryaman</v>
      </c>
      <c r="K47" s="9" t="str">
        <f>VLOOKUP(H47,'Startup Sheet'!$A$1:$AM$47,4,0)</f>
        <v>f20200537@pilani.bits-pilani.ac.in</v>
      </c>
      <c r="L47" s="10" t="str">
        <f>VLOOKUP($H47,'Startup Sheet'!$A$1:$AM$47,15,0)</f>
        <v>https://drive.google.com/drive/folders/1SFqiNx45LSxxNO68-Yc09lVbI-HNp6e_?usp=sharing</v>
      </c>
      <c r="M47" s="9" t="str">
        <f t="shared" si="7"/>
        <v>Green Tiger Mobility Private Limited: https://drive.google.com/drive/folders/1SFqiNx45LSxxNO68-Yc09lVbI-HNp6e_?usp=sharing</v>
      </c>
      <c r="N47" s="9">
        <v>44746.0</v>
      </c>
      <c r="O47" s="11">
        <v>44746.708333333336</v>
      </c>
      <c r="P47" s="15">
        <v>44746.75</v>
      </c>
      <c r="Q47" s="9" t="str">
        <f>VLOOKUP($H47,'Startup Sheet'!$A$1:$AM$47,18,0)</f>
        <v>ashish@greentiger.in</v>
      </c>
      <c r="R47" s="9" t="str">
        <f>VLOOKUP($H47,'Startup Sheet'!$A$1:$AM$47,21,0)</f>
        <v>aditya@greentiger.in</v>
      </c>
      <c r="S47" s="9" t="str">
        <f>VLOOKUP($H47,'Startup Sheet'!$A$1:$AM$47,24,0)</f>
        <v/>
      </c>
      <c r="T47" s="12"/>
      <c r="U47" s="12"/>
      <c r="V47" s="12" t="s">
        <v>113</v>
      </c>
      <c r="W47" s="13">
        <f t="shared" si="8"/>
        <v>6</v>
      </c>
      <c r="X47" s="12">
        <v>6.0</v>
      </c>
      <c r="Y47" s="13" t="str">
        <f t="shared" si="9"/>
        <v/>
      </c>
    </row>
    <row r="48">
      <c r="A48" s="6" t="s">
        <v>110</v>
      </c>
      <c r="B48" s="6" t="str">
        <f>VLOOKUP(A48,'Mentor Sheet'!$B$2:$O$102,2,0)</f>
        <v>M36</v>
      </c>
      <c r="C48" s="6" t="s">
        <v>111</v>
      </c>
      <c r="D48" s="6" t="s">
        <v>53</v>
      </c>
      <c r="E48" s="6" t="str">
        <f>VLOOKUP(D48,'2021 Batch'!$A$2:$E$16,2,0)</f>
        <v>f20211070@pilani.bits-pilani.ac.in</v>
      </c>
      <c r="F48" s="7">
        <v>3.0</v>
      </c>
      <c r="G48" s="6" t="str">
        <f t="shared" si="1"/>
        <v>M36X3</v>
      </c>
      <c r="H48" s="6" t="str">
        <f>VLOOKUP(G48,'Slot tags'!$C$2:$D$610,2,0)</f>
        <v>S28</v>
      </c>
      <c r="I48" s="8" t="str">
        <f>VLOOKUP($H48,'Startup Sheet'!$A$1:$AM$47,2,0)</f>
        <v>Siddhan Intelligence Pvt Limited</v>
      </c>
      <c r="J48" s="9" t="str">
        <f>VLOOKUP(H48,'Startup Sheet'!$A$1:$AM$47,3,0)</f>
        <v>Varad</v>
      </c>
      <c r="K48" s="9" t="str">
        <f>VLOOKUP(H48,'Startup Sheet'!$A$1:$AM$47,4,0)</f>
        <v>f20200160@pilani.bits-pilani.ac.in</v>
      </c>
      <c r="L48" s="10" t="str">
        <f>VLOOKUP($H48,'Startup Sheet'!$A$1:$AM$47,15,0)</f>
        <v>https://drive.google.com/drive/folders/1JwNyJjPecSUQSfnGNMkQfZnldC9xCKN1?usp=sharing</v>
      </c>
      <c r="M48" s="9" t="str">
        <f t="shared" si="7"/>
        <v>Siddhan Intelligence Pvt Limited: https://drive.google.com/drive/folders/1JwNyJjPecSUQSfnGNMkQfZnldC9xCKN1?usp=sharing</v>
      </c>
      <c r="N48" s="9">
        <v>44746.0</v>
      </c>
      <c r="O48" s="11">
        <v>44746.75</v>
      </c>
      <c r="P48" s="15">
        <v>44746.791666666664</v>
      </c>
      <c r="Q48" s="9" t="str">
        <f>VLOOKUP($H48,'Startup Sheet'!$A$1:$AM$47,18,0)</f>
        <v>baskar.rengaiyan@siddhanintelligence.com</v>
      </c>
      <c r="R48" s="9" t="str">
        <f>VLOOKUP($H48,'Startup Sheet'!$A$1:$AM$47,21,0)</f>
        <v>Alok.upadhyay@siddhanintelligence.com</v>
      </c>
      <c r="S48" s="9" t="str">
        <f>VLOOKUP($H48,'Startup Sheet'!$A$1:$AM$47,24,0)</f>
        <v/>
      </c>
      <c r="T48" s="12"/>
      <c r="U48" s="12"/>
      <c r="V48" s="12" t="s">
        <v>114</v>
      </c>
      <c r="W48" s="13">
        <f t="shared" si="8"/>
        <v>6</v>
      </c>
      <c r="X48" s="12">
        <v>6.0</v>
      </c>
      <c r="Y48" s="13" t="str">
        <f t="shared" si="9"/>
        <v/>
      </c>
    </row>
    <row r="49">
      <c r="A49" s="6" t="s">
        <v>110</v>
      </c>
      <c r="B49" s="6" t="str">
        <f>VLOOKUP(A49,'Mentor Sheet'!$B$2:$O$102,2,0)</f>
        <v>M36</v>
      </c>
      <c r="C49" s="6" t="s">
        <v>111</v>
      </c>
      <c r="D49" s="6" t="s">
        <v>53</v>
      </c>
      <c r="E49" s="6" t="str">
        <f>VLOOKUP(D49,'2021 Batch'!$A$2:$E$16,2,0)</f>
        <v>f20211070@pilani.bits-pilani.ac.in</v>
      </c>
      <c r="F49" s="7">
        <v>4.0</v>
      </c>
      <c r="G49" s="6" t="str">
        <f t="shared" si="1"/>
        <v>M36X4</v>
      </c>
      <c r="H49" s="6" t="str">
        <f>VLOOKUP(G49,'Slot tags'!$C$2:$D$610,2,0)</f>
        <v>S26</v>
      </c>
      <c r="I49" s="8" t="str">
        <f>VLOOKUP($H49,'Startup Sheet'!$A$1:$AM$47,2,0)</f>
        <v>Thrifty Ai</v>
      </c>
      <c r="J49" s="9" t="str">
        <f>VLOOKUP(H49,'Startup Sheet'!$A$1:$AM$47,3,0)</f>
        <v>Varad</v>
      </c>
      <c r="K49" s="9" t="str">
        <f>VLOOKUP(H49,'Startup Sheet'!$A$1:$AM$47,4,0)</f>
        <v>f20200160@pilani.bits-pilani.ac.in</v>
      </c>
      <c r="L49" s="10" t="str">
        <f>VLOOKUP($H49,'Startup Sheet'!$A$1:$AM$47,15,0)</f>
        <v>https://drive.google.com/drive/folders/1UGUlOhqjCkI-SwetLhhrUYvF9kMsvQYr?usp=sharing</v>
      </c>
      <c r="M49" s="9" t="str">
        <f t="shared" si="7"/>
        <v>Thrifty Ai: https://drive.google.com/drive/folders/1UGUlOhqjCkI-SwetLhhrUYvF9kMsvQYr?usp=sharing</v>
      </c>
      <c r="N49" s="9">
        <v>44747.0</v>
      </c>
      <c r="O49" s="11">
        <v>44747.666666666664</v>
      </c>
      <c r="P49" s="15">
        <v>44747.708333333336</v>
      </c>
      <c r="Q49" s="9" t="str">
        <f>VLOOKUP($H49,'Startup Sheet'!$A$1:$AM$47,18,0)</f>
        <v>harshmusketers@gmail.com</v>
      </c>
      <c r="R49" s="9" t="str">
        <f>VLOOKUP($H49,'Startup Sheet'!$A$1:$AM$47,21,0)</f>
        <v>tanishi.mookerjee1510@gmail.com</v>
      </c>
      <c r="S49" s="9" t="str">
        <f>VLOOKUP($H49,'Startup Sheet'!$A$1:$AM$47,24,0)</f>
        <v>yashashgupta96@gmail.com</v>
      </c>
    </row>
    <row r="50">
      <c r="A50" s="6" t="s">
        <v>110</v>
      </c>
      <c r="B50" s="6" t="str">
        <f>VLOOKUP(A50,'Mentor Sheet'!$B$2:$O$102,2,0)</f>
        <v>M36</v>
      </c>
      <c r="C50" s="6" t="s">
        <v>111</v>
      </c>
      <c r="D50" s="6" t="s">
        <v>53</v>
      </c>
      <c r="E50" s="6" t="str">
        <f>VLOOKUP(D50,'2021 Batch'!$A$2:$E$16,2,0)</f>
        <v>f20211070@pilani.bits-pilani.ac.in</v>
      </c>
      <c r="F50" s="7">
        <v>5.0</v>
      </c>
      <c r="G50" s="6" t="str">
        <f t="shared" si="1"/>
        <v>M36X5</v>
      </c>
      <c r="H50" s="6" t="str">
        <f>VLOOKUP(G50,'Slot tags'!$C$2:$D$610,2,0)</f>
        <v>S10</v>
      </c>
      <c r="I50" s="8" t="str">
        <f>VLOOKUP($H50,'Startup Sheet'!$A$1:$AM$47,2,0)</f>
        <v>Folks</v>
      </c>
      <c r="J50" s="9" t="str">
        <f>VLOOKUP(H50,'Startup Sheet'!$A$1:$AM$47,3,0)</f>
        <v>Darshil</v>
      </c>
      <c r="K50" s="9" t="str">
        <f>VLOOKUP(H50,'Startup Sheet'!$A$1:$AM$47,4,0)</f>
        <v>f20200985@pilani.bits-pilani.ac.in</v>
      </c>
      <c r="L50" s="10" t="str">
        <f>VLOOKUP($H50,'Startup Sheet'!$A$1:$AM$47,15,0)</f>
        <v>https://drive.google.com/drive/folders/1JwJrm-OWJuK-1xx6O8dj7OWP8zKkiXoG?usp=sharing</v>
      </c>
      <c r="M50" s="9" t="str">
        <f t="shared" si="7"/>
        <v>Folks: https://drive.google.com/drive/folders/1JwJrm-OWJuK-1xx6O8dj7OWP8zKkiXoG?usp=sharing</v>
      </c>
      <c r="N50" s="9">
        <v>44747.0</v>
      </c>
      <c r="O50" s="11">
        <v>44747.708333333336</v>
      </c>
      <c r="P50" s="15">
        <v>44747.75</v>
      </c>
      <c r="Q50" s="9" t="str">
        <f>VLOOKUP($H50,'Startup Sheet'!$A$1:$AM$47,18,0)</f>
        <v>contact@vishwaspuri.tech</v>
      </c>
      <c r="R50" s="9" t="str">
        <f>VLOOKUP($H50,'Startup Sheet'!$A$1:$AM$47,21,0)</f>
        <v>mudit.shivendra350@yahoo.in</v>
      </c>
      <c r="S50" s="9" t="str">
        <f>VLOOKUP($H50,'Startup Sheet'!$A$1:$AM$47,24,0)</f>
        <v/>
      </c>
    </row>
    <row r="51">
      <c r="A51" s="6" t="s">
        <v>115</v>
      </c>
      <c r="B51" s="6" t="str">
        <f>VLOOKUP(A51,'Mentor Sheet'!$B$2:$O$102,2,0)</f>
        <v>M88</v>
      </c>
      <c r="C51" s="6" t="s">
        <v>116</v>
      </c>
      <c r="D51" s="6" t="s">
        <v>53</v>
      </c>
      <c r="E51" s="6" t="str">
        <f>VLOOKUP(D51,'2021 Batch'!$A$2:$E$16,2,0)</f>
        <v>f20211070@pilani.bits-pilani.ac.in</v>
      </c>
      <c r="F51" s="7">
        <v>1.0</v>
      </c>
      <c r="G51" s="6" t="str">
        <f t="shared" si="1"/>
        <v>M88X1</v>
      </c>
      <c r="H51" s="6" t="str">
        <f>VLOOKUP(G51,'Slot tags'!$C$2:$D$610,2,0)</f>
        <v>S14</v>
      </c>
      <c r="I51" s="8" t="str">
        <f>VLOOKUP($H51,'Startup Sheet'!$A$1:$AM$47,2,0)</f>
        <v>Avidia Labs</v>
      </c>
      <c r="J51" s="9" t="str">
        <f>VLOOKUP(H51,'Startup Sheet'!$A$1:$AM$47,3,0)</f>
        <v>Mehul</v>
      </c>
      <c r="K51" s="9" t="str">
        <f>VLOOKUP(H51,'Startup Sheet'!$A$1:$AM$47,4,0)</f>
        <v>f20200806@pilani.bits-pilani.ac.in</v>
      </c>
      <c r="L51" s="10" t="str">
        <f>VLOOKUP($H51,'Startup Sheet'!$A$1:$AM$47,15,0)</f>
        <v>https://drive.google.com/open?id=1Kx8QRKODlNgjRyyxcMYdNXa2RA48lcIO&amp;authuser=karman%40conquest.org.in&amp;usp=drive_fs</v>
      </c>
      <c r="M51" s="9" t="str">
        <f t="shared" si="7"/>
        <v>Avidia Labs: https://drive.google.com/open?id=1Kx8QRKODlNgjRyyxcMYdNXa2RA48lcIO&amp;authuser=karman%40conquest.org.in&amp;usp=drive_fs</v>
      </c>
      <c r="N51" s="9">
        <v>44743.0</v>
      </c>
      <c r="O51" s="11">
        <v>44743.479166666664</v>
      </c>
      <c r="P51" s="15">
        <v>44743.520833333336</v>
      </c>
      <c r="Q51" s="9" t="str">
        <f>VLOOKUP($H51,'Startup Sheet'!$A$1:$AM$47,18,0)</f>
        <v>vidya.choudhary@avidialabs.com</v>
      </c>
      <c r="R51" s="9" t="str">
        <f>VLOOKUP($H51,'Startup Sheet'!$A$1:$AM$47,21,0)</f>
        <v>ajitkohir@avidialabs.com</v>
      </c>
      <c r="S51" s="9" t="str">
        <f>VLOOKUP($H51,'Startup Sheet'!$A$1:$AM$47,24,0)</f>
        <v/>
      </c>
    </row>
    <row r="52">
      <c r="A52" s="6" t="s">
        <v>115</v>
      </c>
      <c r="B52" s="6" t="str">
        <f>VLOOKUP(A52,'Mentor Sheet'!$B$2:$O$102,2,0)</f>
        <v>M88</v>
      </c>
      <c r="C52" s="6" t="s">
        <v>116</v>
      </c>
      <c r="D52" s="6" t="s">
        <v>53</v>
      </c>
      <c r="E52" s="6" t="str">
        <f>VLOOKUP(D52,'2021 Batch'!$A$2:$E$16,2,0)</f>
        <v>f20211070@pilani.bits-pilani.ac.in</v>
      </c>
      <c r="F52" s="7">
        <v>2.0</v>
      </c>
      <c r="G52" s="6" t="str">
        <f t="shared" si="1"/>
        <v>M88X2</v>
      </c>
      <c r="H52" s="6" t="str">
        <f>VLOOKUP(G52,'Slot tags'!$C$2:$D$610,2,0)</f>
        <v>S21</v>
      </c>
      <c r="I52" s="8" t="str">
        <f>VLOOKUP($H52,'Startup Sheet'!$A$1:$AM$47,2,0)</f>
        <v>Learn and Empower Private Limited</v>
      </c>
      <c r="J52" s="9" t="str">
        <f>VLOOKUP(H52,'Startup Sheet'!$A$1:$AM$47,3,0)</f>
        <v>Mehul</v>
      </c>
      <c r="K52" s="9" t="str">
        <f>VLOOKUP(H52,'Startup Sheet'!$A$1:$AM$47,4,0)</f>
        <v>f20200806@pilani.bits-pilani.ac.in</v>
      </c>
      <c r="L52" s="10" t="str">
        <f>VLOOKUP($H52,'Startup Sheet'!$A$1:$AM$47,15,0)</f>
        <v>https://drive.google.com/drive/folders/1T4TUmfqa5C6P8McvtFYN3XntJR6n62Gy?usp=sharing</v>
      </c>
      <c r="M52" s="9" t="str">
        <f t="shared" si="7"/>
        <v>Learn and Empower Private Limited: https://drive.google.com/drive/folders/1T4TUmfqa5C6P8McvtFYN3XntJR6n62Gy?usp=sharing</v>
      </c>
      <c r="N52" s="9">
        <v>44746.0</v>
      </c>
      <c r="O52" s="11">
        <v>44746.479166666664</v>
      </c>
      <c r="P52" s="15">
        <v>44746.520833333336</v>
      </c>
      <c r="Q52" s="9" t="str">
        <f>VLOOKUP($H52,'Startup Sheet'!$A$1:$AM$47,18,0)</f>
        <v>hello@learnemp.in</v>
      </c>
      <c r="R52" s="9" t="str">
        <f>VLOOKUP($H52,'Startup Sheet'!$A$1:$AM$47,21,0)</f>
        <v>prabodh.mahajan@learnemp.in</v>
      </c>
      <c r="S52" s="9" t="str">
        <f>VLOOKUP($H52,'Startup Sheet'!$A$1:$AM$47,24,0)</f>
        <v/>
      </c>
    </row>
    <row r="53">
      <c r="A53" s="6" t="s">
        <v>115</v>
      </c>
      <c r="B53" s="6" t="str">
        <f>VLOOKUP(A53,'Mentor Sheet'!$B$2:$O$102,2,0)</f>
        <v>M88</v>
      </c>
      <c r="C53" s="6" t="s">
        <v>116</v>
      </c>
      <c r="D53" s="6" t="s">
        <v>53</v>
      </c>
      <c r="E53" s="6" t="str">
        <f>VLOOKUP(D53,'2021 Batch'!$A$2:$E$16,2,0)</f>
        <v>f20211070@pilani.bits-pilani.ac.in</v>
      </c>
      <c r="F53" s="7">
        <v>3.0</v>
      </c>
      <c r="G53" s="6" t="str">
        <f t="shared" si="1"/>
        <v>M88X3</v>
      </c>
      <c r="H53" s="6" t="str">
        <f>VLOOKUP(G53,'Slot tags'!$C$2:$D$610,2,0)</f>
        <v>S12</v>
      </c>
      <c r="I53" s="8" t="str">
        <f>VLOOKUP($H53,'Startup Sheet'!$A$1:$AM$47,2,0)</f>
        <v>Scrollify</v>
      </c>
      <c r="J53" s="9" t="str">
        <f>VLOOKUP(H53,'Startup Sheet'!$A$1:$AM$47,3,0)</f>
        <v>Parth</v>
      </c>
      <c r="K53" s="9" t="str">
        <f>VLOOKUP(H53,'Startup Sheet'!$A$1:$AM$47,4,0)</f>
        <v>f20201229@pilani.bits-pilani.ac.in</v>
      </c>
      <c r="L53" s="10" t="str">
        <f>VLOOKUP($H53,'Startup Sheet'!$A$1:$AM$47,15,0)</f>
        <v>https://drive.google.com/open?id=1OZnEwgQS5amoHOFDQQ_ksM3zT3PcOUaM&amp;authuser=karman%40conquest.org.in&amp;usp=drive_fs</v>
      </c>
      <c r="M53" s="9" t="str">
        <f t="shared" si="7"/>
        <v>Scrollify: https://drive.google.com/open?id=1OZnEwgQS5amoHOFDQQ_ksM3zT3PcOUaM&amp;authuser=karman%40conquest.org.in&amp;usp=drive_fs</v>
      </c>
      <c r="N53" s="9">
        <v>44744.0</v>
      </c>
      <c r="O53" s="11">
        <v>44744.479166666664</v>
      </c>
      <c r="P53" s="15">
        <v>44744.520833333336</v>
      </c>
      <c r="Q53" s="9" t="str">
        <f>VLOOKUP($H53,'Startup Sheet'!$A$1:$AM$47,18,0)</f>
        <v>manas@scrollify.in</v>
      </c>
      <c r="R53" s="9" t="str">
        <f>VLOOKUP($H53,'Startup Sheet'!$A$1:$AM$47,21,0)</f>
        <v>anshul@scrollify.in</v>
      </c>
      <c r="S53" s="9" t="str">
        <f>VLOOKUP($H53,'Startup Sheet'!$A$1:$AM$47,24,0)</f>
        <v/>
      </c>
    </row>
    <row r="54">
      <c r="A54" s="6" t="s">
        <v>115</v>
      </c>
      <c r="B54" s="6" t="str">
        <f>VLOOKUP(A54,'Mentor Sheet'!$B$2:$O$102,2,0)</f>
        <v>M88</v>
      </c>
      <c r="C54" s="6" t="s">
        <v>116</v>
      </c>
      <c r="D54" s="6" t="s">
        <v>53</v>
      </c>
      <c r="E54" s="6" t="str">
        <f>VLOOKUP(D54,'2021 Batch'!$A$2:$E$16,2,0)</f>
        <v>f20211070@pilani.bits-pilani.ac.in</v>
      </c>
      <c r="F54" s="7">
        <v>4.0</v>
      </c>
      <c r="G54" s="6" t="str">
        <f t="shared" si="1"/>
        <v>M88X4</v>
      </c>
      <c r="H54" s="6" t="str">
        <f>VLOOKUP(G54,'Slot tags'!$C$2:$D$610,2,0)</f>
        <v>S19</v>
      </c>
      <c r="I54" s="8" t="str">
        <f>VLOOKUP($H54,'Startup Sheet'!$A$1:$AM$47,2,0)</f>
        <v>Xebra Biztech LLP</v>
      </c>
      <c r="J54" s="9" t="str">
        <f>VLOOKUP(H54,'Startup Sheet'!$A$1:$AM$47,3,0)</f>
        <v>Darshil</v>
      </c>
      <c r="K54" s="9" t="str">
        <f>VLOOKUP(H54,'Startup Sheet'!$A$1:$AM$47,4,0)</f>
        <v>f20200985@pilani.bits-pilani.ac.in</v>
      </c>
      <c r="L54" s="10" t="str">
        <f>VLOOKUP($H54,'Startup Sheet'!$A$1:$AM$47,15,0)</f>
        <v>https://drive.google.com/drive/folders/1Sye02-7bYKt_meBOMhXwFZu6ICf1UGs2?usp=sharing</v>
      </c>
      <c r="M54" s="9" t="str">
        <f t="shared" si="7"/>
        <v>Xebra Biztech LLP: https://drive.google.com/drive/folders/1Sye02-7bYKt_meBOMhXwFZu6ICf1UGs2?usp=sharing</v>
      </c>
      <c r="N54" s="9">
        <v>44747.0</v>
      </c>
      <c r="O54" s="11">
        <v>44747.479166666664</v>
      </c>
      <c r="P54" s="15">
        <v>44747.520833333336</v>
      </c>
      <c r="Q54" s="9" t="str">
        <f>VLOOKUP($H54,'Startup Sheet'!$A$1:$AM$47,18,0)</f>
        <v>nimesh@xebra.in</v>
      </c>
      <c r="R54" s="9" t="str">
        <f>VLOOKUP($H54,'Startup Sheet'!$A$1:$AM$47,21,0)</f>
        <v/>
      </c>
      <c r="S54" s="9" t="str">
        <f>VLOOKUP($H54,'Startup Sheet'!$A$1:$AM$47,24,0)</f>
        <v/>
      </c>
    </row>
    <row r="55">
      <c r="A55" s="6" t="s">
        <v>115</v>
      </c>
      <c r="B55" s="6" t="str">
        <f>VLOOKUP(A55,'Mentor Sheet'!$B$2:$O$102,2,0)</f>
        <v>M88</v>
      </c>
      <c r="C55" s="6" t="s">
        <v>116</v>
      </c>
      <c r="D55" s="6" t="s">
        <v>53</v>
      </c>
      <c r="E55" s="6" t="str">
        <f>VLOOKUP(D55,'2021 Batch'!$A$2:$E$16,2,0)</f>
        <v>f20211070@pilani.bits-pilani.ac.in</v>
      </c>
      <c r="F55" s="7">
        <v>5.0</v>
      </c>
      <c r="G55" s="6" t="str">
        <f t="shared" si="1"/>
        <v>M88X5</v>
      </c>
      <c r="H55" s="6" t="str">
        <f>VLOOKUP(G55,'Slot tags'!$C$2:$D$610,2,0)</f>
        <v>S42</v>
      </c>
      <c r="I55" s="8" t="str">
        <f>VLOOKUP($H55,'Startup Sheet'!$A$1:$AM$47,2,0)</f>
        <v>OriginKonnect</v>
      </c>
      <c r="J55" s="9" t="str">
        <f>VLOOKUP(H55,'Startup Sheet'!$A$1:$AM$47,3,0)</f>
        <v>Mehul</v>
      </c>
      <c r="K55" s="9" t="str">
        <f>VLOOKUP(H55,'Startup Sheet'!$A$1:$AM$47,4,0)</f>
        <v>f20200806@pilani.bits-pilani.ac.in</v>
      </c>
      <c r="L55" s="10" t="str">
        <f>VLOOKUP($H55,'Startup Sheet'!$A$1:$AM$47,15,0)</f>
        <v>https://drive.google.com/drive/folders/1PPbdwLnwx9-VV9IvGO2xR4301y3m6cu8?usp=sharing</v>
      </c>
      <c r="M55" s="9" t="str">
        <f t="shared" si="7"/>
        <v>OriginKonnect: https://drive.google.com/drive/folders/1PPbdwLnwx9-VV9IvGO2xR4301y3m6cu8?usp=sharing</v>
      </c>
      <c r="N55" s="9">
        <v>44748.0</v>
      </c>
      <c r="O55" s="11">
        <v>44748.479166666664</v>
      </c>
      <c r="P55" s="15">
        <v>44748.520833333336</v>
      </c>
      <c r="Q55" s="9" t="str">
        <f>VLOOKUP($H55,'Startup Sheet'!$A$1:$AM$47,18,0)</f>
        <v>ajit.j@originKonnect.in</v>
      </c>
      <c r="R55" s="9" t="str">
        <f>VLOOKUP($H55,'Startup Sheet'!$A$1:$AM$47,21,0)</f>
        <v>ravish.k@originkonnect.in</v>
      </c>
      <c r="S55" s="9" t="str">
        <f>VLOOKUP($H55,'Startup Sheet'!$A$1:$AM$47,24,0)</f>
        <v/>
      </c>
    </row>
    <row r="56">
      <c r="A56" s="6" t="s">
        <v>117</v>
      </c>
      <c r="B56" s="6" t="str">
        <f>VLOOKUP(A56,'Mentor Sheet'!$B$2:$O$102,2,0)</f>
        <v>M21</v>
      </c>
      <c r="C56" s="6" t="s">
        <v>118</v>
      </c>
      <c r="D56" s="6" t="s">
        <v>31</v>
      </c>
      <c r="E56" s="6" t="str">
        <f>VLOOKUP(D56,'2021 Batch'!$A$2:$E$16,2,0)</f>
        <v>f20210362@pilani.bits-pilani.ac.in</v>
      </c>
      <c r="F56" s="7">
        <v>1.0</v>
      </c>
      <c r="G56" s="6" t="str">
        <f t="shared" si="1"/>
        <v>M21X1</v>
      </c>
      <c r="H56" s="6" t="str">
        <f>VLOOKUP(G56,'Slot tags'!$C$2:$D$610,2,0)</f>
        <v>S15</v>
      </c>
      <c r="I56" s="8" t="str">
        <f>VLOOKUP($H56,'Startup Sheet'!$A$1:$AM$47,2,0)</f>
        <v>Debound (Registered under SecretStencil Technologies Pvt. Ltd.)</v>
      </c>
      <c r="J56" s="9" t="str">
        <f>VLOOKUP(H56,'Startup Sheet'!$A$1:$AM$47,3,0)</f>
        <v>Darshil</v>
      </c>
      <c r="K56" s="9" t="str">
        <f>VLOOKUP(H56,'Startup Sheet'!$A$1:$AM$47,4,0)</f>
        <v>f20200985@pilani.bits-pilani.ac.in</v>
      </c>
      <c r="L56" s="10" t="str">
        <f>VLOOKUP($H56,'Startup Sheet'!$A$1:$AM$47,15,0)</f>
        <v>https://drive.google.com/open?id=1--zYAcmR-rs26wsfrAxH4KqTIAYA8uCv&amp;authuser=karman%40conquest.org.in&amp;usp=drive_fs</v>
      </c>
      <c r="M56" s="9" t="str">
        <f t="shared" si="7"/>
        <v>Debound (Registered under SecretStencil Technologies Pvt. Ltd.): https://drive.google.com/open?id=1--zYAcmR-rs26wsfrAxH4KqTIAYA8uCv&amp;authuser=karman%40conquest.org.in&amp;usp=drive_fs</v>
      </c>
      <c r="N56" s="9">
        <v>44743.0</v>
      </c>
      <c r="O56" s="11">
        <v>44743.395833333336</v>
      </c>
      <c r="P56" s="15">
        <v>44743.4375</v>
      </c>
      <c r="Q56" s="9" t="str">
        <f>VLOOKUP($H56,'Startup Sheet'!$A$1:$AM$47,18,0)</f>
        <v>f20190469@pilani.bits-pilani.ac.in</v>
      </c>
      <c r="R56" s="9" t="str">
        <f>VLOOKUP($H56,'Startup Sheet'!$A$1:$AM$47,21,0)</f>
        <v>avyaygupta007@gmail.com</v>
      </c>
      <c r="S56" s="9" t="str">
        <f>VLOOKUP($H56,'Startup Sheet'!$A$1:$AM$47,24,0)</f>
        <v>kmlptl.16@gmail.com</v>
      </c>
    </row>
    <row r="57">
      <c r="A57" s="6" t="s">
        <v>117</v>
      </c>
      <c r="B57" s="6" t="str">
        <f>VLOOKUP(A57,'Mentor Sheet'!$B$2:$O$102,2,0)</f>
        <v>M21</v>
      </c>
      <c r="C57" s="6" t="s">
        <v>118</v>
      </c>
      <c r="D57" s="6" t="s">
        <v>31</v>
      </c>
      <c r="E57" s="6" t="str">
        <f>VLOOKUP(D57,'2021 Batch'!$A$2:$E$16,2,0)</f>
        <v>f20210362@pilani.bits-pilani.ac.in</v>
      </c>
      <c r="F57" s="7">
        <v>2.0</v>
      </c>
      <c r="G57" s="6" t="str">
        <f t="shared" si="1"/>
        <v>M21X2</v>
      </c>
      <c r="H57" s="6" t="str">
        <f>VLOOKUP(G57,'Slot tags'!$C$2:$D$610,2,0)</f>
        <v>S30</v>
      </c>
      <c r="I57" s="8" t="str">
        <f>VLOOKUP($H57,'Startup Sheet'!$A$1:$AM$47,2,0)</f>
        <v>FreightFox</v>
      </c>
      <c r="J57" s="9" t="str">
        <f>VLOOKUP(H57,'Startup Sheet'!$A$1:$AM$47,3,0)</f>
        <v>Naman</v>
      </c>
      <c r="K57" s="9" t="str">
        <f>VLOOKUP(H57,'Startup Sheet'!$A$1:$AM$47,4,0)</f>
        <v>f20201749@pilani.bits-pilani.ac.in</v>
      </c>
      <c r="L57" s="10" t="str">
        <f>VLOOKUP($H57,'Startup Sheet'!$A$1:$AM$47,15,0)</f>
        <v>https://drive.google.com/open?id=1PMxE4_uP6DHhXeDdGGFg4qjbx-inMOW7&amp;authuser=karman%40conquest.org.in&amp;usp=drive_fs</v>
      </c>
      <c r="M57" s="9" t="str">
        <f t="shared" si="7"/>
        <v>FreightFox: https://drive.google.com/open?id=1PMxE4_uP6DHhXeDdGGFg4qjbx-inMOW7&amp;authuser=karman%40conquest.org.in&amp;usp=drive_fs</v>
      </c>
      <c r="N57" s="9">
        <v>44743.0</v>
      </c>
      <c r="O57" s="11">
        <v>44743.458333333336</v>
      </c>
      <c r="P57" s="15">
        <v>44743.5</v>
      </c>
      <c r="Q57" s="9" t="str">
        <f>VLOOKUP($H57,'Startup Sheet'!$A$1:$AM$47,18,0)</f>
        <v>nitish@freightfox.ai</v>
      </c>
      <c r="R57" s="9" t="str">
        <f>VLOOKUP($H57,'Startup Sheet'!$A$1:$AM$47,21,0)</f>
        <v>sandy@freightfox.ai, vikas@freightfox.ai</v>
      </c>
      <c r="S57" s="9" t="str">
        <f>VLOOKUP($H57,'Startup Sheet'!$A$1:$AM$47,24,0)</f>
        <v>manjari@freightfox.ai</v>
      </c>
    </row>
    <row r="58">
      <c r="A58" s="6" t="s">
        <v>117</v>
      </c>
      <c r="B58" s="6" t="str">
        <f>VLOOKUP(A58,'Mentor Sheet'!$B$2:$O$102,2,0)</f>
        <v>M21</v>
      </c>
      <c r="C58" s="6" t="s">
        <v>118</v>
      </c>
      <c r="D58" s="6" t="s">
        <v>31</v>
      </c>
      <c r="E58" s="6" t="str">
        <f>VLOOKUP(D58,'2021 Batch'!$A$2:$E$16,2,0)</f>
        <v>f20210362@pilani.bits-pilani.ac.in</v>
      </c>
      <c r="F58" s="7">
        <v>3.0</v>
      </c>
      <c r="G58" s="6" t="str">
        <f t="shared" si="1"/>
        <v>M21X3</v>
      </c>
      <c r="H58" s="6" t="str">
        <f>VLOOKUP(G58,'Slot tags'!$C$2:$D$610,2,0)</f>
        <v>S27</v>
      </c>
      <c r="I58" s="8" t="str">
        <f>VLOOKUP($H58,'Startup Sheet'!$A$1:$AM$47,2,0)</f>
        <v>Nyus</v>
      </c>
      <c r="J58" s="9" t="str">
        <f>VLOOKUP(H58,'Startup Sheet'!$A$1:$AM$47,3,0)</f>
        <v>Naman</v>
      </c>
      <c r="K58" s="9" t="str">
        <f>VLOOKUP(H58,'Startup Sheet'!$A$1:$AM$47,4,0)</f>
        <v>f20201749@pilani.bits-pilani.ac.in</v>
      </c>
      <c r="L58" s="10" t="str">
        <f>VLOOKUP($H58,'Startup Sheet'!$A$1:$AM$47,15,0)</f>
        <v>https://drive.google.com/open?id=1PGBHUVDTNc5ea-tOvuEYsFIMbenCN3qu&amp;authuser=karman%40conquest.org.in&amp;usp=drive_fs</v>
      </c>
      <c r="M58" s="9" t="str">
        <f t="shared" si="7"/>
        <v>Nyus: https://drive.google.com/open?id=1PGBHUVDTNc5ea-tOvuEYsFIMbenCN3qu&amp;authuser=karman%40conquest.org.in&amp;usp=drive_fs</v>
      </c>
      <c r="N58" s="9">
        <v>44743.0</v>
      </c>
      <c r="O58" s="11">
        <v>44743.520833333336</v>
      </c>
      <c r="P58" s="15">
        <v>44743.5625</v>
      </c>
      <c r="Q58" s="9" t="str">
        <f>VLOOKUP($H58,'Startup Sheet'!$A$1:$AM$47,18,0)</f>
        <v>puru@nyusapp.com</v>
      </c>
      <c r="R58" s="9" t="str">
        <f>VLOOKUP($H58,'Startup Sheet'!$A$1:$AM$47,21,0)</f>
        <v/>
      </c>
      <c r="S58" s="9" t="str">
        <f>VLOOKUP($H58,'Startup Sheet'!$A$1:$AM$47,24,0)</f>
        <v/>
      </c>
    </row>
    <row r="59">
      <c r="A59" s="6" t="s">
        <v>117</v>
      </c>
      <c r="B59" s="6" t="str">
        <f>VLOOKUP(A59,'Mentor Sheet'!$B$2:$O$102,2,0)</f>
        <v>M21</v>
      </c>
      <c r="C59" s="6" t="s">
        <v>118</v>
      </c>
      <c r="D59" s="6" t="s">
        <v>31</v>
      </c>
      <c r="E59" s="6" t="str">
        <f>VLOOKUP(D59,'2021 Batch'!$A$2:$E$16,2,0)</f>
        <v>f20210362@pilani.bits-pilani.ac.in</v>
      </c>
      <c r="F59" s="7">
        <v>4.0</v>
      </c>
      <c r="G59" s="6" t="str">
        <f t="shared" si="1"/>
        <v>M21X4</v>
      </c>
      <c r="H59" s="6" t="str">
        <f>VLOOKUP(G59,'Slot tags'!$C$2:$D$610,2,0)</f>
        <v>S32</v>
      </c>
      <c r="I59" s="8" t="str">
        <f>VLOOKUP($H59,'Startup Sheet'!$A$1:$AM$47,2,0)</f>
        <v>Strawcture Eco Pvt. Ltd.</v>
      </c>
      <c r="J59" s="9" t="str">
        <f>VLOOKUP(H59,'Startup Sheet'!$A$1:$AM$47,3,0)</f>
        <v>Naman</v>
      </c>
      <c r="K59" s="9" t="str">
        <f>VLOOKUP(H59,'Startup Sheet'!$A$1:$AM$47,4,0)</f>
        <v>f20201749@pilani.bits-pilani.ac.in</v>
      </c>
      <c r="L59" s="10" t="str">
        <f>VLOOKUP($H59,'Startup Sheet'!$A$1:$AM$47,15,0)</f>
        <v>https://drive.google.com/open?id=1TsB-cXvTN_9ozqeoZzqSeNj971PHH-mn&amp;authuser=karman%40conquest.org.in&amp;usp=drive_fs</v>
      </c>
      <c r="M59" s="9" t="str">
        <f t="shared" si="7"/>
        <v>Strawcture Eco Pvt. Ltd.: https://drive.google.com/open?id=1TsB-cXvTN_9ozqeoZzqSeNj971PHH-mn&amp;authuser=karman%40conquest.org.in&amp;usp=drive_fs</v>
      </c>
      <c r="N59" s="9">
        <v>44744.0</v>
      </c>
      <c r="O59" s="11">
        <v>44744.416666666664</v>
      </c>
      <c r="P59" s="15">
        <v>44744.458333333336</v>
      </c>
      <c r="Q59" s="9" t="str">
        <f>VLOOKUP($H59,'Startup Sheet'!$A$1:$AM$47,18,0)</f>
        <v>shriti_pandey@strawcture.com</v>
      </c>
      <c r="R59" s="9" t="str">
        <f>VLOOKUP($H59,'Startup Sheet'!$A$1:$AM$47,21,0)</f>
        <v/>
      </c>
      <c r="S59" s="9" t="str">
        <f>VLOOKUP($H59,'Startup Sheet'!$A$1:$AM$47,24,0)</f>
        <v/>
      </c>
    </row>
    <row r="60">
      <c r="A60" s="6" t="s">
        <v>117</v>
      </c>
      <c r="B60" s="6" t="str">
        <f>VLOOKUP(A60,'Mentor Sheet'!$B$2:$O$102,2,0)</f>
        <v>M21</v>
      </c>
      <c r="C60" s="6" t="s">
        <v>118</v>
      </c>
      <c r="D60" s="6" t="s">
        <v>31</v>
      </c>
      <c r="E60" s="6" t="str">
        <f>VLOOKUP(D60,'2021 Batch'!$A$2:$E$16,2,0)</f>
        <v>f20210362@pilani.bits-pilani.ac.in</v>
      </c>
      <c r="F60" s="7">
        <v>5.0</v>
      </c>
      <c r="G60" s="6" t="str">
        <f t="shared" si="1"/>
        <v>M21X5</v>
      </c>
      <c r="H60" s="6" t="str">
        <f>VLOOKUP(G60,'Slot tags'!$C$2:$D$610,2,0)</f>
        <v>S7</v>
      </c>
      <c r="I60" s="8" t="str">
        <f>VLOOKUP($H60,'Startup Sheet'!$A$1:$AM$47,2,0)</f>
        <v>NeoFanTasy</v>
      </c>
      <c r="J60" s="9" t="str">
        <f>VLOOKUP(H60,'Startup Sheet'!$A$1:$AM$47,3,0)</f>
        <v>Saksham</v>
      </c>
      <c r="K60" s="9" t="str">
        <f>VLOOKUP(H60,'Startup Sheet'!$A$1:$AM$47,4,0)</f>
        <v>f20201508@pilani.bits-pilani.ac.in</v>
      </c>
      <c r="L60" s="10" t="str">
        <f>VLOOKUP($H60,'Startup Sheet'!$A$1:$AM$47,15,0)</f>
        <v>https://drive.google.com/drive/folders/1LhQa9x9AkAoPq-p7CL7IZB-OswRTr9lM?usp=sharing</v>
      </c>
      <c r="M60" s="9" t="str">
        <f t="shared" si="7"/>
        <v>NeoFanTasy: https://drive.google.com/drive/folders/1LhQa9x9AkAoPq-p7CL7IZB-OswRTr9lM?usp=sharing</v>
      </c>
      <c r="N60" s="9">
        <v>44744.0</v>
      </c>
      <c r="O60" s="11">
        <v>44744.479166666664</v>
      </c>
      <c r="P60" s="15">
        <v>44744.520833333336</v>
      </c>
      <c r="Q60" s="9" t="str">
        <f>VLOOKUP($H60,'Startup Sheet'!$A$1:$AM$47,18,0)</f>
        <v>maharsh@nextblock.in</v>
      </c>
      <c r="R60" s="9" t="str">
        <f>VLOOKUP($H60,'Startup Sheet'!$A$1:$AM$47,21,0)</f>
        <v>deep@nextblock.in</v>
      </c>
      <c r="S60" s="9" t="str">
        <f>VLOOKUP($H60,'Startup Sheet'!$A$1:$AM$47,24,0)</f>
        <v/>
      </c>
    </row>
    <row r="61">
      <c r="A61" s="6" t="s">
        <v>119</v>
      </c>
      <c r="B61" s="6" t="str">
        <f>VLOOKUP(A61,'Mentor Sheet'!$B$2:$O$102,2,0)</f>
        <v>M89</v>
      </c>
      <c r="C61" s="6" t="s">
        <v>120</v>
      </c>
      <c r="D61" s="6" t="s">
        <v>45</v>
      </c>
      <c r="E61" s="6" t="str">
        <f>VLOOKUP(D61,'2021 Batch'!$A$2:$E$16,2,0)</f>
        <v>f20210706@pilani.bits-pilani.ac.in</v>
      </c>
      <c r="F61" s="18">
        <v>1.0</v>
      </c>
      <c r="G61" s="6" t="str">
        <f t="shared" si="1"/>
        <v>M89X1</v>
      </c>
      <c r="H61" s="6" t="str">
        <f>VLOOKUP(G61,'Slot tags'!$C$2:$D$610,2,0)</f>
        <v>S27</v>
      </c>
      <c r="I61" s="8" t="str">
        <f>VLOOKUP($H61,'Startup Sheet'!$A$1:$AM$47,2,0)</f>
        <v>Nyus</v>
      </c>
      <c r="J61" s="9" t="str">
        <f>VLOOKUP(H61,'Startup Sheet'!$A$1:$AM$47,3,0)</f>
        <v>Naman</v>
      </c>
      <c r="K61" s="9" t="str">
        <f>VLOOKUP(H61,'Startup Sheet'!$A$1:$AM$47,4,0)</f>
        <v>f20201749@pilani.bits-pilani.ac.in</v>
      </c>
      <c r="L61" s="10" t="str">
        <f>VLOOKUP($H61,'Startup Sheet'!$A$1:$AM$47,15,0)</f>
        <v>https://drive.google.com/open?id=1PGBHUVDTNc5ea-tOvuEYsFIMbenCN3qu&amp;authuser=karman%40conquest.org.in&amp;usp=drive_fs</v>
      </c>
      <c r="M61" s="9" t="str">
        <f t="shared" si="7"/>
        <v>Nyus: https://drive.google.com/open?id=1PGBHUVDTNc5ea-tOvuEYsFIMbenCN3qu&amp;authuser=karman%40conquest.org.in&amp;usp=drive_fs</v>
      </c>
      <c r="N61" s="9">
        <v>44747.0</v>
      </c>
      <c r="O61" s="11">
        <v>44747.375</v>
      </c>
      <c r="P61" s="15">
        <v>44747.416666666664</v>
      </c>
      <c r="Q61" s="9" t="str">
        <f>VLOOKUP($H61,'Startup Sheet'!$A$1:$AM$47,18,0)</f>
        <v>puru@nyusapp.com</v>
      </c>
      <c r="R61" s="9" t="str">
        <f>VLOOKUP($H61,'Startup Sheet'!$A$1:$AM$47,21,0)</f>
        <v/>
      </c>
      <c r="S61" s="9" t="str">
        <f>VLOOKUP($H61,'Startup Sheet'!$A$1:$AM$47,24,0)</f>
        <v/>
      </c>
    </row>
    <row r="62">
      <c r="A62" s="6" t="s">
        <v>119</v>
      </c>
      <c r="B62" s="6" t="str">
        <f>VLOOKUP(A62,'Mentor Sheet'!$B$2:$O$102,2,0)</f>
        <v>M89</v>
      </c>
      <c r="C62" s="6" t="s">
        <v>120</v>
      </c>
      <c r="D62" s="6" t="s">
        <v>45</v>
      </c>
      <c r="E62" s="6" t="str">
        <f>VLOOKUP(D62,'2021 Batch'!$A$2:$E$16,2,0)</f>
        <v>f20210706@pilani.bits-pilani.ac.in</v>
      </c>
      <c r="F62" s="18">
        <v>2.0</v>
      </c>
      <c r="G62" s="6" t="str">
        <f t="shared" si="1"/>
        <v>M89X2</v>
      </c>
      <c r="H62" s="6" t="str">
        <f>VLOOKUP(G62,'Slot tags'!$C$2:$D$610,2,0)</f>
        <v>S9</v>
      </c>
      <c r="I62" s="8" t="str">
        <f>VLOOKUP($H62,'Startup Sheet'!$A$1:$AM$47,2,0)</f>
        <v>push.</v>
      </c>
      <c r="J62" s="9" t="str">
        <f>VLOOKUP(H62,'Startup Sheet'!$A$1:$AM$47,3,0)</f>
        <v>Aryaman</v>
      </c>
      <c r="K62" s="9" t="str">
        <f>VLOOKUP(H62,'Startup Sheet'!$A$1:$AM$47,4,0)</f>
        <v>f20200537@pilani.bits-pilani.ac.in</v>
      </c>
      <c r="L62" s="10" t="str">
        <f>VLOOKUP($H62,'Startup Sheet'!$A$1:$AM$47,15,0)</f>
        <v>https://drive.google.com/drive/folders/1JR5IyWS9-UfSIiz5gV9X9bfsK-P7Sj2P?usp=sharing</v>
      </c>
      <c r="M62" s="9" t="str">
        <f t="shared" si="7"/>
        <v>push.: https://drive.google.com/drive/folders/1JR5IyWS9-UfSIiz5gV9X9bfsK-P7Sj2P?usp=sharing</v>
      </c>
      <c r="N62" s="9">
        <v>44746.0</v>
      </c>
      <c r="O62" s="11">
        <v>44746.375</v>
      </c>
      <c r="P62" s="15">
        <v>44746.416666666664</v>
      </c>
      <c r="Q62" s="9" t="str">
        <f>VLOOKUP($H62,'Startup Sheet'!$A$1:$AM$47,18,0)</f>
        <v>f20180612@pilani.bits-pilani.ac.in</v>
      </c>
      <c r="R62" s="9" t="str">
        <f>VLOOKUP($H62,'Startup Sheet'!$A$1:$AM$47,21,0)</f>
        <v>f20180603@pilani.bits-pilani.ac.in</v>
      </c>
      <c r="S62" s="9" t="str">
        <f>VLOOKUP($H62,'Startup Sheet'!$A$1:$AM$47,24,0)</f>
        <v/>
      </c>
    </row>
    <row r="63">
      <c r="A63" s="6" t="s">
        <v>121</v>
      </c>
      <c r="B63" s="6" t="str">
        <f>VLOOKUP(A63,'Mentor Sheet'!$B$2:$O$102,2,0)</f>
        <v>M71</v>
      </c>
      <c r="C63" s="6" t="s">
        <v>122</v>
      </c>
      <c r="D63" s="6" t="s">
        <v>45</v>
      </c>
      <c r="E63" s="6" t="str">
        <f>VLOOKUP(D63,'2021 Batch'!$A$2:$E$16,2,0)</f>
        <v>f20210706@pilani.bits-pilani.ac.in</v>
      </c>
      <c r="F63" s="7">
        <v>1.0</v>
      </c>
      <c r="G63" s="6" t="str">
        <f t="shared" si="1"/>
        <v>M71X1</v>
      </c>
      <c r="H63" s="6" t="str">
        <f>VLOOKUP(G63,'Slot tags'!$C$2:$D$610,2,0)</f>
        <v>S17</v>
      </c>
      <c r="I63" s="8" t="str">
        <f>VLOOKUP($H63,'Startup Sheet'!$A$1:$AM$47,2,0)</f>
        <v>Humors Tech</v>
      </c>
      <c r="J63" s="9" t="str">
        <f>VLOOKUP(H63,'Startup Sheet'!$A$1:$AM$47,3,0)</f>
        <v>Aryaman</v>
      </c>
      <c r="K63" s="9" t="str">
        <f>VLOOKUP(H63,'Startup Sheet'!$A$1:$AM$47,4,0)</f>
        <v>f20200537@pilani.bits-pilani.ac.in</v>
      </c>
      <c r="L63" s="10" t="str">
        <f>VLOOKUP($H63,'Startup Sheet'!$A$1:$AM$47,15,0)</f>
        <v>https://drive.google.com/drive/folders/1NvhWvcuqo7V0sUWNd_I9vU_Yq9oXok6Y?usp=sharing</v>
      </c>
      <c r="M63" s="9" t="str">
        <f t="shared" si="7"/>
        <v>Humors Tech: https://drive.google.com/drive/folders/1NvhWvcuqo7V0sUWNd_I9vU_Yq9oXok6Y?usp=sharing</v>
      </c>
      <c r="N63" s="9">
        <v>44743.0</v>
      </c>
      <c r="O63" s="11">
        <v>44743.520833333336</v>
      </c>
      <c r="P63" s="15">
        <v>44743.5625</v>
      </c>
      <c r="Q63" s="9" t="str">
        <f>VLOOKUP($H63,'Startup Sheet'!$A$1:$AM$47,18,0)</f>
        <v>ankur@humorstech.com</v>
      </c>
      <c r="R63" s="9" t="str">
        <f>VLOOKUP($H63,'Startup Sheet'!$A$1:$AM$47,21,0)</f>
        <v>suchita@humorstech.com</v>
      </c>
      <c r="S63" s="9" t="str">
        <f>VLOOKUP($H63,'Startup Sheet'!$A$1:$AM$47,24,0)</f>
        <v>pushkar.bhagwat@humorstech.com</v>
      </c>
    </row>
    <row r="64">
      <c r="A64" s="6" t="s">
        <v>121</v>
      </c>
      <c r="B64" s="6" t="str">
        <f>VLOOKUP(A64,'Mentor Sheet'!$B$2:$O$102,2,0)</f>
        <v>M71</v>
      </c>
      <c r="C64" s="6" t="s">
        <v>122</v>
      </c>
      <c r="D64" s="6" t="s">
        <v>45</v>
      </c>
      <c r="E64" s="6" t="str">
        <f>VLOOKUP(D64,'2021 Batch'!$A$2:$E$16,2,0)</f>
        <v>f20210706@pilani.bits-pilani.ac.in</v>
      </c>
      <c r="F64" s="7">
        <v>2.0</v>
      </c>
      <c r="G64" s="6" t="str">
        <f t="shared" si="1"/>
        <v>M71X2</v>
      </c>
      <c r="H64" s="6" t="str">
        <f>VLOOKUP(G64,'Slot tags'!$C$2:$D$610,2,0)</f>
        <v>S33</v>
      </c>
      <c r="I64" s="8" t="str">
        <f>VLOOKUP($H64,'Startup Sheet'!$A$1:$AM$47,2,0)</f>
        <v>EdCalibre Private Limited</v>
      </c>
      <c r="J64" s="9" t="str">
        <f>VLOOKUP(H64,'Startup Sheet'!$A$1:$AM$47,3,0)</f>
        <v>Naman</v>
      </c>
      <c r="K64" s="9" t="str">
        <f>VLOOKUP(H64,'Startup Sheet'!$A$1:$AM$47,4,0)</f>
        <v>f20201749@pilani.bits-pilani.ac.in</v>
      </c>
      <c r="L64" s="10" t="str">
        <f>VLOOKUP($H64,'Startup Sheet'!$A$1:$AM$47,15,0)</f>
        <v>https://drive.google.com/open?id=1Lfj9r37JA8tdOhNuKNQMAefDYjDFjs5p&amp;authuser=karman%40conquest.org.in&amp;usp=drive_fs</v>
      </c>
      <c r="M64" s="9" t="str">
        <f t="shared" si="7"/>
        <v>EdCalibre Private Limited: https://drive.google.com/open?id=1Lfj9r37JA8tdOhNuKNQMAefDYjDFjs5p&amp;authuser=karman%40conquest.org.in&amp;usp=drive_fs</v>
      </c>
      <c r="N64" s="9">
        <v>44744.0</v>
      </c>
      <c r="O64" s="11">
        <v>44744.645833333336</v>
      </c>
      <c r="P64" s="15">
        <v>44744.6875</v>
      </c>
      <c r="Q64" s="9" t="str">
        <f>VLOOKUP($H64,'Startup Sheet'!$A$1:$AM$47,18,0)</f>
        <v>founder@edcalibre.com</v>
      </c>
      <c r="R64" s="9" t="str">
        <f>VLOOKUP($H64,'Startup Sheet'!$A$1:$AM$47,21,0)</f>
        <v>abhignajoshi1206@gmail.com</v>
      </c>
      <c r="S64" s="9" t="str">
        <f>VLOOKUP($H64,'Startup Sheet'!$A$1:$AM$47,24,0)</f>
        <v>dodiya.parth20@gmail.com</v>
      </c>
    </row>
    <row r="65">
      <c r="A65" s="6" t="s">
        <v>121</v>
      </c>
      <c r="B65" s="6" t="str">
        <f>VLOOKUP(A65,'Mentor Sheet'!$B$2:$O$102,2,0)</f>
        <v>M71</v>
      </c>
      <c r="C65" s="6" t="s">
        <v>122</v>
      </c>
      <c r="D65" s="6" t="s">
        <v>45</v>
      </c>
      <c r="E65" s="6" t="str">
        <f>VLOOKUP(D65,'2021 Batch'!$A$2:$E$16,2,0)</f>
        <v>f20210706@pilani.bits-pilani.ac.in</v>
      </c>
      <c r="F65" s="7">
        <v>3.0</v>
      </c>
      <c r="G65" s="6" t="str">
        <f t="shared" si="1"/>
        <v>M71X3</v>
      </c>
      <c r="H65" s="6" t="str">
        <f>VLOOKUP(G65,'Slot tags'!$C$2:$D$610,2,0)</f>
        <v>S38</v>
      </c>
      <c r="I65" s="8" t="str">
        <f>VLOOKUP($H65,'Startup Sheet'!$A$1:$AM$47,2,0)</f>
        <v>Heamac Healthcare Pvt. Ltd.</v>
      </c>
      <c r="J65" s="9" t="str">
        <f>VLOOKUP(H65,'Startup Sheet'!$A$1:$AM$47,3,0)</f>
        <v>Shreya</v>
      </c>
      <c r="K65" s="9" t="str">
        <f>VLOOKUP(H65,'Startup Sheet'!$A$1:$AM$47,4,0)</f>
        <v>f20201807@pilani.bits-pilani.ac.in</v>
      </c>
      <c r="L65" s="10" t="str">
        <f>VLOOKUP($H65,'Startup Sheet'!$A$1:$AM$47,15,0)</f>
        <v>https://drive.google.com/drive/folders/1PQKuqUJT_zNeROZr8kVFSWunYMpu0ETK?usp=sharing</v>
      </c>
      <c r="M65" s="9" t="str">
        <f t="shared" si="7"/>
        <v>Heamac Healthcare Pvt. Ltd.: https://drive.google.com/drive/folders/1PQKuqUJT_zNeROZr8kVFSWunYMpu0ETK?usp=sharing</v>
      </c>
      <c r="N65" s="9">
        <v>44745.0</v>
      </c>
      <c r="O65" s="11">
        <v>44745.645833333336</v>
      </c>
      <c r="P65" s="15">
        <v>44745.6875</v>
      </c>
      <c r="Q65" s="9" t="str">
        <f>VLOOKUP($H65,'Startup Sheet'!$A$1:$AM$47,18,0)</f>
        <v>akitha@heamac.com</v>
      </c>
      <c r="R65" s="9" t="str">
        <f>VLOOKUP($H65,'Startup Sheet'!$A$1:$AM$47,21,0)</f>
        <v>prasad@heamac.com</v>
      </c>
      <c r="S65" s="9" t="str">
        <f>VLOOKUP($H65,'Startup Sheet'!$A$1:$AM$47,24,0)</f>
        <v/>
      </c>
    </row>
    <row r="66">
      <c r="A66" s="6" t="s">
        <v>121</v>
      </c>
      <c r="B66" s="6" t="str">
        <f>VLOOKUP(A66,'Mentor Sheet'!$B$2:$O$102,2,0)</f>
        <v>M71</v>
      </c>
      <c r="C66" s="6" t="s">
        <v>122</v>
      </c>
      <c r="D66" s="6" t="s">
        <v>45</v>
      </c>
      <c r="E66" s="6" t="str">
        <f>VLOOKUP(D66,'2021 Batch'!$A$2:$E$16,2,0)</f>
        <v>f20210706@pilani.bits-pilani.ac.in</v>
      </c>
      <c r="F66" s="7">
        <v>4.0</v>
      </c>
      <c r="G66" s="6" t="str">
        <f t="shared" si="1"/>
        <v>M71X4</v>
      </c>
      <c r="H66" s="6" t="str">
        <f>VLOOKUP(G66,'Slot tags'!$C$2:$D$610,2,0)</f>
        <v>S15</v>
      </c>
      <c r="I66" s="8" t="str">
        <f>VLOOKUP($H66,'Startup Sheet'!$A$1:$AM$47,2,0)</f>
        <v>Debound (Registered under SecretStencil Technologies Pvt. Ltd.)</v>
      </c>
      <c r="J66" s="9" t="str">
        <f>VLOOKUP(H66,'Startup Sheet'!$A$1:$AM$47,3,0)</f>
        <v>Darshil</v>
      </c>
      <c r="K66" s="9" t="str">
        <f>VLOOKUP(H66,'Startup Sheet'!$A$1:$AM$47,4,0)</f>
        <v>f20200985@pilani.bits-pilani.ac.in</v>
      </c>
      <c r="L66" s="10" t="str">
        <f>VLOOKUP($H66,'Startup Sheet'!$A$1:$AM$47,15,0)</f>
        <v>https://drive.google.com/open?id=1--zYAcmR-rs26wsfrAxH4KqTIAYA8uCv&amp;authuser=karman%40conquest.org.in&amp;usp=drive_fs</v>
      </c>
      <c r="M66" s="9" t="str">
        <f t="shared" si="7"/>
        <v>Debound (Registered under SecretStencil Technologies Pvt. Ltd.): https://drive.google.com/open?id=1--zYAcmR-rs26wsfrAxH4KqTIAYA8uCv&amp;authuser=karman%40conquest.org.in&amp;usp=drive_fs</v>
      </c>
      <c r="N66" s="9">
        <v>44746.0</v>
      </c>
      <c r="O66" s="11">
        <v>44746.645833333336</v>
      </c>
      <c r="P66" s="15">
        <v>44746.6875</v>
      </c>
      <c r="Q66" s="9" t="str">
        <f>VLOOKUP($H66,'Startup Sheet'!$A$1:$AM$47,18,0)</f>
        <v>f20190469@pilani.bits-pilani.ac.in</v>
      </c>
      <c r="R66" s="9" t="str">
        <f>VLOOKUP($H66,'Startup Sheet'!$A$1:$AM$47,21,0)</f>
        <v>avyaygupta007@gmail.com</v>
      </c>
      <c r="S66" s="9" t="str">
        <f>VLOOKUP($H66,'Startup Sheet'!$A$1:$AM$47,24,0)</f>
        <v>kmlptl.16@gmail.com</v>
      </c>
    </row>
    <row r="67">
      <c r="A67" s="6" t="s">
        <v>121</v>
      </c>
      <c r="B67" s="6" t="str">
        <f>VLOOKUP(A67,'Mentor Sheet'!$B$2:$O$102,2,0)</f>
        <v>M71</v>
      </c>
      <c r="C67" s="6" t="s">
        <v>122</v>
      </c>
      <c r="D67" s="6" t="s">
        <v>45</v>
      </c>
      <c r="E67" s="6" t="str">
        <f>VLOOKUP(D67,'2021 Batch'!$A$2:$E$16,2,0)</f>
        <v>f20210706@pilani.bits-pilani.ac.in</v>
      </c>
      <c r="F67" s="7">
        <v>5.0</v>
      </c>
      <c r="G67" s="6" t="str">
        <f t="shared" si="1"/>
        <v>M71X5</v>
      </c>
      <c r="H67" s="6" t="str">
        <f>VLOOKUP(G67,'Slot tags'!$C$2:$D$610,2,0)</f>
        <v>S14</v>
      </c>
      <c r="I67" s="8" t="str">
        <f>VLOOKUP($H67,'Startup Sheet'!$A$1:$AM$47,2,0)</f>
        <v>Avidia Labs</v>
      </c>
      <c r="J67" s="9" t="str">
        <f>VLOOKUP(H67,'Startup Sheet'!$A$1:$AM$47,3,0)</f>
        <v>Mehul</v>
      </c>
      <c r="K67" s="9" t="str">
        <f>VLOOKUP(H67,'Startup Sheet'!$A$1:$AM$47,4,0)</f>
        <v>f20200806@pilani.bits-pilani.ac.in</v>
      </c>
      <c r="L67" s="10" t="str">
        <f>VLOOKUP($H67,'Startup Sheet'!$A$1:$AM$47,15,0)</f>
        <v>https://drive.google.com/open?id=1Kx8QRKODlNgjRyyxcMYdNXa2RA48lcIO&amp;authuser=karman%40conquest.org.in&amp;usp=drive_fs</v>
      </c>
      <c r="M67" s="9" t="str">
        <f t="shared" si="7"/>
        <v>Avidia Labs: https://drive.google.com/open?id=1Kx8QRKODlNgjRyyxcMYdNXa2RA48lcIO&amp;authuser=karman%40conquest.org.in&amp;usp=drive_fs</v>
      </c>
      <c r="N67" s="9">
        <v>44747.0</v>
      </c>
      <c r="O67" s="11">
        <v>44747.520833333336</v>
      </c>
      <c r="P67" s="15">
        <v>44747.5625</v>
      </c>
      <c r="Q67" s="9" t="str">
        <f>VLOOKUP($H67,'Startup Sheet'!$A$1:$AM$47,18,0)</f>
        <v>vidya.choudhary@avidialabs.com</v>
      </c>
      <c r="R67" s="9" t="str">
        <f>VLOOKUP($H67,'Startup Sheet'!$A$1:$AM$47,21,0)</f>
        <v>ajitkohir@avidialabs.com</v>
      </c>
      <c r="S67" s="9" t="str">
        <f>VLOOKUP($H67,'Startup Sheet'!$A$1:$AM$47,24,0)</f>
        <v/>
      </c>
    </row>
    <row r="68">
      <c r="A68" s="6" t="s">
        <v>123</v>
      </c>
      <c r="B68" s="6" t="str">
        <f>VLOOKUP(A68,'Mentor Sheet'!$B$2:$O$102,2,0)</f>
        <v>M87</v>
      </c>
      <c r="C68" s="6" t="s">
        <v>124</v>
      </c>
      <c r="D68" s="6" t="s">
        <v>45</v>
      </c>
      <c r="E68" s="6" t="str">
        <f>VLOOKUP(D68,'2021 Batch'!$A$2:$E$16,2,0)</f>
        <v>f20210706@pilani.bits-pilani.ac.in</v>
      </c>
      <c r="F68" s="7">
        <v>1.0</v>
      </c>
      <c r="G68" s="6" t="str">
        <f t="shared" si="1"/>
        <v>M87X1</v>
      </c>
      <c r="H68" s="6" t="str">
        <f>VLOOKUP(G68,'Slot tags'!$C$2:$D$610,2,0)</f>
        <v>S38</v>
      </c>
      <c r="I68" s="8" t="str">
        <f>VLOOKUP($H68,'Startup Sheet'!$A$1:$AM$47,2,0)</f>
        <v>Heamac Healthcare Pvt. Ltd.</v>
      </c>
      <c r="J68" s="9" t="str">
        <f>VLOOKUP(H68,'Startup Sheet'!$A$1:$AM$47,3,0)</f>
        <v>Shreya</v>
      </c>
      <c r="K68" s="9" t="str">
        <f>VLOOKUP(H68,'Startup Sheet'!$A$1:$AM$47,4,0)</f>
        <v>f20201807@pilani.bits-pilani.ac.in</v>
      </c>
      <c r="L68" s="10" t="str">
        <f>VLOOKUP($H68,'Startup Sheet'!$A$1:$AM$47,15,0)</f>
        <v>https://drive.google.com/drive/folders/1PQKuqUJT_zNeROZr8kVFSWunYMpu0ETK?usp=sharing</v>
      </c>
      <c r="M68" s="9" t="str">
        <f t="shared" si="7"/>
        <v>Heamac Healthcare Pvt. Ltd.: https://drive.google.com/drive/folders/1PQKuqUJT_zNeROZr8kVFSWunYMpu0ETK?usp=sharing</v>
      </c>
      <c r="N68" s="9">
        <v>44744.0</v>
      </c>
      <c r="O68" s="11">
        <v>44744.416666666664</v>
      </c>
      <c r="P68" s="15">
        <v>44744.458333333336</v>
      </c>
      <c r="Q68" s="9" t="str">
        <f>VLOOKUP($H68,'Startup Sheet'!$A$1:$AM$47,18,0)</f>
        <v>akitha@heamac.com</v>
      </c>
      <c r="R68" s="9" t="str">
        <f>VLOOKUP($H68,'Startup Sheet'!$A$1:$AM$47,21,0)</f>
        <v>prasad@heamac.com</v>
      </c>
      <c r="S68" s="9" t="str">
        <f>VLOOKUP($H68,'Startup Sheet'!$A$1:$AM$47,24,0)</f>
        <v/>
      </c>
    </row>
    <row r="69">
      <c r="A69" s="6" t="s">
        <v>123</v>
      </c>
      <c r="B69" s="6" t="str">
        <f>VLOOKUP(A69,'Mentor Sheet'!$B$2:$O$102,2,0)</f>
        <v>M87</v>
      </c>
      <c r="C69" s="6" t="s">
        <v>124</v>
      </c>
      <c r="D69" s="6" t="s">
        <v>45</v>
      </c>
      <c r="E69" s="6" t="str">
        <f>VLOOKUP(D69,'2021 Batch'!$A$2:$E$16,2,0)</f>
        <v>f20210706@pilani.bits-pilani.ac.in</v>
      </c>
      <c r="F69" s="7">
        <v>2.0</v>
      </c>
      <c r="G69" s="6" t="str">
        <f t="shared" si="1"/>
        <v>M87X2</v>
      </c>
      <c r="H69" s="6" t="str">
        <f>VLOOKUP(G69,'Slot tags'!$C$2:$D$610,2,0)</f>
        <v>S37</v>
      </c>
      <c r="I69" s="8" t="str">
        <f>VLOOKUP($H69,'Startup Sheet'!$A$1:$AM$47,2,0)</f>
        <v>Lowen Women</v>
      </c>
      <c r="J69" s="9" t="str">
        <f>VLOOKUP(H69,'Startup Sheet'!$A$1:$AM$47,3,0)</f>
        <v>Karman</v>
      </c>
      <c r="K69" s="9" t="str">
        <f>VLOOKUP(H69,'Startup Sheet'!$A$1:$AM$47,4,0)</f>
        <v>f20201896@pilani.bits-pilani.ac.in</v>
      </c>
      <c r="L69" s="10" t="str">
        <f>VLOOKUP($H69,'Startup Sheet'!$A$1:$AM$47,15,0)</f>
        <v>https://drive.google.com/open?id=1T8zLw_pesz7Z9nNv2NgMVq9IjshlT7s3&amp;authuser=karman%40conquest.org.in&amp;usp=drive_fs</v>
      </c>
      <c r="M69" s="9" t="str">
        <f t="shared" si="7"/>
        <v>Lowen Women: https://drive.google.com/open?id=1T8zLw_pesz7Z9nNv2NgMVq9IjshlT7s3&amp;authuser=karman%40conquest.org.in&amp;usp=drive_fs</v>
      </c>
      <c r="N69" s="9">
        <v>44748.0</v>
      </c>
      <c r="O69" s="11">
        <v>44748.625</v>
      </c>
      <c r="P69" s="15">
        <v>44748.666666666664</v>
      </c>
      <c r="Q69" s="9" t="str">
        <f>VLOOKUP($H69,'Startup Sheet'!$A$1:$AM$47,18,0)</f>
        <v>krithikashettyy@gmail.com</v>
      </c>
      <c r="R69" s="9" t="str">
        <f>VLOOKUP($H69,'Startup Sheet'!$A$1:$AM$47,21,0)</f>
        <v>ayesharasha@gmail.com</v>
      </c>
      <c r="S69" s="9"/>
    </row>
    <row r="70">
      <c r="A70" s="6" t="s">
        <v>125</v>
      </c>
      <c r="B70" s="6" t="str">
        <f>VLOOKUP(A70,'Mentor Sheet'!$B$2:$O$102,2,0)</f>
        <v>M24</v>
      </c>
      <c r="C70" s="6" t="s">
        <v>126</v>
      </c>
      <c r="D70" s="6" t="s">
        <v>45</v>
      </c>
      <c r="E70" s="6" t="str">
        <f>VLOOKUP(D70,'2021 Batch'!$A$2:$E$16,2,0)</f>
        <v>f20210706@pilani.bits-pilani.ac.in</v>
      </c>
      <c r="F70" s="7">
        <v>1.0</v>
      </c>
      <c r="G70" s="6" t="str">
        <f t="shared" si="1"/>
        <v>M24X1</v>
      </c>
      <c r="H70" s="6" t="str">
        <f>VLOOKUP(G70,'Slot tags'!$C$2:$D$610,2,0)</f>
        <v>S23</v>
      </c>
      <c r="I70" s="8" t="str">
        <f>VLOOKUP($H70,'Startup Sheet'!$A$1:$AM$47,2,0)</f>
        <v>Beavoice Infotech</v>
      </c>
      <c r="J70" s="9" t="str">
        <f>VLOOKUP(H70,'Startup Sheet'!$A$1:$AM$47,3,0)</f>
        <v>Darshil</v>
      </c>
      <c r="K70" s="9" t="str">
        <f>VLOOKUP(H70,'Startup Sheet'!$A$1:$AM$47,4,0)</f>
        <v>f20200985@pilani.bits-pilani.ac.in</v>
      </c>
      <c r="L70" s="10" t="str">
        <f>VLOOKUP($H70,'Startup Sheet'!$A$1:$AM$47,15,0)</f>
        <v>https://drive.google.com/open?id=1S4bVR4z9H9RD3tWkKnahFQMWrvuDder2&amp;authuser=karman%40conquest.org.in&amp;usp=drive_fss</v>
      </c>
      <c r="M70" s="9" t="str">
        <f t="shared" si="7"/>
        <v>Beavoice Infotech: https://drive.google.com/open?id=1S4bVR4z9H9RD3tWkKnahFQMWrvuDder2&amp;authuser=karman%40conquest.org.in&amp;usp=drive_fss</v>
      </c>
      <c r="N70" s="9">
        <v>44746.0</v>
      </c>
      <c r="O70" s="11">
        <v>44746.708333333336</v>
      </c>
      <c r="P70" s="15">
        <v>44746.75</v>
      </c>
      <c r="Q70" s="9" t="str">
        <f>VLOOKUP($H70,'Startup Sheet'!$A$1:$AM$47,18,0)</f>
        <v>vinothkumar@beavoiceinfotech.com</v>
      </c>
      <c r="R70" s="9" t="str">
        <f>VLOOKUP($H70,'Startup Sheet'!$A$1:$AM$47,21,0)</f>
        <v/>
      </c>
      <c r="S70" s="9" t="str">
        <f>VLOOKUP($H70,'Startup Sheet'!$A$1:$AM$47,24,0)</f>
        <v/>
      </c>
    </row>
    <row r="71">
      <c r="A71" s="6" t="s">
        <v>125</v>
      </c>
      <c r="B71" s="6" t="str">
        <f>VLOOKUP(A71,'Mentor Sheet'!$B$2:$O$102,2,0)</f>
        <v>M24</v>
      </c>
      <c r="C71" s="6" t="s">
        <v>126</v>
      </c>
      <c r="D71" s="6" t="s">
        <v>45</v>
      </c>
      <c r="E71" s="6" t="str">
        <f>VLOOKUP(D71,'2021 Batch'!$A$2:$E$16,2,0)</f>
        <v>f20210706@pilani.bits-pilani.ac.in</v>
      </c>
      <c r="F71" s="7">
        <v>2.0</v>
      </c>
      <c r="G71" s="6" t="str">
        <f t="shared" si="1"/>
        <v>M24X2</v>
      </c>
      <c r="H71" s="6" t="str">
        <f>VLOOKUP(G71,'Slot tags'!$C$2:$D$610,2,0)</f>
        <v>S43</v>
      </c>
      <c r="I71" s="8" t="str">
        <f>VLOOKUP($H71,'Startup Sheet'!$A$1:$AM$47,2,0)</f>
        <v>Invest With Tribe</v>
      </c>
      <c r="J71" s="9" t="str">
        <f>VLOOKUP(H71,'Startup Sheet'!$A$1:$AM$47,3,0)</f>
        <v>Varad</v>
      </c>
      <c r="K71" s="9" t="str">
        <f>VLOOKUP(H71,'Startup Sheet'!$A$1:$AM$47,4,0)</f>
        <v>f20200160@pilani.bits-pilani.ac.in</v>
      </c>
      <c r="L71" s="10" t="str">
        <f>VLOOKUP($H71,'Startup Sheet'!$A$1:$AM$47,15,0)</f>
        <v>https://drive.google.com/open?id=1XGVm-Tm12RkSLgg26m5hY8wO874bGqRL&amp;authuser=karman%40conquest.org.in&amp;usp=drive_fs</v>
      </c>
      <c r="M71" s="9" t="str">
        <f t="shared" si="7"/>
        <v>Invest With Tribe: https://drive.google.com/open?id=1XGVm-Tm12RkSLgg26m5hY8wO874bGqRL&amp;authuser=karman%40conquest.org.in&amp;usp=drive_fs</v>
      </c>
      <c r="N71" s="9">
        <v>44747.0</v>
      </c>
      <c r="O71" s="11">
        <v>44747.708333333336</v>
      </c>
      <c r="P71" s="15">
        <v>44747.75</v>
      </c>
      <c r="Q71" s="9" t="str">
        <f>VLOOKUP($H71,'Startup Sheet'!$A$1:$AM$47,18,0)</f>
        <v>himanshu@investwithtribe.com</v>
      </c>
      <c r="R71" s="9" t="str">
        <f>VLOOKUP($H71,'Startup Sheet'!$A$1:$AM$47,21,0)</f>
        <v>kayur@investwithtribe.com</v>
      </c>
      <c r="S71" s="9" t="str">
        <f>VLOOKUP($H71,'Startup Sheet'!$A$1:$AM$47,24,0)</f>
        <v/>
      </c>
    </row>
    <row r="72">
      <c r="A72" s="6" t="s">
        <v>127</v>
      </c>
      <c r="B72" s="6" t="str">
        <f>VLOOKUP(A72,'Mentor Sheet'!$B$2:$O$102,2,0)</f>
        <v>M32</v>
      </c>
      <c r="C72" s="6" t="s">
        <v>128</v>
      </c>
      <c r="D72" s="6" t="s">
        <v>45</v>
      </c>
      <c r="E72" s="6" t="str">
        <f>VLOOKUP(D72,'2021 Batch'!$A$2:$E$16,2,0)</f>
        <v>f20210706@pilani.bits-pilani.ac.in</v>
      </c>
      <c r="F72" s="7">
        <v>1.0</v>
      </c>
      <c r="G72" s="6" t="str">
        <f t="shared" si="1"/>
        <v>M32X1</v>
      </c>
      <c r="H72" s="6" t="str">
        <f>VLOOKUP(G72,'Slot tags'!$C$2:$D$610,2,0)</f>
        <v>S3</v>
      </c>
      <c r="I72" s="8" t="str">
        <f>VLOOKUP($H72,'Startup Sheet'!$A$1:$AM$47,2,0)</f>
        <v>PredictRAM DeFi</v>
      </c>
      <c r="J72" s="9" t="str">
        <f>VLOOKUP(H72,'Startup Sheet'!$A$1:$AM$47,3,0)</f>
        <v>Adarsh</v>
      </c>
      <c r="K72" s="9" t="str">
        <f>VLOOKUP(H72,'Startup Sheet'!$A$1:$AM$47,4,0)</f>
        <v>f20200635@pilani.bits-pilani.ac.in</v>
      </c>
      <c r="L72" s="10" t="str">
        <f>VLOOKUP($H72,'Startup Sheet'!$A$1:$AM$47,15,0)</f>
        <v>https://drive.google.com/open?id=1JS1ODbx9H_BuLWnEKXgFlopKKnGwBkA_&amp;authuser=karman%40conquest.org.in&amp;usp=drive_fs</v>
      </c>
      <c r="M72" s="9" t="str">
        <f t="shared" si="7"/>
        <v>PredictRAM DeFi: https://drive.google.com/open?id=1JS1ODbx9H_BuLWnEKXgFlopKKnGwBkA_&amp;authuser=karman%40conquest.org.in&amp;usp=drive_fs</v>
      </c>
      <c r="N72" s="9">
        <v>44748.0</v>
      </c>
      <c r="O72" s="11">
        <v>44748.416666666664</v>
      </c>
      <c r="P72" s="15">
        <v>44748.458333333336</v>
      </c>
      <c r="Q72" s="9" t="str">
        <f>VLOOKUP($H72,'Startup Sheet'!$A$1:$AM$47,18,0)</f>
        <v>subir@predictram.com</v>
      </c>
      <c r="R72" s="9" t="str">
        <f>VLOOKUP($H72,'Startup Sheet'!$A$1:$AM$47,21,0)</f>
        <v>sheetal.maurya17@gmail.com</v>
      </c>
      <c r="S72" s="9" t="str">
        <f>VLOOKUP($H72,'Startup Sheet'!$A$1:$AM$47,24,0)</f>
        <v/>
      </c>
    </row>
    <row r="73">
      <c r="A73" s="6" t="s">
        <v>127</v>
      </c>
      <c r="B73" s="6" t="str">
        <f>VLOOKUP(A73,'Mentor Sheet'!$B$2:$O$102,2,0)</f>
        <v>M32</v>
      </c>
      <c r="C73" s="6" t="s">
        <v>128</v>
      </c>
      <c r="D73" s="6" t="s">
        <v>45</v>
      </c>
      <c r="E73" s="6" t="str">
        <f>VLOOKUP(D73,'2021 Batch'!$A$2:$E$16,2,0)</f>
        <v>f20210706@pilani.bits-pilani.ac.in</v>
      </c>
      <c r="F73" s="7">
        <v>2.0</v>
      </c>
      <c r="G73" s="6" t="str">
        <f t="shared" si="1"/>
        <v>M32X2</v>
      </c>
      <c r="H73" s="6" t="str">
        <f>VLOOKUP(G73,'Slot tags'!$C$2:$D$610,2,0)</f>
        <v>S7</v>
      </c>
      <c r="I73" s="8" t="str">
        <f>VLOOKUP($H73,'Startup Sheet'!$A$1:$AM$47,2,0)</f>
        <v>NeoFanTasy</v>
      </c>
      <c r="J73" s="9" t="str">
        <f>VLOOKUP(H73,'Startup Sheet'!$A$1:$AM$47,3,0)</f>
        <v>Saksham</v>
      </c>
      <c r="K73" s="9" t="str">
        <f>VLOOKUP(H73,'Startup Sheet'!$A$1:$AM$47,4,0)</f>
        <v>f20201508@pilani.bits-pilani.ac.in</v>
      </c>
      <c r="L73" s="10" t="str">
        <f>VLOOKUP($H73,'Startup Sheet'!$A$1:$AM$47,15,0)</f>
        <v>https://drive.google.com/drive/folders/1LhQa9x9AkAoPq-p7CL7IZB-OswRTr9lM?usp=sharing</v>
      </c>
      <c r="M73" s="9" t="str">
        <f t="shared" si="7"/>
        <v>NeoFanTasy: https://drive.google.com/drive/folders/1LhQa9x9AkAoPq-p7CL7IZB-OswRTr9lM?usp=sharing</v>
      </c>
      <c r="N73" s="9">
        <v>44749.0</v>
      </c>
      <c r="O73" s="11">
        <v>44749.416666666664</v>
      </c>
      <c r="P73" s="15">
        <v>44749.458333333336</v>
      </c>
      <c r="Q73" s="9" t="str">
        <f>VLOOKUP($H73,'Startup Sheet'!$A$1:$AM$47,18,0)</f>
        <v>maharsh@nextblock.in</v>
      </c>
      <c r="R73" s="9" t="str">
        <f>VLOOKUP($H73,'Startup Sheet'!$A$1:$AM$47,21,0)</f>
        <v>deep@nextblock.in</v>
      </c>
      <c r="S73" s="9" t="str">
        <f>VLOOKUP($H73,'Startup Sheet'!$A$1:$AM$47,24,0)</f>
        <v/>
      </c>
    </row>
    <row r="74">
      <c r="A74" s="6" t="s">
        <v>127</v>
      </c>
      <c r="B74" s="6" t="str">
        <f>VLOOKUP(A74,'Mentor Sheet'!$B$2:$O$102,2,0)</f>
        <v>M32</v>
      </c>
      <c r="C74" s="6" t="s">
        <v>128</v>
      </c>
      <c r="D74" s="6" t="s">
        <v>45</v>
      </c>
      <c r="E74" s="6" t="str">
        <f>VLOOKUP(D74,'2021 Batch'!$A$2:$E$16,2,0)</f>
        <v>f20210706@pilani.bits-pilani.ac.in</v>
      </c>
      <c r="F74" s="7">
        <v>3.0</v>
      </c>
      <c r="G74" s="6" t="str">
        <f t="shared" si="1"/>
        <v>M32X3</v>
      </c>
      <c r="H74" s="6" t="str">
        <f>VLOOKUP(G74,'Slot tags'!$C$2:$D$610,2,0)</f>
        <v>S23</v>
      </c>
      <c r="I74" s="8" t="str">
        <f>VLOOKUP($H74,'Startup Sheet'!$A$1:$AM$47,2,0)</f>
        <v>Beavoice Infotech</v>
      </c>
      <c r="J74" s="9" t="str">
        <f>VLOOKUP(H74,'Startup Sheet'!$A$1:$AM$47,3,0)</f>
        <v>Darshil</v>
      </c>
      <c r="K74" s="9" t="str">
        <f>VLOOKUP(H74,'Startup Sheet'!$A$1:$AM$47,4,0)</f>
        <v>f20200985@pilani.bits-pilani.ac.in</v>
      </c>
      <c r="L74" s="10" t="str">
        <f>VLOOKUP($H74,'Startup Sheet'!$A$1:$AM$47,15,0)</f>
        <v>https://drive.google.com/open?id=1S4bVR4z9H9RD3tWkKnahFQMWrvuDder2&amp;authuser=karman%40conquest.org.in&amp;usp=drive_fss</v>
      </c>
      <c r="M74" s="9" t="str">
        <f t="shared" si="7"/>
        <v>Beavoice Infotech: https://drive.google.com/open?id=1S4bVR4z9H9RD3tWkKnahFQMWrvuDder2&amp;authuser=karman%40conquest.org.in&amp;usp=drive_fss</v>
      </c>
      <c r="N74" s="9">
        <v>44750.0</v>
      </c>
      <c r="O74" s="11">
        <v>44750.416666666664</v>
      </c>
      <c r="P74" s="15">
        <v>44750.458333333336</v>
      </c>
      <c r="Q74" s="9" t="str">
        <f>VLOOKUP($H74,'Startup Sheet'!$A$1:$AM$47,18,0)</f>
        <v>vinothkumar@beavoiceinfotech.com</v>
      </c>
      <c r="R74" s="9" t="str">
        <f>VLOOKUP($H74,'Startup Sheet'!$A$1:$AM$47,21,0)</f>
        <v/>
      </c>
      <c r="S74" s="9" t="str">
        <f>VLOOKUP($H74,'Startup Sheet'!$A$1:$AM$47,24,0)</f>
        <v/>
      </c>
    </row>
    <row r="75">
      <c r="A75" s="6" t="s">
        <v>129</v>
      </c>
      <c r="B75" s="6" t="str">
        <f>VLOOKUP(A75,'Mentor Sheet'!$B$2:$O$102,2,0)</f>
        <v>M23</v>
      </c>
      <c r="C75" s="6" t="s">
        <v>130</v>
      </c>
      <c r="D75" s="6" t="s">
        <v>35</v>
      </c>
      <c r="E75" s="6" t="str">
        <f>VLOOKUP(D75,'2021 Batch'!$A$2:$E$16,2,0)</f>
        <v>f20212389@pilani.bits-pilani.ac.in</v>
      </c>
      <c r="F75" s="7">
        <v>1.0</v>
      </c>
      <c r="G75" s="6" t="str">
        <f t="shared" si="1"/>
        <v>M23X1</v>
      </c>
      <c r="H75" s="6" t="str">
        <f>VLOOKUP(G75,'Slot tags'!$C$2:$D$610,2,0)</f>
        <v>S17</v>
      </c>
      <c r="I75" s="8" t="str">
        <f>VLOOKUP($H75,'Startup Sheet'!$A$1:$AM$47,2,0)</f>
        <v>Humors Tech</v>
      </c>
      <c r="J75" s="9" t="str">
        <f>VLOOKUP(H75,'Startup Sheet'!$A$1:$AM$47,3,0)</f>
        <v>Aryaman</v>
      </c>
      <c r="K75" s="9" t="str">
        <f>VLOOKUP(H75,'Startup Sheet'!$A$1:$AM$47,4,0)</f>
        <v>f20200537@pilani.bits-pilani.ac.in</v>
      </c>
      <c r="L75" s="10" t="str">
        <f>VLOOKUP($H75,'Startup Sheet'!$A$1:$AM$47,15,0)</f>
        <v>https://drive.google.com/drive/folders/1NvhWvcuqo7V0sUWNd_I9vU_Yq9oXok6Y?usp=sharing</v>
      </c>
      <c r="M75" s="9" t="str">
        <f t="shared" si="7"/>
        <v>Humors Tech: https://drive.google.com/drive/folders/1NvhWvcuqo7V0sUWNd_I9vU_Yq9oXok6Y?usp=sharing</v>
      </c>
      <c r="N75" s="9">
        <v>44744.0</v>
      </c>
      <c r="O75" s="11">
        <v>44744.666666666664</v>
      </c>
      <c r="P75" s="15">
        <v>44744.708333333336</v>
      </c>
      <c r="Q75" s="9" t="str">
        <f>VLOOKUP($H75,'Startup Sheet'!$A$1:$AM$47,18,0)</f>
        <v>ankur@humorstech.com</v>
      </c>
      <c r="R75" s="9" t="str">
        <f>VLOOKUP($H75,'Startup Sheet'!$A$1:$AM$47,21,0)</f>
        <v>suchita@humorstech.com</v>
      </c>
      <c r="S75" s="9" t="str">
        <f>VLOOKUP($H75,'Startup Sheet'!$A$1:$AM$47,24,0)</f>
        <v>pushkar.bhagwat@humorstech.com</v>
      </c>
    </row>
    <row r="76">
      <c r="A76" s="6" t="s">
        <v>129</v>
      </c>
      <c r="B76" s="6" t="str">
        <f>VLOOKUP(A76,'Mentor Sheet'!$B$2:$O$102,2,0)</f>
        <v>M23</v>
      </c>
      <c r="C76" s="6" t="s">
        <v>130</v>
      </c>
      <c r="D76" s="6" t="s">
        <v>35</v>
      </c>
      <c r="E76" s="6" t="str">
        <f>VLOOKUP(D76,'2021 Batch'!$A$2:$E$16,2,0)</f>
        <v>f20212389@pilani.bits-pilani.ac.in</v>
      </c>
      <c r="F76" s="7">
        <v>2.0</v>
      </c>
      <c r="G76" s="6" t="str">
        <f t="shared" si="1"/>
        <v>M23X2</v>
      </c>
      <c r="H76" s="6" t="str">
        <f>VLOOKUP(G76,'Slot tags'!$C$2:$D$610,2,0)</f>
        <v>S16</v>
      </c>
      <c r="I76" s="8" t="str">
        <f>VLOOKUP($H76,'Startup Sheet'!$A$1:$AM$47,2,0)</f>
        <v>DocTunes</v>
      </c>
      <c r="J76" s="9" t="str">
        <f>VLOOKUP(H76,'Startup Sheet'!$A$1:$AM$47,3,0)</f>
        <v>Parth</v>
      </c>
      <c r="K76" s="9" t="str">
        <f>VLOOKUP(H76,'Startup Sheet'!$A$1:$AM$47,4,0)</f>
        <v>f20201229@pilani.bits-pilani.ac.in</v>
      </c>
      <c r="L76" s="10" t="str">
        <f>VLOOKUP($H76,'Startup Sheet'!$A$1:$AM$47,15,0)</f>
        <v>https://drive.google.com/drive/folders/1UQwK4xc_aVT33SZgUMFiyp7YMmtanfgb?usp=sharing</v>
      </c>
      <c r="M76" s="9" t="str">
        <f t="shared" si="7"/>
        <v>DocTunes: https://drive.google.com/drive/folders/1UQwK4xc_aVT33SZgUMFiyp7YMmtanfgb?usp=sharing</v>
      </c>
      <c r="N76" s="9">
        <v>44744.0</v>
      </c>
      <c r="O76" s="11">
        <v>44744.708333333336</v>
      </c>
      <c r="P76" s="15">
        <v>44744.75</v>
      </c>
      <c r="Q76" s="9" t="str">
        <f>VLOOKUP($H76,'Startup Sheet'!$A$1:$AM$47,18,0)</f>
        <v>dewang206@gmail.com</v>
      </c>
      <c r="R76" s="9" t="str">
        <f>VLOOKUP($H76,'Startup Sheet'!$A$1:$AM$47,21,0)</f>
        <v>kss100105@gmail.com</v>
      </c>
      <c r="S76" s="9" t="str">
        <f>VLOOKUP($H76,'Startup Sheet'!$A$1:$AM$47,24,0)</f>
        <v/>
      </c>
    </row>
    <row r="77">
      <c r="A77" s="6" t="s">
        <v>129</v>
      </c>
      <c r="B77" s="6" t="str">
        <f>VLOOKUP(A77,'Mentor Sheet'!$B$2:$O$102,2,0)</f>
        <v>M23</v>
      </c>
      <c r="C77" s="6" t="s">
        <v>130</v>
      </c>
      <c r="D77" s="6" t="s">
        <v>35</v>
      </c>
      <c r="E77" s="6" t="str">
        <f>VLOOKUP(D77,'2021 Batch'!$A$2:$E$16,2,0)</f>
        <v>f20212389@pilani.bits-pilani.ac.in</v>
      </c>
      <c r="F77" s="7">
        <v>3.0</v>
      </c>
      <c r="G77" s="6" t="str">
        <f t="shared" si="1"/>
        <v>M23X3</v>
      </c>
      <c r="H77" s="6" t="str">
        <f>VLOOKUP(G77,'Slot tags'!$C$2:$D$610,2,0)</f>
        <v>S13</v>
      </c>
      <c r="I77" s="8" t="str">
        <f>VLOOKUP($H77,'Startup Sheet'!$A$1:$AM$47,2,0)</f>
        <v>TOTOKO</v>
      </c>
      <c r="J77" s="9" t="str">
        <f>VLOOKUP(H77,'Startup Sheet'!$A$1:$AM$47,3,0)</f>
        <v>Karman</v>
      </c>
      <c r="K77" s="9" t="str">
        <f>VLOOKUP(H77,'Startup Sheet'!$A$1:$AM$47,4,0)</f>
        <v>f20201896@pilani.bits-pilani.ac.in</v>
      </c>
      <c r="L77" s="10" t="str">
        <f>VLOOKUP($H77,'Startup Sheet'!$A$1:$AM$47,15,0)</f>
        <v>https://drive.google.com/open?id=1Ktl6BPBkAYFv0LsVBHczS-voItv-nK39&amp;authuser=karman%40conquest.org.in&amp;usp=drive_fs</v>
      </c>
      <c r="M77" s="9" t="str">
        <f t="shared" si="7"/>
        <v>TOTOKO: https://drive.google.com/open?id=1Ktl6BPBkAYFv0LsVBHczS-voItv-nK39&amp;authuser=karman%40conquest.org.in&amp;usp=drive_fs</v>
      </c>
      <c r="N77" s="9">
        <v>44745.0</v>
      </c>
      <c r="O77" s="11">
        <v>44745.708333333336</v>
      </c>
      <c r="P77" s="15">
        <v>44745.75</v>
      </c>
      <c r="Q77" s="9" t="str">
        <f>VLOOKUP($H77,'Startup Sheet'!$A$1:$AM$47,18,0)</f>
        <v>shashwatag@totoko.in</v>
      </c>
      <c r="R77" s="9" t="str">
        <f>VLOOKUP($H77,'Startup Sheet'!$A$1:$AM$47,21,0)</f>
        <v/>
      </c>
      <c r="S77" s="9" t="str">
        <f>VLOOKUP($H77,'Startup Sheet'!$A$1:$AM$47,24,0)</f>
        <v/>
      </c>
    </row>
    <row r="78">
      <c r="A78" s="6" t="s">
        <v>131</v>
      </c>
      <c r="B78" s="6" t="str">
        <f>VLOOKUP(A78,'Mentor Sheet'!$B$2:$O$102,2,0)</f>
        <v>M25</v>
      </c>
      <c r="C78" s="6" t="s">
        <v>132</v>
      </c>
      <c r="D78" s="6" t="s">
        <v>35</v>
      </c>
      <c r="E78" s="6" t="str">
        <f>VLOOKUP(D78,'2021 Batch'!$A$2:$E$16,2,0)</f>
        <v>f20212389@pilani.bits-pilani.ac.in</v>
      </c>
      <c r="F78" s="7">
        <v>1.0</v>
      </c>
      <c r="G78" s="6" t="str">
        <f t="shared" si="1"/>
        <v>M25X1</v>
      </c>
      <c r="H78" s="6" t="str">
        <f>VLOOKUP(G78,'Slot tags'!$C$2:$D$610,2,0)</f>
        <v>S26</v>
      </c>
      <c r="I78" s="8" t="str">
        <f>VLOOKUP($H78,'Startup Sheet'!$A$1:$AM$47,2,0)</f>
        <v>Thrifty Ai</v>
      </c>
      <c r="J78" s="9" t="str">
        <f>VLOOKUP(H78,'Startup Sheet'!$A$1:$AM$47,3,0)</f>
        <v>Varad</v>
      </c>
      <c r="K78" s="9" t="str">
        <f>VLOOKUP(H78,'Startup Sheet'!$A$1:$AM$47,4,0)</f>
        <v>f20200160@pilani.bits-pilani.ac.in</v>
      </c>
      <c r="L78" s="10" t="str">
        <f>VLOOKUP($H78,'Startup Sheet'!$A$1:$AM$47,15,0)</f>
        <v>https://drive.google.com/drive/folders/1UGUlOhqjCkI-SwetLhhrUYvF9kMsvQYr?usp=sharing</v>
      </c>
      <c r="M78" s="9" t="str">
        <f t="shared" si="7"/>
        <v>Thrifty Ai: https://drive.google.com/drive/folders/1UGUlOhqjCkI-SwetLhhrUYvF9kMsvQYr?usp=sharing</v>
      </c>
      <c r="N78" s="9">
        <v>44747.0</v>
      </c>
      <c r="O78" s="11">
        <v>44747.770833333336</v>
      </c>
      <c r="P78" s="15">
        <v>44747.8125</v>
      </c>
      <c r="Q78" s="9" t="str">
        <f>VLOOKUP($H78,'Startup Sheet'!$A$1:$AM$47,18,0)</f>
        <v>harshmusketers@gmail.com</v>
      </c>
      <c r="R78" s="9" t="str">
        <f>VLOOKUP($H78,'Startup Sheet'!$A$1:$AM$47,21,0)</f>
        <v>tanishi.mookerjee1510@gmail.com</v>
      </c>
      <c r="S78" s="9" t="str">
        <f>VLOOKUP($H78,'Startup Sheet'!$A$1:$AM$47,24,0)</f>
        <v>yashashgupta96@gmail.com</v>
      </c>
    </row>
    <row r="79">
      <c r="A79" s="6" t="s">
        <v>131</v>
      </c>
      <c r="B79" s="6" t="str">
        <f>VLOOKUP(A79,'Mentor Sheet'!$B$2:$O$102,2,0)</f>
        <v>M25</v>
      </c>
      <c r="C79" s="6" t="s">
        <v>132</v>
      </c>
      <c r="D79" s="6" t="s">
        <v>35</v>
      </c>
      <c r="E79" s="6" t="str">
        <f>VLOOKUP(D79,'2021 Batch'!$A$2:$E$16,2,0)</f>
        <v>f20212389@pilani.bits-pilani.ac.in</v>
      </c>
      <c r="F79" s="7">
        <v>2.0</v>
      </c>
      <c r="G79" s="6" t="str">
        <f t="shared" si="1"/>
        <v>M25X2</v>
      </c>
      <c r="H79" s="6" t="str">
        <f>VLOOKUP(G79,'Slot tags'!$C$2:$D$610,2,0)</f>
        <v>S28</v>
      </c>
      <c r="I79" s="8" t="str">
        <f>VLOOKUP($H79,'Startup Sheet'!$A$1:$AM$47,2,0)</f>
        <v>Siddhan Intelligence Pvt Limited</v>
      </c>
      <c r="J79" s="9" t="str">
        <f>VLOOKUP(H79,'Startup Sheet'!$A$1:$AM$47,3,0)</f>
        <v>Varad</v>
      </c>
      <c r="K79" s="9" t="str">
        <f>VLOOKUP(H79,'Startup Sheet'!$A$1:$AM$47,4,0)</f>
        <v>f20200160@pilani.bits-pilani.ac.in</v>
      </c>
      <c r="L79" s="10" t="str">
        <f>VLOOKUP($H79,'Startup Sheet'!$A$1:$AM$47,15,0)</f>
        <v>https://drive.google.com/drive/folders/1JwNyJjPecSUQSfnGNMkQfZnldC9xCKN1?usp=sharing</v>
      </c>
      <c r="M79" s="9" t="str">
        <f t="shared" si="7"/>
        <v>Siddhan Intelligence Pvt Limited: https://drive.google.com/drive/folders/1JwNyJjPecSUQSfnGNMkQfZnldC9xCKN1?usp=sharing</v>
      </c>
      <c r="N79" s="9">
        <v>44749.0</v>
      </c>
      <c r="O79" s="11">
        <v>44749.770833333336</v>
      </c>
      <c r="P79" s="15">
        <v>44749.8125</v>
      </c>
      <c r="Q79" s="9" t="str">
        <f>VLOOKUP($H79,'Startup Sheet'!$A$1:$AM$47,18,0)</f>
        <v>baskar.rengaiyan@siddhanintelligence.com</v>
      </c>
      <c r="R79" s="9" t="str">
        <f>VLOOKUP($H79,'Startup Sheet'!$A$1:$AM$47,21,0)</f>
        <v>Alok.upadhyay@siddhanintelligence.com</v>
      </c>
      <c r="S79" s="9" t="str">
        <f>VLOOKUP($H79,'Startup Sheet'!$A$1:$AM$47,24,0)</f>
        <v/>
      </c>
    </row>
    <row r="80">
      <c r="A80" s="6" t="s">
        <v>133</v>
      </c>
      <c r="B80" s="6" t="str">
        <f>VLOOKUP(A80,'Mentor Sheet'!$B$2:$O$102,2,0)</f>
        <v>M48</v>
      </c>
      <c r="C80" s="6" t="s">
        <v>134</v>
      </c>
      <c r="D80" s="6" t="s">
        <v>20</v>
      </c>
      <c r="E80" s="6" t="str">
        <f>VLOOKUP(D80,'2021 Batch'!$A$2:$E$16,2,0)</f>
        <v>f20211092@pilani.bits-pilani.ac.in</v>
      </c>
      <c r="F80" s="7">
        <v>1.0</v>
      </c>
      <c r="G80" s="6" t="str">
        <f t="shared" si="1"/>
        <v>M48X1</v>
      </c>
      <c r="H80" s="6" t="str">
        <f>VLOOKUP(G80,'Slot tags'!$C$2:$D$610,2,0)</f>
        <v>S8</v>
      </c>
      <c r="I80" s="8" t="str">
        <f>VLOOKUP($H80,'Startup Sheet'!$A$1:$AM$47,2,0)</f>
        <v>Fragments (prev. Gullak Party)</v>
      </c>
      <c r="J80" s="9" t="str">
        <f>VLOOKUP(H80,'Startup Sheet'!$A$1:$AM$47,3,0)</f>
        <v>Adarsh</v>
      </c>
      <c r="K80" s="9" t="str">
        <f>VLOOKUP(H80,'Startup Sheet'!$A$1:$AM$47,4,0)</f>
        <v>f20200635@pilani.bits-pilani.ac.in</v>
      </c>
      <c r="L80" s="10" t="str">
        <f>VLOOKUP($H80,'Startup Sheet'!$A$1:$AM$47,15,0)</f>
        <v>https://drive.google.com/open?id=1JpRC8GO5Kbd6N1RwVqNKcwOcV7aUUxhr&amp;authuser=karman%40conquest.org.in&amp;usp=drive_fs</v>
      </c>
      <c r="M80" s="9" t="str">
        <f t="shared" si="7"/>
        <v>Fragments (prev. Gullak Party): https://drive.google.com/open?id=1JpRC8GO5Kbd6N1RwVqNKcwOcV7aUUxhr&amp;authuser=karman%40conquest.org.in&amp;usp=drive_fs</v>
      </c>
      <c r="N80" s="9">
        <v>44743.0</v>
      </c>
      <c r="O80" s="11">
        <v>44743.625</v>
      </c>
      <c r="P80" s="15">
        <v>44743.666666666664</v>
      </c>
      <c r="Q80" s="9" t="str">
        <f>VLOOKUP($H80,'Startup Sheet'!$A$1:$AM$47,18,0)</f>
        <v>deep@thesocio.club</v>
      </c>
      <c r="R80" s="9" t="str">
        <f>VLOOKUP($H80,'Startup Sheet'!$A$1:$AM$47,21,0)</f>
        <v/>
      </c>
      <c r="S80" s="9" t="str">
        <f>VLOOKUP($H80,'Startup Sheet'!$A$1:$AM$47,24,0)</f>
        <v/>
      </c>
    </row>
    <row r="81">
      <c r="A81" s="6" t="s">
        <v>133</v>
      </c>
      <c r="B81" s="6" t="str">
        <f>VLOOKUP(A81,'Mentor Sheet'!$B$2:$O$102,2,0)</f>
        <v>M48</v>
      </c>
      <c r="C81" s="6" t="s">
        <v>134</v>
      </c>
      <c r="D81" s="6" t="s">
        <v>20</v>
      </c>
      <c r="E81" s="6" t="str">
        <f>VLOOKUP(D81,'2021 Batch'!$A$2:$E$16,2,0)</f>
        <v>f20211092@pilani.bits-pilani.ac.in</v>
      </c>
      <c r="F81" s="7">
        <v>2.0</v>
      </c>
      <c r="G81" s="6" t="str">
        <f t="shared" si="1"/>
        <v>M48X2</v>
      </c>
      <c r="H81" s="6" t="str">
        <f>VLOOKUP(G81,'Slot tags'!$C$2:$D$610,2,0)</f>
        <v>S12</v>
      </c>
      <c r="I81" s="8" t="str">
        <f>VLOOKUP($H81,'Startup Sheet'!$A$1:$AM$47,2,0)</f>
        <v>Scrollify</v>
      </c>
      <c r="J81" s="9" t="str">
        <f>VLOOKUP(H81,'Startup Sheet'!$A$1:$AM$47,3,0)</f>
        <v>Parth</v>
      </c>
      <c r="K81" s="9" t="str">
        <f>VLOOKUP(H81,'Startup Sheet'!$A$1:$AM$47,4,0)</f>
        <v>f20201229@pilani.bits-pilani.ac.in</v>
      </c>
      <c r="L81" s="10" t="str">
        <f>VLOOKUP($H81,'Startup Sheet'!$A$1:$AM$47,15,0)</f>
        <v>https://drive.google.com/open?id=1OZnEwgQS5amoHOFDQQ_ksM3zT3PcOUaM&amp;authuser=karman%40conquest.org.in&amp;usp=drive_fs</v>
      </c>
      <c r="M81" s="9" t="str">
        <f t="shared" si="7"/>
        <v>Scrollify: https://drive.google.com/open?id=1OZnEwgQS5amoHOFDQQ_ksM3zT3PcOUaM&amp;authuser=karman%40conquest.org.in&amp;usp=drive_fs</v>
      </c>
      <c r="N81" s="9">
        <v>44743.0</v>
      </c>
      <c r="O81" s="11">
        <v>44743.708333333336</v>
      </c>
      <c r="P81" s="15">
        <v>44743.75</v>
      </c>
      <c r="Q81" s="9" t="str">
        <f>VLOOKUP($H81,'Startup Sheet'!$A$1:$AM$47,18,0)</f>
        <v>manas@scrollify.in</v>
      </c>
      <c r="R81" s="9" t="str">
        <f>VLOOKUP($H81,'Startup Sheet'!$A$1:$AM$47,21,0)</f>
        <v>anshul@scrollify.in</v>
      </c>
      <c r="S81" s="9" t="str">
        <f>VLOOKUP($H81,'Startup Sheet'!$A$1:$AM$47,24,0)</f>
        <v/>
      </c>
    </row>
    <row r="82">
      <c r="A82" s="6" t="s">
        <v>135</v>
      </c>
      <c r="B82" s="6" t="str">
        <f>VLOOKUP(A82,'Mentor Sheet'!$B$2:$O$102,2,0)</f>
        <v>M6</v>
      </c>
      <c r="C82" s="6" t="s">
        <v>136</v>
      </c>
      <c r="D82" s="6" t="s">
        <v>31</v>
      </c>
      <c r="E82" s="6" t="str">
        <f>VLOOKUP(D82,'2021 Batch'!$A$2:$E$16,2,0)</f>
        <v>f20210362@pilani.bits-pilani.ac.in</v>
      </c>
      <c r="F82" s="7">
        <v>1.0</v>
      </c>
      <c r="G82" s="6" t="str">
        <f t="shared" si="1"/>
        <v>M6X1</v>
      </c>
      <c r="H82" s="6" t="str">
        <f>VLOOKUP(G82,'Slot tags'!$C$2:$D$610,2,0)</f>
        <v>S13</v>
      </c>
      <c r="I82" s="8" t="str">
        <f>VLOOKUP($H82,'Startup Sheet'!$A$1:$AM$47,2,0)</f>
        <v>TOTOKO</v>
      </c>
      <c r="J82" s="9" t="str">
        <f>VLOOKUP(H82,'Startup Sheet'!$A$1:$AM$47,3,0)</f>
        <v>Karman</v>
      </c>
      <c r="K82" s="9" t="str">
        <f>VLOOKUP(H82,'Startup Sheet'!$A$1:$AM$47,4,0)</f>
        <v>f20201896@pilani.bits-pilani.ac.in</v>
      </c>
      <c r="L82" s="10" t="str">
        <f>VLOOKUP($H82,'Startup Sheet'!$A$1:$AM$47,15,0)</f>
        <v>https://drive.google.com/open?id=1Ktl6BPBkAYFv0LsVBHczS-voItv-nK39&amp;authuser=karman%40conquest.org.in&amp;usp=drive_fs</v>
      </c>
      <c r="M82" s="9" t="str">
        <f t="shared" si="7"/>
        <v>TOTOKO: https://drive.google.com/open?id=1Ktl6BPBkAYFv0LsVBHczS-voItv-nK39&amp;authuser=karman%40conquest.org.in&amp;usp=drive_fs</v>
      </c>
      <c r="N82" s="9">
        <v>44744.0</v>
      </c>
      <c r="O82" s="11">
        <v>44744.458333333336</v>
      </c>
      <c r="P82" s="15">
        <v>44744.5</v>
      </c>
      <c r="Q82" s="9" t="str">
        <f>VLOOKUP($H82,'Startup Sheet'!$A$1:$AM$47,18,0)</f>
        <v>shashwatag@totoko.in</v>
      </c>
      <c r="R82" s="9" t="str">
        <f>VLOOKUP($H82,'Startup Sheet'!$A$1:$AM$47,21,0)</f>
        <v/>
      </c>
      <c r="S82" s="9" t="str">
        <f>VLOOKUP($H82,'Startup Sheet'!$A$1:$AM$47,24,0)</f>
        <v/>
      </c>
    </row>
    <row r="83">
      <c r="A83" s="6" t="s">
        <v>135</v>
      </c>
      <c r="B83" s="6" t="str">
        <f>VLOOKUP(A83,'Mentor Sheet'!$B$2:$O$102,2,0)</f>
        <v>M6</v>
      </c>
      <c r="C83" s="6" t="s">
        <v>136</v>
      </c>
      <c r="D83" s="6" t="s">
        <v>31</v>
      </c>
      <c r="E83" s="6" t="str">
        <f>VLOOKUP(D83,'2021 Batch'!$A$2:$E$16,2,0)</f>
        <v>f20210362@pilani.bits-pilani.ac.in</v>
      </c>
      <c r="F83" s="7">
        <v>2.0</v>
      </c>
      <c r="G83" s="6" t="str">
        <f t="shared" si="1"/>
        <v>M6X2</v>
      </c>
      <c r="H83" s="6" t="str">
        <f>VLOOKUP(G83,'Slot tags'!$C$2:$D$610,2,0)</f>
        <v>S20</v>
      </c>
      <c r="I83" s="8" t="str">
        <f>VLOOKUP($H83,'Startup Sheet'!$A$1:$AM$47,2,0)</f>
        <v>Kwikpic</v>
      </c>
      <c r="J83" s="9" t="str">
        <f>VLOOKUP(H83,'Startup Sheet'!$A$1:$AM$47,3,0)</f>
        <v>Shreya</v>
      </c>
      <c r="K83" s="9" t="str">
        <f>VLOOKUP(H83,'Startup Sheet'!$A$1:$AM$47,4,0)</f>
        <v>f20201807@pilani.bits-pilani.ac.in</v>
      </c>
      <c r="L83" s="10" t="str">
        <f>VLOOKUP($H83,'Startup Sheet'!$A$1:$AM$47,15,0)</f>
        <v>https://drive.google.com/drive/folders/1Se-AWsb-C5MxkFslCpOLWQGsT_aq9h1d?usp=sharing</v>
      </c>
      <c r="M83" s="9" t="str">
        <f t="shared" si="7"/>
        <v>Kwikpic: https://drive.google.com/drive/folders/1Se-AWsb-C5MxkFslCpOLWQGsT_aq9h1d?usp=sharing</v>
      </c>
      <c r="N83" s="9">
        <v>44744.0</v>
      </c>
      <c r="O83" s="11">
        <v>44744.5</v>
      </c>
      <c r="P83" s="15">
        <v>44744.541666666664</v>
      </c>
      <c r="Q83" s="9" t="str">
        <f>VLOOKUP($H83,'Startup Sheet'!$A$1:$AM$47,18,0)</f>
        <v>harsh@kwikpic.in</v>
      </c>
      <c r="R83" s="9" t="str">
        <f>VLOOKUP($H83,'Startup Sheet'!$A$1:$AM$47,21,0)</f>
        <v/>
      </c>
      <c r="S83" s="9" t="str">
        <f>VLOOKUP($H83,'Startup Sheet'!$A$1:$AM$47,24,0)</f>
        <v/>
      </c>
    </row>
    <row r="84">
      <c r="A84" s="6" t="s">
        <v>137</v>
      </c>
      <c r="B84" s="6" t="str">
        <f>VLOOKUP(A84,'Mentor Sheet'!$B$2:$O$102,2,0)</f>
        <v>M11</v>
      </c>
      <c r="C84" s="6" t="s">
        <v>138</v>
      </c>
      <c r="D84" s="6" t="s">
        <v>31</v>
      </c>
      <c r="E84" s="6" t="str">
        <f>VLOOKUP(D84,'2021 Batch'!$A$2:$E$16,2,0)</f>
        <v>f20210362@pilani.bits-pilani.ac.in</v>
      </c>
      <c r="F84" s="7">
        <v>1.0</v>
      </c>
      <c r="G84" s="6" t="str">
        <f t="shared" si="1"/>
        <v>M11X1</v>
      </c>
      <c r="H84" s="6" t="str">
        <f>VLOOKUP(G84,'Slot tags'!$C$2:$D$610,2,0)</f>
        <v>S17</v>
      </c>
      <c r="I84" s="8" t="str">
        <f>VLOOKUP($H84,'Startup Sheet'!$A$1:$AM$47,2,0)</f>
        <v>Humors Tech</v>
      </c>
      <c r="J84" s="9" t="str">
        <f>VLOOKUP(H84,'Startup Sheet'!$A$1:$AM$47,3,0)</f>
        <v>Aryaman</v>
      </c>
      <c r="K84" s="9" t="str">
        <f>VLOOKUP(H84,'Startup Sheet'!$A$1:$AM$47,4,0)</f>
        <v>f20200537@pilani.bits-pilani.ac.in</v>
      </c>
      <c r="L84" s="10" t="str">
        <f>VLOOKUP($H84,'Startup Sheet'!$A$1:$AM$47,15,0)</f>
        <v>https://drive.google.com/drive/folders/1NvhWvcuqo7V0sUWNd_I9vU_Yq9oXok6Y?usp=sharing</v>
      </c>
      <c r="M84" s="9" t="str">
        <f t="shared" si="7"/>
        <v>Humors Tech: https://drive.google.com/drive/folders/1NvhWvcuqo7V0sUWNd_I9vU_Yq9oXok6Y?usp=sharing</v>
      </c>
      <c r="N84" s="9">
        <v>44746.0</v>
      </c>
      <c r="O84" s="11">
        <v>44746.395833333336</v>
      </c>
      <c r="P84" s="15">
        <v>44746.4375</v>
      </c>
      <c r="Q84" s="9" t="str">
        <f>VLOOKUP($H84,'Startup Sheet'!$A$1:$AM$47,18,0)</f>
        <v>ankur@humorstech.com</v>
      </c>
      <c r="R84" s="9" t="str">
        <f>VLOOKUP($H84,'Startup Sheet'!$A$1:$AM$47,21,0)</f>
        <v>suchita@humorstech.com</v>
      </c>
      <c r="S84" s="9" t="str">
        <f>VLOOKUP($H84,'Startup Sheet'!$A$1:$AM$47,24,0)</f>
        <v>pushkar.bhagwat@humorstech.com</v>
      </c>
    </row>
    <row r="85">
      <c r="A85" s="6" t="s">
        <v>137</v>
      </c>
      <c r="B85" s="6" t="str">
        <f>VLOOKUP(A85,'Mentor Sheet'!$B$2:$O$102,2,0)</f>
        <v>M11</v>
      </c>
      <c r="C85" s="6" t="s">
        <v>138</v>
      </c>
      <c r="D85" s="6" t="s">
        <v>31</v>
      </c>
      <c r="E85" s="6" t="str">
        <f>VLOOKUP(D85,'2021 Batch'!$A$2:$E$16,2,0)</f>
        <v>f20210362@pilani.bits-pilani.ac.in</v>
      </c>
      <c r="F85" s="7">
        <v>2.0</v>
      </c>
      <c r="G85" s="6" t="str">
        <f t="shared" si="1"/>
        <v>M11X2</v>
      </c>
      <c r="H85" s="6" t="str">
        <f>VLOOKUP(G85,'Slot tags'!$C$2:$D$610,2,0)</f>
        <v>S23</v>
      </c>
      <c r="I85" s="8" t="str">
        <f>VLOOKUP($H85,'Startup Sheet'!$A$1:$AM$47,2,0)</f>
        <v>Beavoice Infotech</v>
      </c>
      <c r="J85" s="9" t="str">
        <f>VLOOKUP(H85,'Startup Sheet'!$A$1:$AM$47,3,0)</f>
        <v>Darshil</v>
      </c>
      <c r="K85" s="9" t="str">
        <f>VLOOKUP(H85,'Startup Sheet'!$A$1:$AM$47,4,0)</f>
        <v>f20200985@pilani.bits-pilani.ac.in</v>
      </c>
      <c r="L85" s="10" t="str">
        <f>VLOOKUP($H85,'Startup Sheet'!$A$1:$AM$47,15,0)</f>
        <v>https://drive.google.com/open?id=1S4bVR4z9H9RD3tWkKnahFQMWrvuDder2&amp;authuser=karman%40conquest.org.in&amp;usp=drive_fss</v>
      </c>
      <c r="M85" s="9" t="str">
        <f t="shared" si="7"/>
        <v>Beavoice Infotech: https://drive.google.com/open?id=1S4bVR4z9H9RD3tWkKnahFQMWrvuDder2&amp;authuser=karman%40conquest.org.in&amp;usp=drive_fss</v>
      </c>
      <c r="N85" s="9">
        <v>44747.0</v>
      </c>
      <c r="O85" s="11">
        <v>44747.395833333336</v>
      </c>
      <c r="P85" s="15">
        <v>44747.4375</v>
      </c>
      <c r="Q85" s="9" t="str">
        <f>VLOOKUP($H85,'Startup Sheet'!$A$1:$AM$47,18,0)</f>
        <v>vinothkumar@beavoiceinfotech.com</v>
      </c>
      <c r="R85" s="9" t="str">
        <f>VLOOKUP($H85,'Startup Sheet'!$A$1:$AM$47,21,0)</f>
        <v/>
      </c>
      <c r="S85" s="9" t="str">
        <f>VLOOKUP($H85,'Startup Sheet'!$A$1:$AM$47,24,0)</f>
        <v/>
      </c>
    </row>
    <row r="86">
      <c r="A86" s="6" t="s">
        <v>137</v>
      </c>
      <c r="B86" s="6" t="str">
        <f>VLOOKUP(A86,'Mentor Sheet'!$B$2:$O$102,2,0)</f>
        <v>M11</v>
      </c>
      <c r="C86" s="6" t="s">
        <v>138</v>
      </c>
      <c r="D86" s="6" t="s">
        <v>31</v>
      </c>
      <c r="E86" s="6" t="str">
        <f>VLOOKUP(D86,'2021 Batch'!$A$2:$E$16,2,0)</f>
        <v>f20210362@pilani.bits-pilani.ac.in</v>
      </c>
      <c r="F86" s="7">
        <v>3.0</v>
      </c>
      <c r="G86" s="6" t="str">
        <f t="shared" si="1"/>
        <v>M11X3</v>
      </c>
      <c r="H86" s="6" t="str">
        <f>VLOOKUP(G86,'Slot tags'!$C$2:$D$610,2,0)</f>
        <v>S18</v>
      </c>
      <c r="I86" s="8" t="str">
        <f>VLOOKUP($H86,'Startup Sheet'!$A$1:$AM$47,2,0)</f>
        <v>Euphotic Labs Private Limited</v>
      </c>
      <c r="J86" s="9" t="str">
        <f>VLOOKUP(H86,'Startup Sheet'!$A$1:$AM$47,3,0)</f>
        <v>Shreya</v>
      </c>
      <c r="K86" s="9" t="str">
        <f>VLOOKUP(H86,'Startup Sheet'!$A$1:$AM$47,4,0)</f>
        <v>f20201807@pilani.bits-pilani.ac.in</v>
      </c>
      <c r="L86" s="10" t="str">
        <f>VLOOKUP($H86,'Startup Sheet'!$A$1:$AM$47,15,0)</f>
        <v>https://drive.google.com/drive/folders/1PIEn0HU71iqvaXE8xmGclj6j1YvpVsEp?usp=sharing</v>
      </c>
      <c r="M86" s="9" t="str">
        <f t="shared" si="7"/>
        <v>Euphotic Labs Private Limited: https://drive.google.com/drive/folders/1PIEn0HU71iqvaXE8xmGclj6j1YvpVsEp?usp=sharing</v>
      </c>
      <c r="N86" s="9">
        <v>44748.0</v>
      </c>
      <c r="O86" s="11">
        <v>44748.395833333336</v>
      </c>
      <c r="P86" s="15">
        <v>44748.4375</v>
      </c>
      <c r="Q86" s="9" t="str">
        <f>VLOOKUP($H86,'Startup Sheet'!$A$1:$AM$47,18,0)</f>
        <v>sudeep@euphotic.io</v>
      </c>
      <c r="R86" s="9" t="str">
        <f>VLOOKUP($H86,'Startup Sheet'!$A$1:$AM$47,21,0)</f>
        <v>yatin@euphotic.io</v>
      </c>
      <c r="S86" s="9" t="str">
        <f>VLOOKUP($H86,'Startup Sheet'!$A$1:$AM$47,24,0)</f>
        <v>amitgupta@euphotic.io</v>
      </c>
    </row>
    <row r="87">
      <c r="A87" s="6" t="s">
        <v>137</v>
      </c>
      <c r="B87" s="6" t="str">
        <f>VLOOKUP(A87,'Mentor Sheet'!$B$2:$O$102,2,0)</f>
        <v>M11</v>
      </c>
      <c r="C87" s="6" t="s">
        <v>138</v>
      </c>
      <c r="D87" s="6" t="s">
        <v>31</v>
      </c>
      <c r="E87" s="6" t="str">
        <f>VLOOKUP(D87,'2021 Batch'!$A$2:$E$16,2,0)</f>
        <v>f20210362@pilani.bits-pilani.ac.in</v>
      </c>
      <c r="F87" s="7">
        <v>4.0</v>
      </c>
      <c r="G87" s="6" t="str">
        <f t="shared" si="1"/>
        <v>M11X4</v>
      </c>
      <c r="H87" s="6" t="str">
        <f>VLOOKUP(G87,'Slot tags'!$C$2:$D$610,2,0)</f>
        <v>S37</v>
      </c>
      <c r="I87" s="8" t="str">
        <f>VLOOKUP($H87,'Startup Sheet'!$A$1:$AM$47,2,0)</f>
        <v>Lowen Women</v>
      </c>
      <c r="J87" s="9" t="str">
        <f>VLOOKUP(H87,'Startup Sheet'!$A$1:$AM$47,3,0)</f>
        <v>Karman</v>
      </c>
      <c r="K87" s="9" t="str">
        <f>VLOOKUP(H87,'Startup Sheet'!$A$1:$AM$47,4,0)</f>
        <v>f20201896@pilani.bits-pilani.ac.in</v>
      </c>
      <c r="L87" s="10" t="str">
        <f>VLOOKUP($H87,'Startup Sheet'!$A$1:$AM$47,15,0)</f>
        <v>https://drive.google.com/open?id=1T8zLw_pesz7Z9nNv2NgMVq9IjshlT7s3&amp;authuser=karman%40conquest.org.in&amp;usp=drive_fs</v>
      </c>
      <c r="M87" s="9" t="str">
        <f t="shared" si="7"/>
        <v>Lowen Women: https://drive.google.com/open?id=1T8zLw_pesz7Z9nNv2NgMVq9IjshlT7s3&amp;authuser=karman%40conquest.org.in&amp;usp=drive_fs</v>
      </c>
      <c r="N87" s="9">
        <v>44749.0</v>
      </c>
      <c r="O87" s="11">
        <v>44749.395833333336</v>
      </c>
      <c r="P87" s="15">
        <v>44749.4375</v>
      </c>
      <c r="Q87" s="9" t="str">
        <f>VLOOKUP($H87,'Startup Sheet'!$A$1:$AM$47,18,0)</f>
        <v>krithikashettyy@gmail.com</v>
      </c>
      <c r="R87" s="9" t="str">
        <f>VLOOKUP($H87,'Startup Sheet'!$A$1:$AM$47,21,0)</f>
        <v>ayesharasha@gmail.com</v>
      </c>
      <c r="S87" s="9"/>
    </row>
    <row r="88">
      <c r="A88" s="6" t="s">
        <v>137</v>
      </c>
      <c r="B88" s="6" t="str">
        <f>VLOOKUP(A88,'Mentor Sheet'!$B$2:$O$102,2,0)</f>
        <v>M11</v>
      </c>
      <c r="C88" s="6" t="s">
        <v>138</v>
      </c>
      <c r="D88" s="6" t="s">
        <v>31</v>
      </c>
      <c r="E88" s="6" t="str">
        <f>VLOOKUP(D88,'2021 Batch'!$A$2:$E$16,2,0)</f>
        <v>f20210362@pilani.bits-pilani.ac.in</v>
      </c>
      <c r="F88" s="7">
        <v>5.0</v>
      </c>
      <c r="G88" s="6" t="str">
        <f t="shared" si="1"/>
        <v>M11X5</v>
      </c>
      <c r="H88" s="6" t="str">
        <f>VLOOKUP(G88,'Slot tags'!$C$2:$D$610,2,0)</f>
        <v>S28</v>
      </c>
      <c r="I88" s="8" t="str">
        <f>VLOOKUP($H88,'Startup Sheet'!$A$1:$AM$47,2,0)</f>
        <v>Siddhan Intelligence Pvt Limited</v>
      </c>
      <c r="J88" s="9" t="str">
        <f>VLOOKUP(H88,'Startup Sheet'!$A$1:$AM$47,3,0)</f>
        <v>Varad</v>
      </c>
      <c r="K88" s="9" t="str">
        <f>VLOOKUP(H88,'Startup Sheet'!$A$1:$AM$47,4,0)</f>
        <v>f20200160@pilani.bits-pilani.ac.in</v>
      </c>
      <c r="L88" s="10" t="str">
        <f>VLOOKUP($H88,'Startup Sheet'!$A$1:$AM$47,15,0)</f>
        <v>https://drive.google.com/drive/folders/1JwNyJjPecSUQSfnGNMkQfZnldC9xCKN1?usp=sharing</v>
      </c>
      <c r="M88" s="9" t="str">
        <f t="shared" si="7"/>
        <v>Siddhan Intelligence Pvt Limited: https://drive.google.com/drive/folders/1JwNyJjPecSUQSfnGNMkQfZnldC9xCKN1?usp=sharing</v>
      </c>
      <c r="N88" s="9">
        <v>44750.0</v>
      </c>
      <c r="O88" s="11">
        <v>44750.395833333336</v>
      </c>
      <c r="P88" s="15">
        <v>44750.4375</v>
      </c>
      <c r="Q88" s="9" t="str">
        <f>VLOOKUP($H88,'Startup Sheet'!$A$1:$AM$47,18,0)</f>
        <v>baskar.rengaiyan@siddhanintelligence.com</v>
      </c>
      <c r="R88" s="9" t="str">
        <f>VLOOKUP($H88,'Startup Sheet'!$A$1:$AM$47,21,0)</f>
        <v>Alok.upadhyay@siddhanintelligence.com</v>
      </c>
      <c r="S88" s="9" t="str">
        <f>VLOOKUP($H88,'Startup Sheet'!$A$1:$AM$47,24,0)</f>
        <v/>
      </c>
    </row>
    <row r="89">
      <c r="A89" s="6" t="s">
        <v>139</v>
      </c>
      <c r="B89" s="6" t="str">
        <f>VLOOKUP(A89,'Mentor Sheet'!$B$2:$O$102,2,0)</f>
        <v>M46</v>
      </c>
      <c r="C89" s="6" t="s">
        <v>140</v>
      </c>
      <c r="D89" s="6" t="s">
        <v>31</v>
      </c>
      <c r="E89" s="6" t="str">
        <f>VLOOKUP(D89,'2021 Batch'!$A$2:$E$16,2,0)</f>
        <v>f20210362@pilani.bits-pilani.ac.in</v>
      </c>
      <c r="F89" s="7">
        <v>1.0</v>
      </c>
      <c r="G89" s="6" t="str">
        <f t="shared" si="1"/>
        <v>M46X1</v>
      </c>
      <c r="H89" s="6" t="str">
        <f>VLOOKUP(G89,'Slot tags'!$C$2:$D$610,2,0)</f>
        <v>S24</v>
      </c>
      <c r="I89" s="8" t="str">
        <f>VLOOKUP($H89,'Startup Sheet'!$A$1:$AM$47,2,0)</f>
        <v>Naxatra Labs</v>
      </c>
      <c r="J89" s="9" t="str">
        <f>VLOOKUP(H89,'Startup Sheet'!$A$1:$AM$47,3,0)</f>
        <v>Shamika</v>
      </c>
      <c r="K89" s="9" t="str">
        <f>VLOOKUP(H89,'Startup Sheet'!$A$1:$AM$47,4,0)</f>
        <v>f20201206@pilani.bits-pilani.ac.in</v>
      </c>
      <c r="L89" s="10" t="str">
        <f>VLOOKUP($H89,'Startup Sheet'!$A$1:$AM$47,15,0)</f>
        <v>https://drive.google.com/open?id=1PQIBXu7D0DzKLlsgGbS0nw3L26RVnNI5&amp;authuser=karman%40conquest.org.in&amp;usp=drive_fs</v>
      </c>
      <c r="M89" s="9" t="str">
        <f t="shared" si="7"/>
        <v>Naxatra Labs: https://drive.google.com/open?id=1PQIBXu7D0DzKLlsgGbS0nw3L26RVnNI5&amp;authuser=karman%40conquest.org.in&amp;usp=drive_fs</v>
      </c>
      <c r="N89" s="9">
        <v>44743.0</v>
      </c>
      <c r="O89" s="11">
        <v>44743.666666666664</v>
      </c>
      <c r="P89" s="15">
        <v>44743.708333333336</v>
      </c>
      <c r="Q89" s="9" t="str">
        <f>VLOOKUP($H89,'Startup Sheet'!$A$1:$AM$47,18,0)</f>
        <v>abhilash@naxatralabs.com</v>
      </c>
      <c r="R89" s="9" t="str">
        <f>VLOOKUP($H89,'Startup Sheet'!$A$1:$AM$47,21,0)</f>
        <v>piyush@naxatralabs.com</v>
      </c>
      <c r="S89" s="9" t="str">
        <f>VLOOKUP($H89,'Startup Sheet'!$A$1:$AM$47,24,0)</f>
        <v/>
      </c>
    </row>
    <row r="90">
      <c r="A90" s="6" t="s">
        <v>139</v>
      </c>
      <c r="B90" s="6" t="str">
        <f>VLOOKUP(A90,'Mentor Sheet'!$B$2:$O$102,2,0)</f>
        <v>M46</v>
      </c>
      <c r="C90" s="6" t="s">
        <v>140</v>
      </c>
      <c r="D90" s="6" t="s">
        <v>31</v>
      </c>
      <c r="E90" s="6" t="str">
        <f>VLOOKUP(D90,'2021 Batch'!$A$2:$E$16,2,0)</f>
        <v>f20210362@pilani.bits-pilani.ac.in</v>
      </c>
      <c r="F90" s="7">
        <v>2.0</v>
      </c>
      <c r="G90" s="6" t="str">
        <f t="shared" si="1"/>
        <v>M46X2</v>
      </c>
      <c r="H90" s="6" t="str">
        <f>VLOOKUP(G90,'Slot tags'!$C$2:$D$610,2,0)</f>
        <v>S7</v>
      </c>
      <c r="I90" s="8" t="str">
        <f>VLOOKUP($H90,'Startup Sheet'!$A$1:$AM$47,2,0)</f>
        <v>NeoFanTasy</v>
      </c>
      <c r="J90" s="9" t="str">
        <f>VLOOKUP(H90,'Startup Sheet'!$A$1:$AM$47,3,0)</f>
        <v>Saksham</v>
      </c>
      <c r="K90" s="9" t="str">
        <f>VLOOKUP(H90,'Startup Sheet'!$A$1:$AM$47,4,0)</f>
        <v>f20201508@pilani.bits-pilani.ac.in</v>
      </c>
      <c r="L90" s="10" t="str">
        <f>VLOOKUP($H90,'Startup Sheet'!$A$1:$AM$47,15,0)</f>
        <v>https://drive.google.com/drive/folders/1LhQa9x9AkAoPq-p7CL7IZB-OswRTr9lM?usp=sharing</v>
      </c>
      <c r="M90" s="9" t="str">
        <f t="shared" si="7"/>
        <v>NeoFanTasy: https://drive.google.com/drive/folders/1LhQa9x9AkAoPq-p7CL7IZB-OswRTr9lM?usp=sharing</v>
      </c>
      <c r="N90" s="9">
        <v>44744.0</v>
      </c>
      <c r="O90" s="11">
        <v>44744.666666666664</v>
      </c>
      <c r="P90" s="15">
        <v>44744.708333333336</v>
      </c>
      <c r="Q90" s="9" t="str">
        <f>VLOOKUP($H90,'Startup Sheet'!$A$1:$AM$47,18,0)</f>
        <v>maharsh@nextblock.in</v>
      </c>
      <c r="R90" s="9" t="str">
        <f>VLOOKUP($H90,'Startup Sheet'!$A$1:$AM$47,21,0)</f>
        <v>deep@nextblock.in</v>
      </c>
      <c r="S90" s="9" t="str">
        <f>VLOOKUP($H90,'Startup Sheet'!$A$1:$AM$47,24,0)</f>
        <v/>
      </c>
    </row>
    <row r="91">
      <c r="A91" s="6" t="s">
        <v>139</v>
      </c>
      <c r="B91" s="6" t="str">
        <f>VLOOKUP(A91,'Mentor Sheet'!$B$2:$O$102,2,0)</f>
        <v>M46</v>
      </c>
      <c r="C91" s="6" t="s">
        <v>140</v>
      </c>
      <c r="D91" s="6" t="s">
        <v>31</v>
      </c>
      <c r="E91" s="6" t="str">
        <f>VLOOKUP(D91,'2021 Batch'!$A$2:$E$16,2,0)</f>
        <v>f20210362@pilani.bits-pilani.ac.in</v>
      </c>
      <c r="F91" s="7">
        <v>3.0</v>
      </c>
      <c r="G91" s="6" t="str">
        <f t="shared" si="1"/>
        <v>M46X3</v>
      </c>
      <c r="H91" s="6" t="str">
        <f>VLOOKUP(G91,'Slot tags'!$C$2:$D$610,2,0)</f>
        <v>S8</v>
      </c>
      <c r="I91" s="8" t="str">
        <f>VLOOKUP($H91,'Startup Sheet'!$A$1:$AM$47,2,0)</f>
        <v>Fragments (prev. Gullak Party)</v>
      </c>
      <c r="J91" s="9" t="str">
        <f>VLOOKUP(H91,'Startup Sheet'!$A$1:$AM$47,3,0)</f>
        <v>Adarsh</v>
      </c>
      <c r="K91" s="9" t="str">
        <f>VLOOKUP(H91,'Startup Sheet'!$A$1:$AM$47,4,0)</f>
        <v>f20200635@pilani.bits-pilani.ac.in</v>
      </c>
      <c r="L91" s="10" t="str">
        <f>VLOOKUP($H91,'Startup Sheet'!$A$1:$AM$47,15,0)</f>
        <v>https://drive.google.com/open?id=1JpRC8GO5Kbd6N1RwVqNKcwOcV7aUUxhr&amp;authuser=karman%40conquest.org.in&amp;usp=drive_fs</v>
      </c>
      <c r="M91" s="9" t="str">
        <f t="shared" si="7"/>
        <v>Fragments (prev. Gullak Party): https://drive.google.com/open?id=1JpRC8GO5Kbd6N1RwVqNKcwOcV7aUUxhr&amp;authuser=karman%40conquest.org.in&amp;usp=drive_fs</v>
      </c>
      <c r="N91" s="9">
        <v>44747.0</v>
      </c>
      <c r="O91" s="11">
        <v>44747.666666666664</v>
      </c>
      <c r="P91" s="15">
        <v>44747.708333333336</v>
      </c>
      <c r="Q91" s="9" t="str">
        <f>VLOOKUP($H91,'Startup Sheet'!$A$1:$AM$47,18,0)</f>
        <v>deep@thesocio.club</v>
      </c>
      <c r="R91" s="9" t="str">
        <f>VLOOKUP($H91,'Startup Sheet'!$A$1:$AM$47,21,0)</f>
        <v/>
      </c>
      <c r="S91" s="9" t="str">
        <f>VLOOKUP($H91,'Startup Sheet'!$A$1:$AM$47,24,0)</f>
        <v/>
      </c>
    </row>
    <row r="92">
      <c r="A92" s="6" t="s">
        <v>139</v>
      </c>
      <c r="B92" s="6" t="str">
        <f>VLOOKUP(A92,'Mentor Sheet'!$B$2:$O$102,2,0)</f>
        <v>M46</v>
      </c>
      <c r="C92" s="6" t="s">
        <v>140</v>
      </c>
      <c r="D92" s="6" t="s">
        <v>31</v>
      </c>
      <c r="E92" s="6" t="str">
        <f>VLOOKUP(D92,'2021 Batch'!$A$2:$E$16,2,0)</f>
        <v>f20210362@pilani.bits-pilani.ac.in</v>
      </c>
      <c r="F92" s="7">
        <v>4.0</v>
      </c>
      <c r="G92" s="6" t="str">
        <f t="shared" si="1"/>
        <v>M46X4</v>
      </c>
      <c r="H92" s="6" t="str">
        <f>VLOOKUP(G92,'Slot tags'!$C$2:$D$610,2,0)</f>
        <v>S6</v>
      </c>
      <c r="I92" s="8" t="str">
        <f>VLOOKUP($H92,'Startup Sheet'!$A$1:$AM$47,2,0)</f>
        <v>BEAT Music NFTs</v>
      </c>
      <c r="J92" s="9" t="str">
        <f>VLOOKUP(H92,'Startup Sheet'!$A$1:$AM$47,3,0)</f>
        <v>Saksham</v>
      </c>
      <c r="K92" s="9" t="str">
        <f>VLOOKUP(H92,'Startup Sheet'!$A$1:$AM$47,4,0)</f>
        <v>f20201508@pilani.bits-pilani.ac.in</v>
      </c>
      <c r="L92" s="10" t="str">
        <f>VLOOKUP($H92,'Startup Sheet'!$A$1:$AM$47,15,0)</f>
        <v>https://drive.google.com/drive/folders/1JnthQqfPsMK1kllemeIUDUeZ5AXteXt8?usp=sharing</v>
      </c>
      <c r="M92" s="9" t="str">
        <f t="shared" si="7"/>
        <v>BEAT Music NFTs: https://drive.google.com/drive/folders/1JnthQqfPsMK1kllemeIUDUeZ5AXteXt8?usp=sharing</v>
      </c>
      <c r="N92" s="9">
        <v>44749.0</v>
      </c>
      <c r="O92" s="11">
        <v>44749.666666666664</v>
      </c>
      <c r="P92" s="15">
        <v>44749.708333333336</v>
      </c>
      <c r="Q92" s="9" t="str">
        <f>VLOOKUP($H92,'Startup Sheet'!$A$1:$AM$47,18,0)</f>
        <v>bhargavk191@gmail.com</v>
      </c>
      <c r="R92" s="9" t="str">
        <f>VLOOKUP($H92,'Startup Sheet'!$A$1:$AM$47,21,0)</f>
        <v/>
      </c>
      <c r="S92" s="9" t="str">
        <f>VLOOKUP($H92,'Startup Sheet'!$A$1:$AM$47,24,0)</f>
        <v/>
      </c>
    </row>
    <row r="93">
      <c r="A93" s="6" t="s">
        <v>139</v>
      </c>
      <c r="B93" s="6" t="str">
        <f>VLOOKUP(A93,'Mentor Sheet'!$B$2:$O$102,2,0)</f>
        <v>M46</v>
      </c>
      <c r="C93" s="6" t="s">
        <v>140</v>
      </c>
      <c r="D93" s="6" t="s">
        <v>31</v>
      </c>
      <c r="E93" s="6" t="str">
        <f>VLOOKUP(D93,'2021 Batch'!$A$2:$E$16,2,0)</f>
        <v>f20210362@pilani.bits-pilani.ac.in</v>
      </c>
      <c r="F93" s="7">
        <v>5.0</v>
      </c>
      <c r="G93" s="6" t="str">
        <f t="shared" si="1"/>
        <v>M46X5</v>
      </c>
      <c r="H93" s="6" t="str">
        <f>VLOOKUP(G93,'Slot tags'!$C$2:$D$610,2,0)</f>
        <v>S32</v>
      </c>
      <c r="I93" s="8" t="str">
        <f>VLOOKUP($H93,'Startup Sheet'!$A$1:$AM$47,2,0)</f>
        <v>Strawcture Eco Pvt. Ltd.</v>
      </c>
      <c r="J93" s="9" t="str">
        <f>VLOOKUP(H93,'Startup Sheet'!$A$1:$AM$47,3,0)</f>
        <v>Naman</v>
      </c>
      <c r="K93" s="9" t="str">
        <f>VLOOKUP(H93,'Startup Sheet'!$A$1:$AM$47,4,0)</f>
        <v>f20201749@pilani.bits-pilani.ac.in</v>
      </c>
      <c r="L93" s="10" t="str">
        <f>VLOOKUP($H93,'Startup Sheet'!$A$1:$AM$47,15,0)</f>
        <v>https://drive.google.com/open?id=1TsB-cXvTN_9ozqeoZzqSeNj971PHH-mn&amp;authuser=karman%40conquest.org.in&amp;usp=drive_fs</v>
      </c>
      <c r="M93" s="9" t="str">
        <f t="shared" si="7"/>
        <v>Strawcture Eco Pvt. Ltd.: https://drive.google.com/open?id=1TsB-cXvTN_9ozqeoZzqSeNj971PHH-mn&amp;authuser=karman%40conquest.org.in&amp;usp=drive_fs</v>
      </c>
      <c r="N93" s="9">
        <v>44750.0</v>
      </c>
      <c r="O93" s="11">
        <v>44750.666666666664</v>
      </c>
      <c r="P93" s="15">
        <v>44750.708333333336</v>
      </c>
      <c r="Q93" s="9" t="str">
        <f>VLOOKUP($H93,'Startup Sheet'!$A$1:$AM$47,18,0)</f>
        <v>shriti_pandey@strawcture.com</v>
      </c>
      <c r="R93" s="9" t="str">
        <f>VLOOKUP($H93,'Startup Sheet'!$A$1:$AM$47,21,0)</f>
        <v/>
      </c>
      <c r="S93" s="9" t="str">
        <f>VLOOKUP($H93,'Startup Sheet'!$A$1:$AM$47,24,0)</f>
        <v/>
      </c>
    </row>
    <row r="94">
      <c r="A94" s="6" t="s">
        <v>141</v>
      </c>
      <c r="B94" s="6" t="str">
        <f>VLOOKUP(A94,'Mentor Sheet'!$B$2:$O$102,2,0)</f>
        <v>M37</v>
      </c>
      <c r="C94" s="6" t="s">
        <v>142</v>
      </c>
      <c r="D94" s="6" t="s">
        <v>24</v>
      </c>
      <c r="E94" s="6" t="str">
        <f>VLOOKUP(D94,'2021 Batch'!$A$2:$E$16,2,0)</f>
        <v>f20210979@pilani.bits-pilani.ac.in</v>
      </c>
      <c r="F94" s="7">
        <v>1.0</v>
      </c>
      <c r="G94" s="6" t="str">
        <f t="shared" si="1"/>
        <v>M37X1</v>
      </c>
      <c r="H94" s="6" t="str">
        <f>VLOOKUP(G94,'Slot tags'!$C$2:$D$610,2,0)</f>
        <v>S37</v>
      </c>
      <c r="I94" s="8" t="str">
        <f>VLOOKUP($H94,'Startup Sheet'!$A$1:$AM$47,2,0)</f>
        <v>Lowen Women</v>
      </c>
      <c r="J94" s="9" t="str">
        <f>VLOOKUP(H94,'Startup Sheet'!$A$1:$AM$47,3,0)</f>
        <v>Karman</v>
      </c>
      <c r="K94" s="9" t="str">
        <f>VLOOKUP(H94,'Startup Sheet'!$A$1:$AM$47,4,0)</f>
        <v>f20201896@pilani.bits-pilani.ac.in</v>
      </c>
      <c r="L94" s="10" t="str">
        <f>VLOOKUP($H94,'Startup Sheet'!$A$1:$AM$47,15,0)</f>
        <v>https://drive.google.com/open?id=1T8zLw_pesz7Z9nNv2NgMVq9IjshlT7s3&amp;authuser=karman%40conquest.org.in&amp;usp=drive_fs</v>
      </c>
      <c r="M94" s="9" t="str">
        <f t="shared" si="7"/>
        <v>Lowen Women: https://drive.google.com/open?id=1T8zLw_pesz7Z9nNv2NgMVq9IjshlT7s3&amp;authuser=karman%40conquest.org.in&amp;usp=drive_fs</v>
      </c>
      <c r="N94" s="9">
        <v>44744.0</v>
      </c>
      <c r="O94" s="11">
        <v>44744.5</v>
      </c>
      <c r="P94" s="15">
        <v>44744.541666666664</v>
      </c>
      <c r="Q94" s="9" t="str">
        <f>VLOOKUP($H94,'Startup Sheet'!$A$1:$AM$47,18,0)</f>
        <v>krithikashettyy@gmail.com</v>
      </c>
      <c r="R94" s="9" t="str">
        <f>VLOOKUP($H94,'Startup Sheet'!$A$1:$AM$47,21,0)</f>
        <v>ayesharasha@gmail.com</v>
      </c>
      <c r="S94" s="9"/>
    </row>
    <row r="95">
      <c r="A95" s="6" t="s">
        <v>141</v>
      </c>
      <c r="B95" s="6" t="str">
        <f>VLOOKUP(A95,'Mentor Sheet'!$B$2:$O$102,2,0)</f>
        <v>M37</v>
      </c>
      <c r="C95" s="6" t="s">
        <v>142</v>
      </c>
      <c r="D95" s="6" t="s">
        <v>24</v>
      </c>
      <c r="E95" s="6" t="str">
        <f>VLOOKUP(D95,'2021 Batch'!$A$2:$E$16,2,0)</f>
        <v>f20210979@pilani.bits-pilani.ac.in</v>
      </c>
      <c r="F95" s="7">
        <v>2.0</v>
      </c>
      <c r="G95" s="6" t="str">
        <f t="shared" si="1"/>
        <v>M37X2</v>
      </c>
      <c r="H95" s="6" t="str">
        <f>VLOOKUP(G95,'Slot tags'!$C$2:$D$610,2,0)</f>
        <v>S10</v>
      </c>
      <c r="I95" s="8" t="str">
        <f>VLOOKUP($H95,'Startup Sheet'!$A$1:$AM$47,2,0)</f>
        <v>Folks</v>
      </c>
      <c r="J95" s="9" t="str">
        <f>VLOOKUP(H95,'Startup Sheet'!$A$1:$AM$47,3,0)</f>
        <v>Darshil</v>
      </c>
      <c r="K95" s="9" t="str">
        <f>VLOOKUP(H95,'Startup Sheet'!$A$1:$AM$47,4,0)</f>
        <v>f20200985@pilani.bits-pilani.ac.in</v>
      </c>
      <c r="L95" s="10" t="str">
        <f>VLOOKUP($H95,'Startup Sheet'!$A$1:$AM$47,15,0)</f>
        <v>https://drive.google.com/drive/folders/1JwJrm-OWJuK-1xx6O8dj7OWP8zKkiXoG?usp=sharing</v>
      </c>
      <c r="M95" s="9" t="str">
        <f t="shared" si="7"/>
        <v>Folks: https://drive.google.com/drive/folders/1JwJrm-OWJuK-1xx6O8dj7OWP8zKkiXoG?usp=sharing</v>
      </c>
      <c r="N95" s="9">
        <v>44744.0</v>
      </c>
      <c r="O95" s="11">
        <v>44744.5625</v>
      </c>
      <c r="P95" s="15">
        <v>44744.604166666664</v>
      </c>
      <c r="Q95" s="9" t="str">
        <f>VLOOKUP($H95,'Startup Sheet'!$A$1:$AM$47,18,0)</f>
        <v>contact@vishwaspuri.tech</v>
      </c>
      <c r="R95" s="9" t="str">
        <f>VLOOKUP($H95,'Startup Sheet'!$A$1:$AM$47,21,0)</f>
        <v>mudit.shivendra350@yahoo.in</v>
      </c>
      <c r="S95" s="9" t="str">
        <f>VLOOKUP($H95,'Startup Sheet'!$A$1:$AM$47,24,0)</f>
        <v/>
      </c>
    </row>
    <row r="96">
      <c r="A96" s="6" t="s">
        <v>141</v>
      </c>
      <c r="B96" s="6" t="str">
        <f>VLOOKUP(A96,'Mentor Sheet'!$B$2:$O$102,2,0)</f>
        <v>M37</v>
      </c>
      <c r="C96" s="6" t="s">
        <v>142</v>
      </c>
      <c r="D96" s="6" t="s">
        <v>24</v>
      </c>
      <c r="E96" s="6" t="str">
        <f>VLOOKUP(D96,'2021 Batch'!$A$2:$E$16,2,0)</f>
        <v>f20210979@pilani.bits-pilani.ac.in</v>
      </c>
      <c r="F96" s="7">
        <v>3.0</v>
      </c>
      <c r="G96" s="6" t="str">
        <f t="shared" si="1"/>
        <v>M37X3</v>
      </c>
      <c r="H96" s="6" t="str">
        <f>VLOOKUP(G96,'Slot tags'!$C$2:$D$610,2,0)</f>
        <v>S13</v>
      </c>
      <c r="I96" s="8" t="str">
        <f>VLOOKUP($H96,'Startup Sheet'!$A$1:$AM$47,2,0)</f>
        <v>TOTOKO</v>
      </c>
      <c r="J96" s="9" t="str">
        <f>VLOOKUP(H96,'Startup Sheet'!$A$1:$AM$47,3,0)</f>
        <v>Karman</v>
      </c>
      <c r="K96" s="9" t="str">
        <f>VLOOKUP(H96,'Startup Sheet'!$A$1:$AM$47,4,0)</f>
        <v>f20201896@pilani.bits-pilani.ac.in</v>
      </c>
      <c r="L96" s="10" t="str">
        <f>VLOOKUP($H96,'Startup Sheet'!$A$1:$AM$47,15,0)</f>
        <v>https://drive.google.com/open?id=1Ktl6BPBkAYFv0LsVBHczS-voItv-nK39&amp;authuser=karman%40conquest.org.in&amp;usp=drive_fs</v>
      </c>
      <c r="M96" s="9" t="str">
        <f t="shared" si="7"/>
        <v>TOTOKO: https://drive.google.com/open?id=1Ktl6BPBkAYFv0LsVBHczS-voItv-nK39&amp;authuser=karman%40conquest.org.in&amp;usp=drive_fs</v>
      </c>
      <c r="N96" s="9">
        <v>44744.0</v>
      </c>
      <c r="O96" s="11">
        <v>44744.708333333336</v>
      </c>
      <c r="P96" s="15">
        <v>44744.75</v>
      </c>
      <c r="Q96" s="9" t="str">
        <f>VLOOKUP($H96,'Startup Sheet'!$A$1:$AM$47,18,0)</f>
        <v>shashwatag@totoko.in</v>
      </c>
      <c r="R96" s="9" t="str">
        <f>VLOOKUP($H96,'Startup Sheet'!$A$1:$AM$47,21,0)</f>
        <v/>
      </c>
      <c r="S96" s="9" t="str">
        <f>VLOOKUP($H96,'Startup Sheet'!$A$1:$AM$47,24,0)</f>
        <v/>
      </c>
    </row>
    <row r="97">
      <c r="A97" s="6" t="s">
        <v>141</v>
      </c>
      <c r="B97" s="6" t="str">
        <f>VLOOKUP(A97,'Mentor Sheet'!$B$2:$O$102,2,0)</f>
        <v>M37</v>
      </c>
      <c r="C97" s="6" t="s">
        <v>142</v>
      </c>
      <c r="D97" s="6" t="s">
        <v>24</v>
      </c>
      <c r="E97" s="6" t="str">
        <f>VLOOKUP(D97,'2021 Batch'!$A$2:$E$16,2,0)</f>
        <v>f20210979@pilani.bits-pilani.ac.in</v>
      </c>
      <c r="F97" s="7">
        <v>4.0</v>
      </c>
      <c r="G97" s="6" t="str">
        <f t="shared" si="1"/>
        <v>M37X4</v>
      </c>
      <c r="H97" s="6" t="str">
        <f>VLOOKUP(G97,'Slot tags'!$C$2:$D$610,2,0)</f>
        <v/>
      </c>
      <c r="I97" s="9"/>
      <c r="J97" s="9"/>
      <c r="K97" s="9"/>
      <c r="L97" s="9"/>
      <c r="M97" s="9"/>
      <c r="N97" s="9">
        <v>44744.0</v>
      </c>
      <c r="O97" s="11">
        <v>44744.770833333336</v>
      </c>
      <c r="P97" s="15">
        <v>44744.8125</v>
      </c>
      <c r="Q97" s="9" t="str">
        <f>VLOOKUP($H97,'Startup Sheet'!$A$1:$AM$47,18,0)</f>
        <v>#N/A</v>
      </c>
    </row>
    <row r="98">
      <c r="A98" s="6" t="s">
        <v>141</v>
      </c>
      <c r="B98" s="6" t="str">
        <f>VLOOKUP(A98,'Mentor Sheet'!$B$2:$O$102,2,0)</f>
        <v>M37</v>
      </c>
      <c r="C98" s="6" t="s">
        <v>142</v>
      </c>
      <c r="D98" s="6" t="s">
        <v>24</v>
      </c>
      <c r="E98" s="6" t="str">
        <f>VLOOKUP(D98,'2021 Batch'!$A$2:$E$16,2,0)</f>
        <v>f20210979@pilani.bits-pilani.ac.in</v>
      </c>
      <c r="F98" s="7">
        <v>5.0</v>
      </c>
      <c r="G98" s="6" t="str">
        <f t="shared" si="1"/>
        <v>M37X5</v>
      </c>
      <c r="H98" s="6" t="str">
        <f>VLOOKUP(G98,'Slot tags'!$C$2:$D$610,2,0)</f>
        <v/>
      </c>
      <c r="I98" s="9"/>
      <c r="J98" s="9"/>
      <c r="K98" s="9"/>
      <c r="L98" s="9"/>
      <c r="M98" s="9"/>
      <c r="N98" s="9">
        <v>44745.0</v>
      </c>
      <c r="O98" s="11">
        <v>44745.5</v>
      </c>
      <c r="P98" s="15">
        <v>44745.541666666664</v>
      </c>
      <c r="Q98" s="9" t="str">
        <f>VLOOKUP($H98,'Startup Sheet'!$A$1:$AM$47,18,0)</f>
        <v>#N/A</v>
      </c>
    </row>
    <row r="99">
      <c r="A99" s="6" t="s">
        <v>143</v>
      </c>
      <c r="B99" s="6" t="str">
        <f>VLOOKUP(A99,'Mentor Sheet'!$B$2:$O$102,2,0)</f>
        <v>M61</v>
      </c>
      <c r="C99" s="6" t="s">
        <v>144</v>
      </c>
      <c r="D99" s="6" t="s">
        <v>24</v>
      </c>
      <c r="E99" s="6" t="str">
        <f>VLOOKUP(D99,'2021 Batch'!$A$2:$E$16,2,0)</f>
        <v>f20210979@pilani.bits-pilani.ac.in</v>
      </c>
      <c r="F99" s="7">
        <v>1.0</v>
      </c>
      <c r="G99" s="6" t="str">
        <f t="shared" si="1"/>
        <v>M61X1</v>
      </c>
      <c r="H99" s="6" t="str">
        <f>VLOOKUP(G99,'Slot tags'!$C$2:$D$610,2,0)</f>
        <v>S33</v>
      </c>
      <c r="I99" s="8" t="str">
        <f>VLOOKUP($H99,'Startup Sheet'!$A$1:$AM$47,2,0)</f>
        <v>EdCalibre Private Limited</v>
      </c>
      <c r="J99" s="9" t="str">
        <f>VLOOKUP(H99,'Startup Sheet'!$A$1:$AM$47,3,0)</f>
        <v>Naman</v>
      </c>
      <c r="K99" s="9" t="str">
        <f>VLOOKUP(H99,'Startup Sheet'!$A$1:$AM$47,4,0)</f>
        <v>f20201749@pilani.bits-pilani.ac.in</v>
      </c>
      <c r="L99" s="10" t="str">
        <f>VLOOKUP($H99,'Startup Sheet'!$A$1:$AM$47,15,0)</f>
        <v>https://drive.google.com/open?id=1Lfj9r37JA8tdOhNuKNQMAefDYjDFjs5p&amp;authuser=karman%40conquest.org.in&amp;usp=drive_fs</v>
      </c>
      <c r="M99" s="9" t="str">
        <f t="shared" ref="M99:M137" si="10">CONCATENATE(I99,": ",L99)</f>
        <v>EdCalibre Private Limited: https://drive.google.com/open?id=1Lfj9r37JA8tdOhNuKNQMAefDYjDFjs5p&amp;authuser=karman%40conquest.org.in&amp;usp=drive_fs</v>
      </c>
      <c r="N99" s="9">
        <v>44749.0</v>
      </c>
      <c r="O99" s="11">
        <v>44749.520833333336</v>
      </c>
      <c r="P99" s="15">
        <v>44749.5625</v>
      </c>
      <c r="Q99" s="9" t="str">
        <f>VLOOKUP($H99,'Startup Sheet'!$A$1:$AM$47,18,0)</f>
        <v>founder@edcalibre.com</v>
      </c>
      <c r="R99" s="9" t="str">
        <f>VLOOKUP($H99,'Startup Sheet'!$A$1:$AM$47,21,0)</f>
        <v>abhignajoshi1206@gmail.com</v>
      </c>
      <c r="S99" s="9" t="str">
        <f>VLOOKUP($H99,'Startup Sheet'!$A$1:$AM$47,24,0)</f>
        <v>dodiya.parth20@gmail.com</v>
      </c>
    </row>
    <row r="100">
      <c r="A100" s="6" t="s">
        <v>143</v>
      </c>
      <c r="B100" s="6" t="str">
        <f>VLOOKUP(A100,'Mentor Sheet'!$B$2:$O$102,2,0)</f>
        <v>M61</v>
      </c>
      <c r="C100" s="6" t="s">
        <v>144</v>
      </c>
      <c r="D100" s="6" t="s">
        <v>24</v>
      </c>
      <c r="E100" s="6" t="str">
        <f>VLOOKUP(D100,'2021 Batch'!$A$2:$E$16,2,0)</f>
        <v>f20210979@pilani.bits-pilani.ac.in</v>
      </c>
      <c r="F100" s="18">
        <v>2.0</v>
      </c>
      <c r="G100" s="6" t="str">
        <f t="shared" si="1"/>
        <v>M61X2</v>
      </c>
      <c r="H100" s="6" t="str">
        <f>VLOOKUP(G100,'Slot tags'!$C$2:$D$610,2,0)</f>
        <v>S30</v>
      </c>
      <c r="I100" s="8" t="str">
        <f>VLOOKUP($H100,'Startup Sheet'!$A$1:$AM$47,2,0)</f>
        <v>FreightFox</v>
      </c>
      <c r="J100" s="9" t="str">
        <f>VLOOKUP(H100,'Startup Sheet'!$A$1:$AM$47,3,0)</f>
        <v>Naman</v>
      </c>
      <c r="K100" s="9" t="str">
        <f>VLOOKUP(H100,'Startup Sheet'!$A$1:$AM$47,4,0)</f>
        <v>f20201749@pilani.bits-pilani.ac.in</v>
      </c>
      <c r="L100" s="10" t="str">
        <f>VLOOKUP($H100,'Startup Sheet'!$A$1:$AM$47,15,0)</f>
        <v>https://drive.google.com/open?id=1PMxE4_uP6DHhXeDdGGFg4qjbx-inMOW7&amp;authuser=karman%40conquest.org.in&amp;usp=drive_fs</v>
      </c>
      <c r="M100" s="9" t="str">
        <f t="shared" si="10"/>
        <v>FreightFox: https://drive.google.com/open?id=1PMxE4_uP6DHhXeDdGGFg4qjbx-inMOW7&amp;authuser=karman%40conquest.org.in&amp;usp=drive_fs</v>
      </c>
      <c r="N100" s="9">
        <v>44749.0</v>
      </c>
      <c r="O100" s="19">
        <v>44749.5625</v>
      </c>
      <c r="P100" s="17">
        <v>44749.604166666664</v>
      </c>
      <c r="Q100" s="9" t="str">
        <f>VLOOKUP($H100,'Startup Sheet'!$A$1:$AM$47,18,0)</f>
        <v>nitish@freightfox.ai</v>
      </c>
      <c r="R100" s="9" t="str">
        <f>VLOOKUP($H100,'Startup Sheet'!$A$1:$AM$47,21,0)</f>
        <v>sandy@freightfox.ai, vikas@freightfox.ai</v>
      </c>
      <c r="S100" s="9" t="str">
        <f>VLOOKUP($H100,'Startup Sheet'!$A$1:$AM$47,24,0)</f>
        <v>manjari@freightfox.ai</v>
      </c>
    </row>
    <row r="101">
      <c r="A101" s="6" t="s">
        <v>145</v>
      </c>
      <c r="B101" s="6" t="str">
        <f>VLOOKUP(A101,'Mentor Sheet'!$B$2:$O$102,2,0)</f>
        <v>M68</v>
      </c>
      <c r="C101" s="6" t="s">
        <v>146</v>
      </c>
      <c r="D101" s="6" t="s">
        <v>51</v>
      </c>
      <c r="E101" s="6" t="str">
        <f>VLOOKUP(D101,'2021 Batch'!$A$2:$E$16,2,0)</f>
        <v>f20211691@pilani.bits-pilani.ac.in</v>
      </c>
      <c r="F101" s="7">
        <v>1.0</v>
      </c>
      <c r="G101" s="6" t="str">
        <f t="shared" si="1"/>
        <v>M68X1</v>
      </c>
      <c r="H101" s="6" t="str">
        <f>VLOOKUP(G101,'Slot tags'!$C$2:$D$610,2,0)</f>
        <v>S16</v>
      </c>
      <c r="I101" s="8" t="str">
        <f>VLOOKUP($H101,'Startup Sheet'!$A$1:$AM$47,2,0)</f>
        <v>DocTunes</v>
      </c>
      <c r="J101" s="9" t="str">
        <f>VLOOKUP(H101,'Startup Sheet'!$A$1:$AM$47,3,0)</f>
        <v>Parth</v>
      </c>
      <c r="K101" s="9" t="str">
        <f>VLOOKUP(H101,'Startup Sheet'!$A$1:$AM$47,4,0)</f>
        <v>f20201229@pilani.bits-pilani.ac.in</v>
      </c>
      <c r="L101" s="10" t="str">
        <f>VLOOKUP($H101,'Startup Sheet'!$A$1:$AM$47,15,0)</f>
        <v>https://drive.google.com/drive/folders/1UQwK4xc_aVT33SZgUMFiyp7YMmtanfgb?usp=sharing</v>
      </c>
      <c r="M101" s="9" t="str">
        <f t="shared" si="10"/>
        <v>DocTunes: https://drive.google.com/drive/folders/1UQwK4xc_aVT33SZgUMFiyp7YMmtanfgb?usp=sharing</v>
      </c>
      <c r="N101" s="9">
        <v>44746.0</v>
      </c>
      <c r="O101" s="11">
        <v>44746.5</v>
      </c>
      <c r="P101" s="15">
        <v>44746.541666666664</v>
      </c>
      <c r="Q101" s="9" t="str">
        <f>VLOOKUP($H101,'Startup Sheet'!$A$1:$AM$47,18,0)</f>
        <v>dewang206@gmail.com</v>
      </c>
      <c r="R101" s="9" t="str">
        <f>VLOOKUP($H101,'Startup Sheet'!$A$1:$AM$47,21,0)</f>
        <v>kss100105@gmail.com</v>
      </c>
      <c r="S101" s="9" t="str">
        <f>VLOOKUP($H101,'Startup Sheet'!$A$1:$AM$47,24,0)</f>
        <v/>
      </c>
    </row>
    <row r="102">
      <c r="A102" s="6" t="s">
        <v>145</v>
      </c>
      <c r="B102" s="6" t="str">
        <f>VLOOKUP(A102,'Mentor Sheet'!$B$2:$O$102,2,0)</f>
        <v>M68</v>
      </c>
      <c r="C102" s="6" t="s">
        <v>146</v>
      </c>
      <c r="D102" s="6" t="s">
        <v>51</v>
      </c>
      <c r="E102" s="6" t="str">
        <f>VLOOKUP(D102,'2021 Batch'!$A$2:$E$16,2,0)</f>
        <v>f20211691@pilani.bits-pilani.ac.in</v>
      </c>
      <c r="F102" s="7">
        <v>2.0</v>
      </c>
      <c r="G102" s="6" t="str">
        <f t="shared" si="1"/>
        <v>M68X2</v>
      </c>
      <c r="H102" s="6" t="str">
        <f>VLOOKUP(G102,'Slot tags'!$C$2:$D$610,2,0)</f>
        <v>S33</v>
      </c>
      <c r="I102" s="8" t="str">
        <f>VLOOKUP($H102,'Startup Sheet'!$A$1:$AM$47,2,0)</f>
        <v>EdCalibre Private Limited</v>
      </c>
      <c r="J102" s="9" t="str">
        <f>VLOOKUP(H102,'Startup Sheet'!$A$1:$AM$47,3,0)</f>
        <v>Naman</v>
      </c>
      <c r="K102" s="9" t="str">
        <f>VLOOKUP(H102,'Startup Sheet'!$A$1:$AM$47,4,0)</f>
        <v>f20201749@pilani.bits-pilani.ac.in</v>
      </c>
      <c r="L102" s="10" t="str">
        <f>VLOOKUP($H102,'Startup Sheet'!$A$1:$AM$47,15,0)</f>
        <v>https://drive.google.com/open?id=1Lfj9r37JA8tdOhNuKNQMAefDYjDFjs5p&amp;authuser=karman%40conquest.org.in&amp;usp=drive_fs</v>
      </c>
      <c r="M102" s="9" t="str">
        <f t="shared" si="10"/>
        <v>EdCalibre Private Limited: https://drive.google.com/open?id=1Lfj9r37JA8tdOhNuKNQMAefDYjDFjs5p&amp;authuser=karman%40conquest.org.in&amp;usp=drive_fs</v>
      </c>
      <c r="N102" s="9">
        <v>44748.0</v>
      </c>
      <c r="O102" s="11">
        <v>44748.5</v>
      </c>
      <c r="P102" s="15">
        <v>44748.541666666664</v>
      </c>
      <c r="Q102" s="9" t="str">
        <f>VLOOKUP($H102,'Startup Sheet'!$A$1:$AM$47,18,0)</f>
        <v>founder@edcalibre.com</v>
      </c>
      <c r="R102" s="9" t="str">
        <f>VLOOKUP($H102,'Startup Sheet'!$A$1:$AM$47,21,0)</f>
        <v>abhignajoshi1206@gmail.com</v>
      </c>
      <c r="S102" s="9" t="str">
        <f>VLOOKUP($H102,'Startup Sheet'!$A$1:$AM$47,24,0)</f>
        <v>dodiya.parth20@gmail.com</v>
      </c>
    </row>
    <row r="103">
      <c r="A103" s="6" t="s">
        <v>145</v>
      </c>
      <c r="B103" s="6" t="str">
        <f>VLOOKUP(A103,'Mentor Sheet'!$B$2:$O$102,2,0)</f>
        <v>M68</v>
      </c>
      <c r="C103" s="6" t="s">
        <v>146</v>
      </c>
      <c r="D103" s="6" t="s">
        <v>51</v>
      </c>
      <c r="E103" s="6" t="str">
        <f>VLOOKUP(D103,'2021 Batch'!$A$2:$E$16,2,0)</f>
        <v>f20211691@pilani.bits-pilani.ac.in</v>
      </c>
      <c r="F103" s="7">
        <v>3.0</v>
      </c>
      <c r="G103" s="6" t="str">
        <f t="shared" si="1"/>
        <v>M68X3</v>
      </c>
      <c r="H103" s="6" t="str">
        <f>VLOOKUP(G103,'Slot tags'!$C$2:$D$610,2,0)</f>
        <v>S46</v>
      </c>
      <c r="I103" s="8" t="str">
        <f>VLOOKUP($H103,'Startup Sheet'!$A$1:$AM$47,2,0)</f>
        <v>TheRollNumber</v>
      </c>
      <c r="J103" s="9" t="str">
        <f>VLOOKUP(H103,'Startup Sheet'!$A$1:$AM$47,3,0)</f>
        <v>Shamika</v>
      </c>
      <c r="K103" s="9" t="str">
        <f>VLOOKUP(H103,'Startup Sheet'!$A$1:$AM$47,4,0)</f>
        <v>f20201206@pilani.bits-pilani.ac.in</v>
      </c>
      <c r="L103" s="10" t="str">
        <f>VLOOKUP($H103,'Startup Sheet'!$A$1:$AM$47,15,0)</f>
        <v>https://drive.google.com/open?id=1XCLHxcdLSh88tC66PBzsQQnw0eJl_X7q&amp;authuser=karman%40conquest.org.in&amp;usp=drive_fs</v>
      </c>
      <c r="M103" s="9" t="str">
        <f t="shared" si="10"/>
        <v>TheRollNumber: https://drive.google.com/open?id=1XCLHxcdLSh88tC66PBzsQQnw0eJl_X7q&amp;authuser=karman%40conquest.org.in&amp;usp=drive_fs</v>
      </c>
      <c r="N103" s="9">
        <v>44749.0</v>
      </c>
      <c r="O103" s="11">
        <v>44749.5</v>
      </c>
      <c r="P103" s="15">
        <v>44749.541666666664</v>
      </c>
      <c r="Q103" s="9" t="str">
        <f>VLOOKUP($H103,'Startup Sheet'!$A$1:$AM$47,18,0)</f>
        <v>raghavendrasharma@therollnumber.com</v>
      </c>
      <c r="R103" s="9" t="str">
        <f>VLOOKUP($H103,'Startup Sheet'!$A$1:$AM$47,21,0)</f>
        <v/>
      </c>
      <c r="S103" s="9" t="str">
        <f>VLOOKUP($H103,'Startup Sheet'!$A$1:$AM$47,24,0)</f>
        <v/>
      </c>
    </row>
    <row r="104">
      <c r="A104" s="6" t="s">
        <v>147</v>
      </c>
      <c r="B104" s="6" t="str">
        <f>VLOOKUP(A104,'Mentor Sheet'!$B$2:$O$102,2,0)</f>
        <v>M3</v>
      </c>
      <c r="C104" s="6" t="s">
        <v>148</v>
      </c>
      <c r="D104" s="6" t="s">
        <v>51</v>
      </c>
      <c r="E104" s="6" t="str">
        <f>VLOOKUP(D104,'2021 Batch'!$A$2:$E$16,2,0)</f>
        <v>f20211691@pilani.bits-pilani.ac.in</v>
      </c>
      <c r="F104" s="7">
        <v>1.0</v>
      </c>
      <c r="G104" s="6" t="str">
        <f t="shared" si="1"/>
        <v>M3X1</v>
      </c>
      <c r="H104" s="6" t="str">
        <f>VLOOKUP(G104,'Slot tags'!$C$2:$D$610,2,0)</f>
        <v>S22</v>
      </c>
      <c r="I104" s="8" t="str">
        <f>VLOOKUP($H104,'Startup Sheet'!$A$1:$AM$47,2,0)</f>
        <v>Statlogic</v>
      </c>
      <c r="J104" s="9" t="str">
        <f>VLOOKUP(H104,'Startup Sheet'!$A$1:$AM$47,3,0)</f>
        <v>Darshil</v>
      </c>
      <c r="K104" s="9" t="str">
        <f>VLOOKUP(H104,'Startup Sheet'!$A$1:$AM$47,4,0)</f>
        <v>f20200985@pilani.bits-pilani.ac.in</v>
      </c>
      <c r="L104" s="10" t="str">
        <f>VLOOKUP($H104,'Startup Sheet'!$A$1:$AM$47,15,0)</f>
        <v>https://drive.google.com/drive/folders/1TDJQ-fqwC9-KiOm5feuilIV4R7vS0sgC?usp=sharing</v>
      </c>
      <c r="M104" s="9" t="str">
        <f t="shared" si="10"/>
        <v>Statlogic: https://drive.google.com/drive/folders/1TDJQ-fqwC9-KiOm5feuilIV4R7vS0sgC?usp=sharing</v>
      </c>
      <c r="N104" s="9">
        <v>44744.0</v>
      </c>
      <c r="O104" s="11">
        <v>44744.458333333336</v>
      </c>
      <c r="P104" s="15">
        <v>44744.5</v>
      </c>
      <c r="Q104" s="9" t="str">
        <f>VLOOKUP($H104,'Startup Sheet'!$A$1:$AM$47,18,0)</f>
        <v>vignesh@statlogic.io</v>
      </c>
      <c r="R104" s="9" t="str">
        <f>VLOOKUP($H104,'Startup Sheet'!$A$1:$AM$47,21,0)</f>
        <v/>
      </c>
      <c r="S104" s="9" t="str">
        <f>VLOOKUP($H104,'Startup Sheet'!$A$1:$AM$47,24,0)</f>
        <v/>
      </c>
    </row>
    <row r="105">
      <c r="A105" s="6" t="s">
        <v>149</v>
      </c>
      <c r="B105" s="6" t="str">
        <f>VLOOKUP(A105,'Mentor Sheet'!$B$2:$O$102,2,0)</f>
        <v>M12</v>
      </c>
      <c r="C105" s="6" t="s">
        <v>150</v>
      </c>
      <c r="D105" s="6" t="s">
        <v>26</v>
      </c>
      <c r="E105" s="6" t="str">
        <f>VLOOKUP(D105,'2021 Batch'!$A$2:$E$16,2,0)</f>
        <v>f20212801@pilani.bits-pilani.ac.in</v>
      </c>
      <c r="F105" s="7">
        <v>1.0</v>
      </c>
      <c r="G105" s="6" t="str">
        <f t="shared" si="1"/>
        <v>M12X1</v>
      </c>
      <c r="H105" s="6" t="str">
        <f>VLOOKUP(G105,'Slot tags'!$C$2:$D$610,2,0)</f>
        <v>S32</v>
      </c>
      <c r="I105" s="8" t="str">
        <f>VLOOKUP($H105,'Startup Sheet'!$A$1:$AM$47,2,0)</f>
        <v>Strawcture Eco Pvt. Ltd.</v>
      </c>
      <c r="J105" s="9" t="str">
        <f>VLOOKUP(H105,'Startup Sheet'!$A$1:$AM$47,3,0)</f>
        <v>Naman</v>
      </c>
      <c r="K105" s="9" t="str">
        <f>VLOOKUP(H105,'Startup Sheet'!$A$1:$AM$47,4,0)</f>
        <v>f20201749@pilani.bits-pilani.ac.in</v>
      </c>
      <c r="L105" s="10" t="str">
        <f>VLOOKUP($H105,'Startup Sheet'!$A$1:$AM$47,15,0)</f>
        <v>https://drive.google.com/open?id=1TsB-cXvTN_9ozqeoZzqSeNj971PHH-mn&amp;authuser=karman%40conquest.org.in&amp;usp=drive_fs</v>
      </c>
      <c r="M105" s="9" t="str">
        <f t="shared" si="10"/>
        <v>Strawcture Eco Pvt. Ltd.: https://drive.google.com/open?id=1TsB-cXvTN_9ozqeoZzqSeNj971PHH-mn&amp;authuser=karman%40conquest.org.in&amp;usp=drive_fs</v>
      </c>
      <c r="N105" s="9">
        <v>44746.0</v>
      </c>
      <c r="O105" s="11">
        <v>44746.645833333336</v>
      </c>
      <c r="P105" s="15">
        <v>44746.6875</v>
      </c>
      <c r="Q105" s="9" t="str">
        <f>VLOOKUP($H105,'Startup Sheet'!$A$1:$AM$47,18,0)</f>
        <v>shriti_pandey@strawcture.com</v>
      </c>
      <c r="R105" s="9" t="str">
        <f>VLOOKUP($H105,'Startup Sheet'!$A$1:$AM$47,21,0)</f>
        <v/>
      </c>
      <c r="S105" s="9" t="str">
        <f>VLOOKUP($H105,'Startup Sheet'!$A$1:$AM$47,24,0)</f>
        <v/>
      </c>
    </row>
    <row r="106">
      <c r="A106" s="6" t="s">
        <v>149</v>
      </c>
      <c r="B106" s="6" t="str">
        <f>VLOOKUP(A106,'Mentor Sheet'!$B$2:$O$102,2,0)</f>
        <v>M12</v>
      </c>
      <c r="C106" s="6" t="s">
        <v>150</v>
      </c>
      <c r="D106" s="6" t="s">
        <v>26</v>
      </c>
      <c r="E106" s="6" t="str">
        <f>VLOOKUP(D106,'2021 Batch'!$A$2:$E$16,2,0)</f>
        <v>f20212801@pilani.bits-pilani.ac.in</v>
      </c>
      <c r="F106" s="7">
        <v>2.0</v>
      </c>
      <c r="G106" s="6" t="str">
        <f t="shared" si="1"/>
        <v>M12X2</v>
      </c>
      <c r="H106" s="6" t="str">
        <f>VLOOKUP(G106,'Slot tags'!$C$2:$D$610,2,0)</f>
        <v>S18</v>
      </c>
      <c r="I106" s="8" t="str">
        <f>VLOOKUP($H106,'Startup Sheet'!$A$1:$AM$47,2,0)</f>
        <v>Euphotic Labs Private Limited</v>
      </c>
      <c r="J106" s="9" t="str">
        <f>VLOOKUP(H106,'Startup Sheet'!$A$1:$AM$47,3,0)</f>
        <v>Shreya</v>
      </c>
      <c r="K106" s="9" t="str">
        <f>VLOOKUP(H106,'Startup Sheet'!$A$1:$AM$47,4,0)</f>
        <v>f20201807@pilani.bits-pilani.ac.in</v>
      </c>
      <c r="L106" s="10" t="str">
        <f>VLOOKUP($H106,'Startup Sheet'!$A$1:$AM$47,15,0)</f>
        <v>https://drive.google.com/drive/folders/1PIEn0HU71iqvaXE8xmGclj6j1YvpVsEp?usp=sharing</v>
      </c>
      <c r="M106" s="9" t="str">
        <f t="shared" si="10"/>
        <v>Euphotic Labs Private Limited: https://drive.google.com/drive/folders/1PIEn0HU71iqvaXE8xmGclj6j1YvpVsEp?usp=sharing</v>
      </c>
      <c r="N106" s="9">
        <v>44748.0</v>
      </c>
      <c r="O106" s="11">
        <v>44748.645833333336</v>
      </c>
      <c r="P106" s="15">
        <v>44748.6875</v>
      </c>
      <c r="Q106" s="9" t="str">
        <f>VLOOKUP($H106,'Startup Sheet'!$A$1:$AM$47,18,0)</f>
        <v>sudeep@euphotic.io</v>
      </c>
      <c r="R106" s="9" t="str">
        <f>VLOOKUP($H106,'Startup Sheet'!$A$1:$AM$47,21,0)</f>
        <v>yatin@euphotic.io</v>
      </c>
      <c r="S106" s="9" t="str">
        <f>VLOOKUP($H106,'Startup Sheet'!$A$1:$AM$47,24,0)</f>
        <v>amitgupta@euphotic.io</v>
      </c>
    </row>
    <row r="107">
      <c r="A107" s="6" t="s">
        <v>149</v>
      </c>
      <c r="B107" s="6" t="str">
        <f>VLOOKUP(A107,'Mentor Sheet'!$B$2:$O$102,2,0)</f>
        <v>M12</v>
      </c>
      <c r="C107" s="6" t="s">
        <v>150</v>
      </c>
      <c r="D107" s="6" t="s">
        <v>26</v>
      </c>
      <c r="E107" s="6" t="str">
        <f>VLOOKUP(D107,'2021 Batch'!$A$2:$E$16,2,0)</f>
        <v>f20212801@pilani.bits-pilani.ac.in</v>
      </c>
      <c r="F107" s="7">
        <v>3.0</v>
      </c>
      <c r="G107" s="6" t="str">
        <f t="shared" si="1"/>
        <v>M12X3</v>
      </c>
      <c r="H107" s="6" t="str">
        <f>VLOOKUP(G107,'Slot tags'!$C$2:$D$610,2,0)</f>
        <v>S24</v>
      </c>
      <c r="I107" s="8" t="str">
        <f>VLOOKUP($H107,'Startup Sheet'!$A$1:$AM$47,2,0)</f>
        <v>Naxatra Labs</v>
      </c>
      <c r="J107" s="9" t="str">
        <f>VLOOKUP(H107,'Startup Sheet'!$A$1:$AM$47,3,0)</f>
        <v>Shamika</v>
      </c>
      <c r="K107" s="9" t="str">
        <f>VLOOKUP(H107,'Startup Sheet'!$A$1:$AM$47,4,0)</f>
        <v>f20201206@pilani.bits-pilani.ac.in</v>
      </c>
      <c r="L107" s="10" t="str">
        <f>VLOOKUP($H107,'Startup Sheet'!$A$1:$AM$47,15,0)</f>
        <v>https://drive.google.com/open?id=1PQIBXu7D0DzKLlsgGbS0nw3L26RVnNI5&amp;authuser=karman%40conquest.org.in&amp;usp=drive_fs</v>
      </c>
      <c r="M107" s="9" t="str">
        <f t="shared" si="10"/>
        <v>Naxatra Labs: https://drive.google.com/open?id=1PQIBXu7D0DzKLlsgGbS0nw3L26RVnNI5&amp;authuser=karman%40conquest.org.in&amp;usp=drive_fs</v>
      </c>
      <c r="N107" s="9">
        <v>44749.0</v>
      </c>
      <c r="O107" s="11">
        <v>44749.645833333336</v>
      </c>
      <c r="P107" s="15">
        <v>44749.6875</v>
      </c>
      <c r="Q107" s="9" t="str">
        <f>VLOOKUP($H107,'Startup Sheet'!$A$1:$AM$47,18,0)</f>
        <v>abhilash@naxatralabs.com</v>
      </c>
      <c r="R107" s="9" t="str">
        <f>VLOOKUP($H107,'Startup Sheet'!$A$1:$AM$47,21,0)</f>
        <v>piyush@naxatralabs.com</v>
      </c>
      <c r="S107" s="9" t="str">
        <f>VLOOKUP($H107,'Startup Sheet'!$A$1:$AM$47,24,0)</f>
        <v/>
      </c>
    </row>
    <row r="108">
      <c r="A108" s="6" t="s">
        <v>151</v>
      </c>
      <c r="B108" s="6" t="str">
        <f>VLOOKUP(A108,'Mentor Sheet'!$B$2:$O$102,2,0)</f>
        <v>M1</v>
      </c>
      <c r="C108" s="6" t="s">
        <v>152</v>
      </c>
      <c r="D108" s="6" t="s">
        <v>31</v>
      </c>
      <c r="E108" s="6" t="str">
        <f>VLOOKUP(D108,'2021 Batch'!$A$2:$E$16,2,0)</f>
        <v>f20210362@pilani.bits-pilani.ac.in</v>
      </c>
      <c r="F108" s="7">
        <v>1.0</v>
      </c>
      <c r="G108" s="6" t="str">
        <f t="shared" si="1"/>
        <v>M1X1</v>
      </c>
      <c r="H108" s="6" t="str">
        <f>VLOOKUP(G108,'Slot tags'!$C$2:$D$610,2,0)</f>
        <v>S11</v>
      </c>
      <c r="I108" s="8" t="str">
        <f>VLOOKUP($H108,'Startup Sheet'!$A$1:$AM$47,2,0)</f>
        <v>Leegum</v>
      </c>
      <c r="J108" s="9" t="str">
        <f>VLOOKUP(H108,'Startup Sheet'!$A$1:$AM$47,3,0)</f>
        <v>Karman</v>
      </c>
      <c r="K108" s="9" t="str">
        <f>VLOOKUP(H108,'Startup Sheet'!$A$1:$AM$47,4,0)</f>
        <v>f20201896@pilani.bits-pilani.ac.in</v>
      </c>
      <c r="L108" s="10" t="str">
        <f>VLOOKUP($H108,'Startup Sheet'!$A$1:$AM$47,15,0)</f>
        <v>https://drive.google.com/open?id=1NtWH88d2Hcog9nyucDmMZdik48V1tNng&amp;authuser=karman%40conquest.org.in&amp;usp=drive_fs</v>
      </c>
      <c r="M108" s="9" t="str">
        <f t="shared" si="10"/>
        <v>Leegum: https://drive.google.com/open?id=1NtWH88d2Hcog9nyucDmMZdik48V1tNng&amp;authuser=karman%40conquest.org.in&amp;usp=drive_fs</v>
      </c>
      <c r="N108" s="9">
        <v>44746.0</v>
      </c>
      <c r="O108" s="11">
        <v>44746.479166666664</v>
      </c>
      <c r="P108" s="15">
        <v>44746.520833333336</v>
      </c>
      <c r="Q108" s="9" t="str">
        <f>VLOOKUP($H108,'Startup Sheet'!$A$1:$AM$47,18,0)</f>
        <v>akashpratapsingh2912@gmail.com</v>
      </c>
      <c r="R108" s="9" t="str">
        <f>VLOOKUP($H108,'Startup Sheet'!$A$1:$AM$47,21,0)</f>
        <v>petullamishra08@gmail.com</v>
      </c>
      <c r="S108" s="9" t="str">
        <f>VLOOKUP($H108,'Startup Sheet'!$A$1:$AM$47,24,0)</f>
        <v/>
      </c>
    </row>
    <row r="109">
      <c r="A109" s="6" t="s">
        <v>151</v>
      </c>
      <c r="B109" s="6" t="str">
        <f>VLOOKUP(A109,'Mentor Sheet'!$B$2:$O$102,2,0)</f>
        <v>M1</v>
      </c>
      <c r="C109" s="6" t="s">
        <v>152</v>
      </c>
      <c r="D109" s="6" t="s">
        <v>31</v>
      </c>
      <c r="E109" s="6" t="str">
        <f>VLOOKUP(D109,'2021 Batch'!$A$2:$E$16,2,0)</f>
        <v>f20210362@pilani.bits-pilani.ac.in</v>
      </c>
      <c r="F109" s="7">
        <v>2.0</v>
      </c>
      <c r="G109" s="6" t="str">
        <f t="shared" si="1"/>
        <v>M1X2</v>
      </c>
      <c r="H109" s="6" t="str">
        <f>VLOOKUP(G109,'Slot tags'!$C$2:$D$610,2,0)</f>
        <v>S14</v>
      </c>
      <c r="I109" s="8" t="str">
        <f>VLOOKUP($H109,'Startup Sheet'!$A$1:$AM$47,2,0)</f>
        <v>Avidia Labs</v>
      </c>
      <c r="J109" s="9" t="str">
        <f>VLOOKUP(H109,'Startup Sheet'!$A$1:$AM$47,3,0)</f>
        <v>Mehul</v>
      </c>
      <c r="K109" s="9" t="str">
        <f>VLOOKUP(H109,'Startup Sheet'!$A$1:$AM$47,4,0)</f>
        <v>f20200806@pilani.bits-pilani.ac.in</v>
      </c>
      <c r="L109" s="10" t="str">
        <f>VLOOKUP($H109,'Startup Sheet'!$A$1:$AM$47,15,0)</f>
        <v>https://drive.google.com/open?id=1Kx8QRKODlNgjRyyxcMYdNXa2RA48lcIO&amp;authuser=karman%40conquest.org.in&amp;usp=drive_fs</v>
      </c>
      <c r="M109" s="9" t="str">
        <f t="shared" si="10"/>
        <v>Avidia Labs: https://drive.google.com/open?id=1Kx8QRKODlNgjRyyxcMYdNXa2RA48lcIO&amp;authuser=karman%40conquest.org.in&amp;usp=drive_fs</v>
      </c>
      <c r="N109" s="9">
        <v>44747.0</v>
      </c>
      <c r="O109" s="11">
        <v>44747.479166666664</v>
      </c>
      <c r="P109" s="15">
        <v>44747.520833333336</v>
      </c>
      <c r="Q109" s="9" t="str">
        <f>VLOOKUP($H109,'Startup Sheet'!$A$1:$AM$47,18,0)</f>
        <v>vidya.choudhary@avidialabs.com</v>
      </c>
      <c r="R109" s="9" t="str">
        <f>VLOOKUP($H109,'Startup Sheet'!$A$1:$AM$47,21,0)</f>
        <v>ajitkohir@avidialabs.com</v>
      </c>
      <c r="S109" s="9" t="str">
        <f>VLOOKUP($H109,'Startup Sheet'!$A$1:$AM$47,24,0)</f>
        <v/>
      </c>
    </row>
    <row r="110">
      <c r="A110" s="6" t="s">
        <v>151</v>
      </c>
      <c r="B110" s="6" t="str">
        <f>VLOOKUP(A110,'Mentor Sheet'!$B$2:$O$102,2,0)</f>
        <v>M1</v>
      </c>
      <c r="C110" s="6" t="s">
        <v>152</v>
      </c>
      <c r="D110" s="6" t="s">
        <v>31</v>
      </c>
      <c r="E110" s="6" t="str">
        <f>VLOOKUP(D110,'2021 Batch'!$A$2:$E$16,2,0)</f>
        <v>f20210362@pilani.bits-pilani.ac.in</v>
      </c>
      <c r="F110" s="7">
        <v>3.0</v>
      </c>
      <c r="G110" s="6" t="str">
        <f t="shared" si="1"/>
        <v>M1X3</v>
      </c>
      <c r="H110" s="6" t="str">
        <f>VLOOKUP(G110,'Slot tags'!$C$2:$D$610,2,0)</f>
        <v>S15</v>
      </c>
      <c r="I110" s="8" t="str">
        <f>VLOOKUP($H110,'Startup Sheet'!$A$1:$AM$47,2,0)</f>
        <v>Debound (Registered under SecretStencil Technologies Pvt. Ltd.)</v>
      </c>
      <c r="J110" s="9" t="str">
        <f>VLOOKUP(H110,'Startup Sheet'!$A$1:$AM$47,3,0)</f>
        <v>Darshil</v>
      </c>
      <c r="K110" s="9" t="str">
        <f>VLOOKUP(H110,'Startup Sheet'!$A$1:$AM$47,4,0)</f>
        <v>f20200985@pilani.bits-pilani.ac.in</v>
      </c>
      <c r="L110" s="10" t="str">
        <f>VLOOKUP($H110,'Startup Sheet'!$A$1:$AM$47,15,0)</f>
        <v>https://drive.google.com/open?id=1--zYAcmR-rs26wsfrAxH4KqTIAYA8uCv&amp;authuser=karman%40conquest.org.in&amp;usp=drive_fs</v>
      </c>
      <c r="M110" s="9" t="str">
        <f t="shared" si="10"/>
        <v>Debound (Registered under SecretStencil Technologies Pvt. Ltd.): https://drive.google.com/open?id=1--zYAcmR-rs26wsfrAxH4KqTIAYA8uCv&amp;authuser=karman%40conquest.org.in&amp;usp=drive_fs</v>
      </c>
      <c r="N110" s="9">
        <v>44748.0</v>
      </c>
      <c r="O110" s="11">
        <v>44748.479166666664</v>
      </c>
      <c r="P110" s="15">
        <v>44748.520833333336</v>
      </c>
      <c r="Q110" s="9" t="str">
        <f>VLOOKUP($H110,'Startup Sheet'!$A$1:$AM$47,18,0)</f>
        <v>f20190469@pilani.bits-pilani.ac.in</v>
      </c>
      <c r="R110" s="9" t="str">
        <f>VLOOKUP($H110,'Startup Sheet'!$A$1:$AM$47,21,0)</f>
        <v>avyaygupta007@gmail.com</v>
      </c>
      <c r="S110" s="9" t="str">
        <f>VLOOKUP($H110,'Startup Sheet'!$A$1:$AM$47,24,0)</f>
        <v>kmlptl.16@gmail.com</v>
      </c>
    </row>
    <row r="111">
      <c r="A111" s="6" t="s">
        <v>151</v>
      </c>
      <c r="B111" s="6" t="str">
        <f>VLOOKUP(A111,'Mentor Sheet'!$B$2:$O$102,2,0)</f>
        <v>M1</v>
      </c>
      <c r="C111" s="6" t="s">
        <v>152</v>
      </c>
      <c r="D111" s="6" t="s">
        <v>31</v>
      </c>
      <c r="E111" s="6" t="str">
        <f>VLOOKUP(D111,'2021 Batch'!$A$2:$E$16,2,0)</f>
        <v>f20210362@pilani.bits-pilani.ac.in</v>
      </c>
      <c r="F111" s="7">
        <v>4.0</v>
      </c>
      <c r="G111" s="6" t="str">
        <f t="shared" si="1"/>
        <v>M1X4</v>
      </c>
      <c r="H111" s="6" t="str">
        <f>VLOOKUP(G111,'Slot tags'!$C$2:$D$610,2,0)</f>
        <v>S39</v>
      </c>
      <c r="I111" s="8" t="str">
        <f>VLOOKUP($H111,'Startup Sheet'!$A$1:$AM$47,2,0)</f>
        <v>PayNav</v>
      </c>
      <c r="J111" s="9" t="str">
        <f>VLOOKUP(H111,'Startup Sheet'!$A$1:$AM$47,3,0)</f>
        <v>Varad</v>
      </c>
      <c r="K111" s="9" t="str">
        <f>VLOOKUP(H111,'Startup Sheet'!$A$1:$AM$47,4,0)</f>
        <v>f20200160@pilani.bits-pilani.ac.in</v>
      </c>
      <c r="L111" s="10" t="str">
        <f>VLOOKUP($H111,'Startup Sheet'!$A$1:$AM$47,15,0)</f>
        <v>https://drive.google.com/drive/folders/1TFN3gx8ROM2PZXjpWNtPfZ4HQZcniv_C?usp=sharing</v>
      </c>
      <c r="M111" s="9" t="str">
        <f t="shared" si="10"/>
        <v>PayNav: https://drive.google.com/drive/folders/1TFN3gx8ROM2PZXjpWNtPfZ4HQZcniv_C?usp=sharing</v>
      </c>
      <c r="N111" s="9">
        <v>44749.0</v>
      </c>
      <c r="O111" s="11">
        <v>44749.479166666664</v>
      </c>
      <c r="P111" s="15">
        <v>44749.520833333336</v>
      </c>
      <c r="Q111" s="9" t="str">
        <f>VLOOKUP($H111,'Startup Sheet'!$A$1:$AM$47,18,0)</f>
        <v>naveenpatnaik.J@gmail.com</v>
      </c>
      <c r="R111" s="9" t="str">
        <f>VLOOKUP($H111,'Startup Sheet'!$A$1:$AM$47,21,0)</f>
        <v/>
      </c>
      <c r="S111" s="9" t="str">
        <f>VLOOKUP($H111,'Startup Sheet'!$A$1:$AM$47,24,0)</f>
        <v/>
      </c>
    </row>
    <row r="112">
      <c r="A112" s="6" t="s">
        <v>153</v>
      </c>
      <c r="B112" s="6" t="str">
        <f>VLOOKUP(A112,'Mentor Sheet'!$B$2:$O$102,2,0)</f>
        <v>M17</v>
      </c>
      <c r="C112" s="6" t="s">
        <v>154</v>
      </c>
      <c r="D112" s="6" t="s">
        <v>26</v>
      </c>
      <c r="E112" s="6" t="str">
        <f>VLOOKUP(D112,'2021 Batch'!$A$2:$E$16,2,0)</f>
        <v>f20212801@pilani.bits-pilani.ac.in</v>
      </c>
      <c r="F112" s="7">
        <v>1.0</v>
      </c>
      <c r="G112" s="6" t="str">
        <f t="shared" si="1"/>
        <v>M17X1</v>
      </c>
      <c r="H112" s="6" t="str">
        <f>VLOOKUP(G112,'Slot tags'!$C$2:$D$610,2,0)</f>
        <v>S1</v>
      </c>
      <c r="I112" s="8" t="str">
        <f>VLOOKUP($H112,'Startup Sheet'!$A$1:$AM$47,2,0)</f>
        <v>Algoz.xyz</v>
      </c>
      <c r="J112" s="9" t="str">
        <f>VLOOKUP(H112,'Startup Sheet'!$A$1:$AM$47,3,0)</f>
        <v>Saksham</v>
      </c>
      <c r="K112" s="9" t="str">
        <f>VLOOKUP(H112,'Startup Sheet'!$A$1:$AM$47,4,0)</f>
        <v>f20201508@pilani.bits-pilani.ac.in</v>
      </c>
      <c r="L112" s="10" t="str">
        <f>VLOOKUP($H112,'Startup Sheet'!$A$1:$AM$47,15,0)</f>
        <v>https://drive.google.com/drive/folders/1LWNIO2EIRPjX9BeaYigFOVgkhpfh3fiM?usp=sharing</v>
      </c>
      <c r="M112" s="9" t="str">
        <f t="shared" si="10"/>
        <v>Algoz.xyz: https://drive.google.com/drive/folders/1LWNIO2EIRPjX9BeaYigFOVgkhpfh3fiM?usp=sharing</v>
      </c>
      <c r="N112" s="9">
        <v>44743.0</v>
      </c>
      <c r="O112" s="11">
        <v>44743.416666666664</v>
      </c>
      <c r="P112" s="11">
        <v>44743.458333333336</v>
      </c>
      <c r="Q112" s="9" t="str">
        <f>VLOOKUP($H112,'Startup Sheet'!$A$1:$AM$47,18,0)</f>
        <v>hey@virajchhajed.com</v>
      </c>
      <c r="R112" s="9" t="str">
        <f>VLOOKUP($H112,'Startup Sheet'!$A$1:$AM$47,21,0)</f>
        <v>nishant.aklecha@gmail.com</v>
      </c>
      <c r="S112" s="9" t="str">
        <f>VLOOKUP($H112,'Startup Sheet'!$A$1:$AM$47,24,0)</f>
        <v/>
      </c>
    </row>
    <row r="113">
      <c r="A113" s="6" t="s">
        <v>153</v>
      </c>
      <c r="B113" s="6" t="str">
        <f>VLOOKUP(A113,'Mentor Sheet'!$B$2:$O$102,2,0)</f>
        <v>M17</v>
      </c>
      <c r="C113" s="6" t="s">
        <v>154</v>
      </c>
      <c r="D113" s="6" t="s">
        <v>26</v>
      </c>
      <c r="E113" s="6" t="str">
        <f>VLOOKUP(D113,'2021 Batch'!$A$2:$E$16,2,0)</f>
        <v>f20212801@pilani.bits-pilani.ac.in</v>
      </c>
      <c r="F113" s="7">
        <v>2.0</v>
      </c>
      <c r="G113" s="6" t="str">
        <f t="shared" si="1"/>
        <v>M17X2</v>
      </c>
      <c r="H113" s="6" t="str">
        <f>VLOOKUP(G113,'Slot tags'!$C$2:$D$610,2,0)</f>
        <v>S43</v>
      </c>
      <c r="I113" s="8" t="str">
        <f>VLOOKUP($H113,'Startup Sheet'!$A$1:$AM$47,2,0)</f>
        <v>Invest With Tribe</v>
      </c>
      <c r="J113" s="9" t="str">
        <f>VLOOKUP(H113,'Startup Sheet'!$A$1:$AM$47,3,0)</f>
        <v>Varad</v>
      </c>
      <c r="K113" s="9" t="str">
        <f>VLOOKUP(H113,'Startup Sheet'!$A$1:$AM$47,4,0)</f>
        <v>f20200160@pilani.bits-pilani.ac.in</v>
      </c>
      <c r="L113" s="10" t="str">
        <f>VLOOKUP($H113,'Startup Sheet'!$A$1:$AM$47,15,0)</f>
        <v>https://drive.google.com/open?id=1XGVm-Tm12RkSLgg26m5hY8wO874bGqRL&amp;authuser=karman%40conquest.org.in&amp;usp=drive_fs</v>
      </c>
      <c r="M113" s="9" t="str">
        <f t="shared" si="10"/>
        <v>Invest With Tribe: https://drive.google.com/open?id=1XGVm-Tm12RkSLgg26m5hY8wO874bGqRL&amp;authuser=karman%40conquest.org.in&amp;usp=drive_fs</v>
      </c>
      <c r="N113" s="9">
        <v>44743.0</v>
      </c>
      <c r="O113" s="11">
        <v>44743.458333333336</v>
      </c>
      <c r="P113" s="11">
        <v>44743.5</v>
      </c>
      <c r="Q113" s="9" t="str">
        <f>VLOOKUP($H113,'Startup Sheet'!$A$1:$AM$47,18,0)</f>
        <v>himanshu@investwithtribe.com</v>
      </c>
      <c r="R113" s="9" t="str">
        <f>VLOOKUP($H113,'Startup Sheet'!$A$1:$AM$47,21,0)</f>
        <v>kayur@investwithtribe.com</v>
      </c>
      <c r="S113" s="9" t="str">
        <f>VLOOKUP($H113,'Startup Sheet'!$A$1:$AM$47,24,0)</f>
        <v/>
      </c>
    </row>
    <row r="114">
      <c r="A114" s="6" t="s">
        <v>155</v>
      </c>
      <c r="B114" s="6" t="str">
        <f>VLOOKUP(A114,'Mentor Sheet'!$B$2:$O$102,2,0)</f>
        <v>M50</v>
      </c>
      <c r="C114" s="6" t="s">
        <v>156</v>
      </c>
      <c r="D114" s="6" t="s">
        <v>49</v>
      </c>
      <c r="E114" s="6" t="str">
        <f>VLOOKUP(D114,'2021 Batch'!$A$2:$E$16,2,0)</f>
        <v>f20210523@pilani.bits-pilani.ac.in</v>
      </c>
      <c r="F114" s="7">
        <v>1.0</v>
      </c>
      <c r="G114" s="6" t="str">
        <f t="shared" si="1"/>
        <v>M50X1</v>
      </c>
      <c r="H114" s="6" t="str">
        <f>VLOOKUP(G114,'Slot tags'!$C$2:$D$610,2,0)</f>
        <v>S8</v>
      </c>
      <c r="I114" s="8" t="str">
        <f>VLOOKUP($H114,'Startup Sheet'!$A$1:$AM$47,2,0)</f>
        <v>Fragments (prev. Gullak Party)</v>
      </c>
      <c r="J114" s="9" t="str">
        <f>VLOOKUP(H114,'Startup Sheet'!$A$1:$AM$47,3,0)</f>
        <v>Adarsh</v>
      </c>
      <c r="K114" s="9" t="str">
        <f>VLOOKUP(H114,'Startup Sheet'!$A$1:$AM$47,4,0)</f>
        <v>f20200635@pilani.bits-pilani.ac.in</v>
      </c>
      <c r="L114" s="10" t="str">
        <f>VLOOKUP($H114,'Startup Sheet'!$A$1:$AM$47,15,0)</f>
        <v>https://drive.google.com/open?id=1JpRC8GO5Kbd6N1RwVqNKcwOcV7aUUxhr&amp;authuser=karman%40conquest.org.in&amp;usp=drive_fs</v>
      </c>
      <c r="M114" s="9" t="str">
        <f t="shared" si="10"/>
        <v>Fragments (prev. Gullak Party): https://drive.google.com/open?id=1JpRC8GO5Kbd6N1RwVqNKcwOcV7aUUxhr&amp;authuser=karman%40conquest.org.in&amp;usp=drive_fs</v>
      </c>
      <c r="N114" s="9">
        <v>44743.0</v>
      </c>
      <c r="O114" s="11">
        <v>44743.416666666664</v>
      </c>
      <c r="P114" s="15">
        <v>44743.458333333336</v>
      </c>
      <c r="Q114" s="9" t="str">
        <f>VLOOKUP($H114,'Startup Sheet'!$A$1:$AM$47,18,0)</f>
        <v>deep@thesocio.club</v>
      </c>
      <c r="R114" s="9" t="str">
        <f>VLOOKUP($H114,'Startup Sheet'!$A$1:$AM$47,21,0)</f>
        <v/>
      </c>
      <c r="S114" s="9" t="str">
        <f>VLOOKUP($H114,'Startup Sheet'!$A$1:$AM$47,24,0)</f>
        <v/>
      </c>
    </row>
    <row r="115">
      <c r="A115" s="6" t="s">
        <v>155</v>
      </c>
      <c r="B115" s="6" t="str">
        <f>VLOOKUP(A115,'Mentor Sheet'!$B$2:$O$102,2,0)</f>
        <v>M50</v>
      </c>
      <c r="C115" s="6" t="s">
        <v>156</v>
      </c>
      <c r="D115" s="6" t="s">
        <v>49</v>
      </c>
      <c r="E115" s="6" t="str">
        <f>VLOOKUP(D115,'2021 Batch'!$A$2:$E$16,2,0)</f>
        <v>f20210523@pilani.bits-pilani.ac.in</v>
      </c>
      <c r="F115" s="7">
        <v>2.0</v>
      </c>
      <c r="G115" s="6" t="str">
        <f t="shared" si="1"/>
        <v>M50X2</v>
      </c>
      <c r="H115" s="6" t="str">
        <f>VLOOKUP(G115,'Slot tags'!$C$2:$D$610,2,0)</f>
        <v>S27</v>
      </c>
      <c r="I115" s="8" t="str">
        <f>VLOOKUP($H115,'Startup Sheet'!$A$1:$AM$47,2,0)</f>
        <v>Nyus</v>
      </c>
      <c r="J115" s="9" t="str">
        <f>VLOOKUP(H115,'Startup Sheet'!$A$1:$AM$47,3,0)</f>
        <v>Naman</v>
      </c>
      <c r="K115" s="9" t="str">
        <f>VLOOKUP(H115,'Startup Sheet'!$A$1:$AM$47,4,0)</f>
        <v>f20201749@pilani.bits-pilani.ac.in</v>
      </c>
      <c r="L115" s="10" t="str">
        <f>VLOOKUP($H115,'Startup Sheet'!$A$1:$AM$47,15,0)</f>
        <v>https://drive.google.com/open?id=1PGBHUVDTNc5ea-tOvuEYsFIMbenCN3qu&amp;authuser=karman%40conquest.org.in&amp;usp=drive_fs</v>
      </c>
      <c r="M115" s="9" t="str">
        <f t="shared" si="10"/>
        <v>Nyus: https://drive.google.com/open?id=1PGBHUVDTNc5ea-tOvuEYsFIMbenCN3qu&amp;authuser=karman%40conquest.org.in&amp;usp=drive_fs</v>
      </c>
      <c r="N115" s="9">
        <v>44743.0</v>
      </c>
      <c r="O115" s="11">
        <v>44743.708333333336</v>
      </c>
      <c r="P115" s="15">
        <v>44743.75</v>
      </c>
      <c r="Q115" s="9" t="str">
        <f>VLOOKUP($H115,'Startup Sheet'!$A$1:$AM$47,18,0)</f>
        <v>puru@nyusapp.com</v>
      </c>
      <c r="R115" s="9" t="str">
        <f>VLOOKUP($H115,'Startup Sheet'!$A$1:$AM$47,21,0)</f>
        <v/>
      </c>
      <c r="S115" s="9" t="str">
        <f>VLOOKUP($H115,'Startup Sheet'!$A$1:$AM$47,24,0)</f>
        <v/>
      </c>
    </row>
    <row r="116">
      <c r="A116" s="6" t="s">
        <v>155</v>
      </c>
      <c r="B116" s="6" t="str">
        <f>VLOOKUP(A116,'Mentor Sheet'!$B$2:$O$102,2,0)</f>
        <v>M50</v>
      </c>
      <c r="C116" s="6" t="s">
        <v>156</v>
      </c>
      <c r="D116" s="6" t="s">
        <v>49</v>
      </c>
      <c r="E116" s="6" t="str">
        <f>VLOOKUP(D116,'2021 Batch'!$A$2:$E$16,2,0)</f>
        <v>f20210523@pilani.bits-pilani.ac.in</v>
      </c>
      <c r="F116" s="7">
        <v>3.0</v>
      </c>
      <c r="G116" s="6" t="str">
        <f t="shared" si="1"/>
        <v>M50X3</v>
      </c>
      <c r="H116" s="6" t="str">
        <f>VLOOKUP(G116,'Slot tags'!$C$2:$D$610,2,0)</f>
        <v>S38</v>
      </c>
      <c r="I116" s="8" t="str">
        <f>VLOOKUP($H116,'Startup Sheet'!$A$1:$AM$47,2,0)</f>
        <v>Heamac Healthcare Pvt. Ltd.</v>
      </c>
      <c r="J116" s="9" t="str">
        <f>VLOOKUP(H116,'Startup Sheet'!$A$1:$AM$47,3,0)</f>
        <v>Shreya</v>
      </c>
      <c r="K116" s="9" t="str">
        <f>VLOOKUP(H116,'Startup Sheet'!$A$1:$AM$47,4,0)</f>
        <v>f20201807@pilani.bits-pilani.ac.in</v>
      </c>
      <c r="L116" s="10" t="str">
        <f>VLOOKUP($H116,'Startup Sheet'!$A$1:$AM$47,15,0)</f>
        <v>https://drive.google.com/drive/folders/1PQKuqUJT_zNeROZr8kVFSWunYMpu0ETK?usp=sharing</v>
      </c>
      <c r="M116" s="9" t="str">
        <f t="shared" si="10"/>
        <v>Heamac Healthcare Pvt. Ltd.: https://drive.google.com/drive/folders/1PQKuqUJT_zNeROZr8kVFSWunYMpu0ETK?usp=sharing</v>
      </c>
      <c r="N116" s="9">
        <v>44746.0</v>
      </c>
      <c r="O116" s="11">
        <v>44746.416666666664</v>
      </c>
      <c r="P116" s="15">
        <v>44746.458333333336</v>
      </c>
      <c r="Q116" s="9" t="str">
        <f>VLOOKUP($H116,'Startup Sheet'!$A$1:$AM$47,18,0)</f>
        <v>akitha@heamac.com</v>
      </c>
      <c r="R116" s="9" t="str">
        <f>VLOOKUP($H116,'Startup Sheet'!$A$1:$AM$47,21,0)</f>
        <v>prasad@heamac.com</v>
      </c>
      <c r="S116" s="9" t="str">
        <f>VLOOKUP($H116,'Startup Sheet'!$A$1:$AM$47,24,0)</f>
        <v/>
      </c>
    </row>
    <row r="117">
      <c r="A117" s="6" t="s">
        <v>155</v>
      </c>
      <c r="B117" s="6" t="str">
        <f>VLOOKUP(A117,'Mentor Sheet'!$B$2:$O$102,2,0)</f>
        <v>M50</v>
      </c>
      <c r="C117" s="6" t="s">
        <v>156</v>
      </c>
      <c r="D117" s="6" t="s">
        <v>49</v>
      </c>
      <c r="E117" s="6" t="str">
        <f>VLOOKUP(D117,'2021 Batch'!$A$2:$E$16,2,0)</f>
        <v>f20210523@pilani.bits-pilani.ac.in</v>
      </c>
      <c r="F117" s="18">
        <v>5.0</v>
      </c>
      <c r="G117" s="6" t="str">
        <f t="shared" si="1"/>
        <v>M50X5</v>
      </c>
      <c r="H117" s="6" t="str">
        <f>VLOOKUP(G117,'Slot tags'!$C$2:$D$610,2,0)</f>
        <v>S35</v>
      </c>
      <c r="I117" s="8" t="str">
        <f>VLOOKUP($H117,'Startup Sheet'!$A$1:$AM$47,2,0)</f>
        <v>InfinityX Innovations Private Limited</v>
      </c>
      <c r="J117" s="9" t="str">
        <f>VLOOKUP(H117,'Startup Sheet'!$A$1:$AM$47,3,0)</f>
        <v>Shreya</v>
      </c>
      <c r="K117" s="9" t="str">
        <f>VLOOKUP(H117,'Startup Sheet'!$A$1:$AM$47,4,0)</f>
        <v>f20201807@pilani.bits-pilani.ac.in</v>
      </c>
      <c r="L117" s="10" t="str">
        <f>VLOOKUP($H117,'Startup Sheet'!$A$1:$AM$47,15,0)</f>
        <v>https://drive.google.com/drive/folders/1S5DGiKNCiEhsVVLsQSk8RTObgsdhf7ih?usp=sharing</v>
      </c>
      <c r="M117" s="9" t="str">
        <f t="shared" si="10"/>
        <v>InfinityX Innovations Private Limited: https://drive.google.com/drive/folders/1S5DGiKNCiEhsVVLsQSk8RTObgsdhf7ih?usp=sharing</v>
      </c>
      <c r="N117" s="9">
        <v>44746.0</v>
      </c>
      <c r="O117" s="11">
        <v>44746.708333333336</v>
      </c>
      <c r="P117" s="15">
        <v>44746.75</v>
      </c>
      <c r="Q117" s="9" t="str">
        <f>VLOOKUP($H117,'Startup Sheet'!$A$1:$AM$47,18,0)</f>
        <v>satyam@infinityx.co.in</v>
      </c>
      <c r="R117" s="9" t="str">
        <f>VLOOKUP($H117,'Startup Sheet'!$A$1:$AM$47,21,0)</f>
        <v/>
      </c>
      <c r="S117" s="9" t="str">
        <f>VLOOKUP($H117,'Startup Sheet'!$A$1:$AM$47,24,0)</f>
        <v/>
      </c>
    </row>
    <row r="118">
      <c r="A118" s="6" t="s">
        <v>155</v>
      </c>
      <c r="B118" s="6" t="str">
        <f>VLOOKUP(A118,'Mentor Sheet'!$B$2:$O$102,2,0)</f>
        <v>M50</v>
      </c>
      <c r="C118" s="6" t="s">
        <v>156</v>
      </c>
      <c r="D118" s="6" t="s">
        <v>49</v>
      </c>
      <c r="E118" s="6" t="str">
        <f>VLOOKUP(D118,'2021 Batch'!$A$2:$E$16,2,0)</f>
        <v>f20210523@pilani.bits-pilani.ac.in</v>
      </c>
      <c r="F118" s="18">
        <v>4.0</v>
      </c>
      <c r="G118" s="6" t="str">
        <f t="shared" si="1"/>
        <v>M50X4</v>
      </c>
      <c r="H118" s="6" t="str">
        <f>VLOOKUP(G118,'Slot tags'!$C$2:$D$610,2,0)</f>
        <v>S42</v>
      </c>
      <c r="I118" s="8" t="str">
        <f>VLOOKUP($H118,'Startup Sheet'!$A$1:$AM$47,2,0)</f>
        <v>OriginKonnect</v>
      </c>
      <c r="J118" s="9" t="str">
        <f>VLOOKUP(H118,'Startup Sheet'!$A$1:$AM$47,3,0)</f>
        <v>Mehul</v>
      </c>
      <c r="K118" s="9" t="str">
        <f>VLOOKUP(H118,'Startup Sheet'!$A$1:$AM$47,4,0)</f>
        <v>f20200806@pilani.bits-pilani.ac.in</v>
      </c>
      <c r="L118" s="10" t="str">
        <f>VLOOKUP($H118,'Startup Sheet'!$A$1:$AM$47,15,0)</f>
        <v>https://drive.google.com/drive/folders/1PPbdwLnwx9-VV9IvGO2xR4301y3m6cu8?usp=sharing</v>
      </c>
      <c r="M118" s="9" t="str">
        <f t="shared" si="10"/>
        <v>OriginKonnect: https://drive.google.com/drive/folders/1PPbdwLnwx9-VV9IvGO2xR4301y3m6cu8?usp=sharing</v>
      </c>
      <c r="N118" s="9">
        <v>44747.0</v>
      </c>
      <c r="O118" s="11">
        <v>44747.708333333336</v>
      </c>
      <c r="P118" s="15">
        <v>44747.75</v>
      </c>
      <c r="Q118" s="9" t="str">
        <f>VLOOKUP($H118,'Startup Sheet'!$A$1:$AM$47,18,0)</f>
        <v>ajit.j@originKonnect.in</v>
      </c>
      <c r="R118" s="9" t="str">
        <f>VLOOKUP($H118,'Startup Sheet'!$A$1:$AM$47,21,0)</f>
        <v>ravish.k@originkonnect.in</v>
      </c>
      <c r="S118" s="9" t="str">
        <f>VLOOKUP($H118,'Startup Sheet'!$A$1:$AM$47,24,0)</f>
        <v/>
      </c>
    </row>
    <row r="119">
      <c r="A119" s="6" t="s">
        <v>157</v>
      </c>
      <c r="B119" s="6" t="str">
        <f>VLOOKUP(A119,'Mentor Sheet'!$B$2:$O$102,2,0)</f>
        <v>M4</v>
      </c>
      <c r="C119" s="6" t="s">
        <v>158</v>
      </c>
      <c r="D119" s="6" t="s">
        <v>49</v>
      </c>
      <c r="E119" s="6" t="str">
        <f>VLOOKUP(D119,'2021 Batch'!$A$2:$E$16,2,0)</f>
        <v>f20210523@pilani.bits-pilani.ac.in</v>
      </c>
      <c r="F119" s="7">
        <v>1.0</v>
      </c>
      <c r="G119" s="6" t="str">
        <f t="shared" si="1"/>
        <v>M4X1</v>
      </c>
      <c r="H119" s="6" t="str">
        <f>VLOOKUP(G119,'Slot tags'!$C$2:$D$610,2,0)</f>
        <v>S44</v>
      </c>
      <c r="I119" s="8" t="str">
        <f>VLOOKUP($H119,'Startup Sheet'!$A$1:$AM$47,2,0)</f>
        <v>UNINO Healthcare Private Limited</v>
      </c>
      <c r="J119" s="9" t="str">
        <f>VLOOKUP(H119,'Startup Sheet'!$A$1:$AM$47,3,0)</f>
        <v>Mehul</v>
      </c>
      <c r="K119" s="9" t="str">
        <f>VLOOKUP(H119,'Startup Sheet'!$A$1:$AM$47,4,0)</f>
        <v>f20200806@pilani.bits-pilani.ac.in</v>
      </c>
      <c r="L119" s="10" t="str">
        <f>VLOOKUP($H119,'Startup Sheet'!$A$1:$AM$47,15,0)</f>
        <v>https://drive.google.com/open?id=1WvcUJlLCv7VmievZOnHqyBVdxVdlwt-B&amp;authuser=karman%40conquest.org.in&amp;usp=drive_fs</v>
      </c>
      <c r="M119" s="9" t="str">
        <f t="shared" si="10"/>
        <v>UNINO Healthcare Private Limited: https://drive.google.com/open?id=1WvcUJlLCv7VmievZOnHqyBVdxVdlwt-B&amp;authuser=karman%40conquest.org.in&amp;usp=drive_fs</v>
      </c>
      <c r="N119" s="9">
        <v>44743.0</v>
      </c>
      <c r="O119" s="11">
        <v>44743.416666666664</v>
      </c>
      <c r="P119" s="15">
        <v>44743.458333333336</v>
      </c>
      <c r="Q119" s="9" t="str">
        <f>VLOOKUP($H119,'Startup Sheet'!$A$1:$AM$47,18,0)</f>
        <v>Harshini.zaveri@gmail.com</v>
      </c>
      <c r="R119" s="9" t="str">
        <f>VLOOKUP($H119,'Startup Sheet'!$A$1:$AM$47,21,0)</f>
        <v>Zaverichiranjit@gmail.com</v>
      </c>
      <c r="S119" s="9"/>
    </row>
    <row r="120">
      <c r="A120" s="6" t="s">
        <v>159</v>
      </c>
      <c r="B120" s="6" t="str">
        <f>VLOOKUP(A120,'Mentor Sheet'!$B$2:$O$102,2,0)</f>
        <v>M73</v>
      </c>
      <c r="C120" s="6" t="s">
        <v>160</v>
      </c>
      <c r="D120" s="6" t="s">
        <v>49</v>
      </c>
      <c r="E120" s="6" t="str">
        <f>VLOOKUP(D120,'2021 Batch'!$A$2:$E$16,2,0)</f>
        <v>f20210523@pilani.bits-pilani.ac.in</v>
      </c>
      <c r="F120" s="7">
        <v>1.0</v>
      </c>
      <c r="G120" s="6" t="str">
        <f t="shared" si="1"/>
        <v>M73X1</v>
      </c>
      <c r="H120" s="6" t="str">
        <f>VLOOKUP(G120,'Slot tags'!$C$2:$D$610,2,0)</f>
        <v>S1</v>
      </c>
      <c r="I120" s="8" t="str">
        <f>VLOOKUP($H120,'Startup Sheet'!$A$1:$AM$47,2,0)</f>
        <v>Algoz.xyz</v>
      </c>
      <c r="J120" s="9" t="str">
        <f>VLOOKUP(H120,'Startup Sheet'!$A$1:$AM$47,3,0)</f>
        <v>Saksham</v>
      </c>
      <c r="K120" s="9" t="str">
        <f>VLOOKUP(H120,'Startup Sheet'!$A$1:$AM$47,4,0)</f>
        <v>f20201508@pilani.bits-pilani.ac.in</v>
      </c>
      <c r="L120" s="10" t="str">
        <f>VLOOKUP($H120,'Startup Sheet'!$A$1:$AM$47,15,0)</f>
        <v>https://drive.google.com/drive/folders/1LWNIO2EIRPjX9BeaYigFOVgkhpfh3fiM?usp=sharing</v>
      </c>
      <c r="M120" s="9" t="str">
        <f t="shared" si="10"/>
        <v>Algoz.xyz: https://drive.google.com/drive/folders/1LWNIO2EIRPjX9BeaYigFOVgkhpfh3fiM?usp=sharing</v>
      </c>
      <c r="N120" s="9">
        <v>44747.0</v>
      </c>
      <c r="O120" s="11">
        <v>44747.583333333336</v>
      </c>
      <c r="P120" s="11">
        <v>44747.625</v>
      </c>
      <c r="Q120" s="9" t="str">
        <f>VLOOKUP($H120,'Startup Sheet'!$A$1:$AM$47,18,0)</f>
        <v>hey@virajchhajed.com</v>
      </c>
      <c r="R120" s="9" t="str">
        <f>VLOOKUP($H120,'Startup Sheet'!$A$1:$AM$47,21,0)</f>
        <v>nishant.aklecha@gmail.com</v>
      </c>
      <c r="S120" s="9" t="str">
        <f>VLOOKUP($H120,'Startup Sheet'!$A$1:$AM$47,24,0)</f>
        <v/>
      </c>
    </row>
    <row r="121">
      <c r="A121" s="6" t="s">
        <v>159</v>
      </c>
      <c r="B121" s="6" t="str">
        <f>VLOOKUP(A121,'Mentor Sheet'!$B$2:$O$102,2,0)</f>
        <v>M73</v>
      </c>
      <c r="C121" s="6" t="s">
        <v>160</v>
      </c>
      <c r="D121" s="6" t="s">
        <v>49</v>
      </c>
      <c r="E121" s="6" t="str">
        <f>VLOOKUP(D121,'2021 Batch'!$A$2:$E$16,2,0)</f>
        <v>f20210523@pilani.bits-pilani.ac.in</v>
      </c>
      <c r="F121" s="7">
        <v>2.0</v>
      </c>
      <c r="G121" s="6" t="str">
        <f t="shared" si="1"/>
        <v>M73X2</v>
      </c>
      <c r="H121" s="6" t="str">
        <f>VLOOKUP(G121,'Slot tags'!$C$2:$D$610,2,0)</f>
        <v>S10</v>
      </c>
      <c r="I121" s="8" t="str">
        <f>VLOOKUP($H121,'Startup Sheet'!$A$1:$AM$47,2,0)</f>
        <v>Folks</v>
      </c>
      <c r="J121" s="9" t="str">
        <f>VLOOKUP(H121,'Startup Sheet'!$A$1:$AM$47,3,0)</f>
        <v>Darshil</v>
      </c>
      <c r="K121" s="9" t="str">
        <f>VLOOKUP(H121,'Startup Sheet'!$A$1:$AM$47,4,0)</f>
        <v>f20200985@pilani.bits-pilani.ac.in</v>
      </c>
      <c r="L121" s="10" t="str">
        <f>VLOOKUP($H121,'Startup Sheet'!$A$1:$AM$47,15,0)</f>
        <v>https://drive.google.com/drive/folders/1JwJrm-OWJuK-1xx6O8dj7OWP8zKkiXoG?usp=sharing</v>
      </c>
      <c r="M121" s="9" t="str">
        <f t="shared" si="10"/>
        <v>Folks: https://drive.google.com/drive/folders/1JwJrm-OWJuK-1xx6O8dj7OWP8zKkiXoG?usp=sharing</v>
      </c>
      <c r="N121" s="9">
        <v>44747.0</v>
      </c>
      <c r="O121" s="11">
        <v>44747.625</v>
      </c>
      <c r="P121" s="11">
        <v>44747.666666666664</v>
      </c>
      <c r="Q121" s="9" t="str">
        <f>VLOOKUP($H121,'Startup Sheet'!$A$1:$AM$47,18,0)</f>
        <v>contact@vishwaspuri.tech</v>
      </c>
      <c r="R121" s="9" t="str">
        <f>VLOOKUP($H121,'Startup Sheet'!$A$1:$AM$47,21,0)</f>
        <v>mudit.shivendra350@yahoo.in</v>
      </c>
      <c r="S121" s="9" t="str">
        <f>VLOOKUP($H121,'Startup Sheet'!$A$1:$AM$47,24,0)</f>
        <v/>
      </c>
    </row>
    <row r="122">
      <c r="A122" s="20" t="s">
        <v>161</v>
      </c>
      <c r="B122" s="6" t="str">
        <f>VLOOKUP(A122,'Mentor Sheet'!$B$2:$O$102,2,0)</f>
        <v>M34</v>
      </c>
      <c r="C122" s="6" t="s">
        <v>162</v>
      </c>
      <c r="D122" s="6" t="s">
        <v>49</v>
      </c>
      <c r="E122" s="6" t="str">
        <f>VLOOKUP(D122,'2021 Batch'!$A$2:$E$16,2,0)</f>
        <v>f20210523@pilani.bits-pilani.ac.in</v>
      </c>
      <c r="F122" s="7">
        <v>1.0</v>
      </c>
      <c r="G122" s="6" t="str">
        <f t="shared" si="1"/>
        <v>M34X1</v>
      </c>
      <c r="H122" s="6" t="str">
        <f>VLOOKUP(G122,'Slot tags'!$C$2:$D$610,2,0)</f>
        <v>S26</v>
      </c>
      <c r="I122" s="8" t="str">
        <f>VLOOKUP($H122,'Startup Sheet'!$A$1:$AM$47,2,0)</f>
        <v>Thrifty Ai</v>
      </c>
      <c r="J122" s="9" t="str">
        <f>VLOOKUP(H122,'Startup Sheet'!$A$1:$AM$47,3,0)</f>
        <v>Varad</v>
      </c>
      <c r="K122" s="9" t="str">
        <f>VLOOKUP(H122,'Startup Sheet'!$A$1:$AM$47,4,0)</f>
        <v>f20200160@pilani.bits-pilani.ac.in</v>
      </c>
      <c r="L122" s="10" t="str">
        <f>VLOOKUP($H122,'Startup Sheet'!$A$1:$AM$47,15,0)</f>
        <v>https://drive.google.com/drive/folders/1UGUlOhqjCkI-SwetLhhrUYvF9kMsvQYr?usp=sharing</v>
      </c>
      <c r="M122" s="9" t="str">
        <f t="shared" si="10"/>
        <v>Thrifty Ai: https://drive.google.com/drive/folders/1UGUlOhqjCkI-SwetLhhrUYvF9kMsvQYr?usp=sharing</v>
      </c>
      <c r="N122" s="9">
        <v>44744.0</v>
      </c>
      <c r="O122" s="11">
        <v>44744.708333333336</v>
      </c>
      <c r="P122" s="15">
        <v>44744.75</v>
      </c>
      <c r="Q122" s="9" t="str">
        <f>VLOOKUP($H122,'Startup Sheet'!$A$1:$AM$47,18,0)</f>
        <v>harshmusketers@gmail.com</v>
      </c>
      <c r="R122" s="9" t="str">
        <f>VLOOKUP($H122,'Startup Sheet'!$A$1:$AM$47,21,0)</f>
        <v>tanishi.mookerjee1510@gmail.com</v>
      </c>
      <c r="S122" s="9" t="str">
        <f>VLOOKUP($H122,'Startup Sheet'!$A$1:$AM$47,24,0)</f>
        <v>yashashgupta96@gmail.com</v>
      </c>
    </row>
    <row r="123">
      <c r="A123" s="20" t="s">
        <v>161</v>
      </c>
      <c r="B123" s="6" t="str">
        <f>VLOOKUP(A123,'Mentor Sheet'!$B$2:$O$102,2,0)</f>
        <v>M34</v>
      </c>
      <c r="C123" s="6" t="s">
        <v>162</v>
      </c>
      <c r="D123" s="6" t="s">
        <v>49</v>
      </c>
      <c r="E123" s="6" t="str">
        <f>VLOOKUP(D123,'2021 Batch'!$A$2:$E$16,2,0)</f>
        <v>f20210523@pilani.bits-pilani.ac.in</v>
      </c>
      <c r="F123" s="7">
        <v>2.0</v>
      </c>
      <c r="G123" s="6" t="str">
        <f t="shared" si="1"/>
        <v>M34X2</v>
      </c>
      <c r="H123" s="6" t="str">
        <f>VLOOKUP(G123,'Slot tags'!$C$2:$D$610,2,0)</f>
        <v>S27</v>
      </c>
      <c r="I123" s="8" t="str">
        <f>VLOOKUP($H123,'Startup Sheet'!$A$1:$AM$47,2,0)</f>
        <v>Nyus</v>
      </c>
      <c r="J123" s="9" t="str">
        <f>VLOOKUP(H123,'Startup Sheet'!$A$1:$AM$47,3,0)</f>
        <v>Naman</v>
      </c>
      <c r="K123" s="9" t="str">
        <f>VLOOKUP(H123,'Startup Sheet'!$A$1:$AM$47,4,0)</f>
        <v>f20201749@pilani.bits-pilani.ac.in</v>
      </c>
      <c r="L123" s="10" t="str">
        <f>VLOOKUP($H123,'Startup Sheet'!$A$1:$AM$47,15,0)</f>
        <v>https://drive.google.com/open?id=1PGBHUVDTNc5ea-tOvuEYsFIMbenCN3qu&amp;authuser=karman%40conquest.org.in&amp;usp=drive_fs</v>
      </c>
      <c r="M123" s="9" t="str">
        <f t="shared" si="10"/>
        <v>Nyus: https://drive.google.com/open?id=1PGBHUVDTNc5ea-tOvuEYsFIMbenCN3qu&amp;authuser=karman%40conquest.org.in&amp;usp=drive_fs</v>
      </c>
      <c r="N123" s="9">
        <v>44745.0</v>
      </c>
      <c r="O123" s="11">
        <v>44745.708333333336</v>
      </c>
      <c r="P123" s="15">
        <v>44745.75</v>
      </c>
      <c r="Q123" s="9" t="str">
        <f>VLOOKUP($H123,'Startup Sheet'!$A$1:$AM$47,18,0)</f>
        <v>puru@nyusapp.com</v>
      </c>
      <c r="R123" s="9" t="str">
        <f>VLOOKUP($H123,'Startup Sheet'!$A$1:$AM$47,21,0)</f>
        <v/>
      </c>
      <c r="S123" s="9" t="str">
        <f>VLOOKUP($H123,'Startup Sheet'!$A$1:$AM$47,24,0)</f>
        <v/>
      </c>
    </row>
    <row r="124">
      <c r="A124" s="20" t="s">
        <v>161</v>
      </c>
      <c r="B124" s="6" t="str">
        <f>VLOOKUP(A124,'Mentor Sheet'!$B$2:$O$102,2,0)</f>
        <v>M34</v>
      </c>
      <c r="C124" s="6" t="s">
        <v>162</v>
      </c>
      <c r="D124" s="6" t="s">
        <v>49</v>
      </c>
      <c r="E124" s="6" t="str">
        <f>VLOOKUP(D124,'2021 Batch'!$A$2:$E$16,2,0)</f>
        <v>f20210523@pilani.bits-pilani.ac.in</v>
      </c>
      <c r="F124" s="7">
        <v>3.0</v>
      </c>
      <c r="G124" s="6" t="str">
        <f t="shared" si="1"/>
        <v>M34X3</v>
      </c>
      <c r="H124" s="6" t="str">
        <f>VLOOKUP(G124,'Slot tags'!$C$2:$D$610,2,0)</f>
        <v>S21</v>
      </c>
      <c r="I124" s="8" t="str">
        <f>VLOOKUP($H124,'Startup Sheet'!$A$1:$AM$47,2,0)</f>
        <v>Learn and Empower Private Limited</v>
      </c>
      <c r="J124" s="9" t="str">
        <f>VLOOKUP(H124,'Startup Sheet'!$A$1:$AM$47,3,0)</f>
        <v>Mehul</v>
      </c>
      <c r="K124" s="9" t="str">
        <f>VLOOKUP(H124,'Startup Sheet'!$A$1:$AM$47,4,0)</f>
        <v>f20200806@pilani.bits-pilani.ac.in</v>
      </c>
      <c r="L124" s="10" t="str">
        <f>VLOOKUP($H124,'Startup Sheet'!$A$1:$AM$47,15,0)</f>
        <v>https://drive.google.com/drive/folders/1T4TUmfqa5C6P8McvtFYN3XntJR6n62Gy?usp=sharing</v>
      </c>
      <c r="M124" s="9" t="str">
        <f t="shared" si="10"/>
        <v>Learn and Empower Private Limited: https://drive.google.com/drive/folders/1T4TUmfqa5C6P8McvtFYN3XntJR6n62Gy?usp=sharing</v>
      </c>
      <c r="N124" s="9">
        <v>44746.0</v>
      </c>
      <c r="O124" s="11">
        <v>44746.708333333336</v>
      </c>
      <c r="P124" s="15">
        <v>44746.75</v>
      </c>
      <c r="Q124" s="9" t="str">
        <f>VLOOKUP($H124,'Startup Sheet'!$A$1:$AM$47,18,0)</f>
        <v>hello@learnemp.in</v>
      </c>
      <c r="R124" s="9" t="str">
        <f>VLOOKUP($H124,'Startup Sheet'!$A$1:$AM$47,21,0)</f>
        <v>prabodh.mahajan@learnemp.in</v>
      </c>
      <c r="S124" s="9" t="str">
        <f>VLOOKUP($H124,'Startup Sheet'!$A$1:$AM$47,24,0)</f>
        <v/>
      </c>
    </row>
    <row r="125">
      <c r="A125" s="20" t="s">
        <v>161</v>
      </c>
      <c r="B125" s="6" t="str">
        <f>VLOOKUP(A125,'Mentor Sheet'!$B$2:$O$102,2,0)</f>
        <v>M34</v>
      </c>
      <c r="C125" s="6" t="s">
        <v>162</v>
      </c>
      <c r="D125" s="6" t="s">
        <v>49</v>
      </c>
      <c r="E125" s="6" t="str">
        <f>VLOOKUP(D125,'2021 Batch'!$A$2:$E$16,2,0)</f>
        <v>f20210523@pilani.bits-pilani.ac.in</v>
      </c>
      <c r="F125" s="7">
        <v>4.0</v>
      </c>
      <c r="G125" s="6" t="str">
        <f t="shared" si="1"/>
        <v>M34X4</v>
      </c>
      <c r="H125" s="6" t="str">
        <f>VLOOKUP(G125,'Slot tags'!$C$2:$D$610,2,0)</f>
        <v>S14</v>
      </c>
      <c r="I125" s="8" t="str">
        <f>VLOOKUP($H125,'Startup Sheet'!$A$1:$AM$47,2,0)</f>
        <v>Avidia Labs</v>
      </c>
      <c r="J125" s="9" t="str">
        <f>VLOOKUP(H125,'Startup Sheet'!$A$1:$AM$47,3,0)</f>
        <v>Mehul</v>
      </c>
      <c r="K125" s="9" t="str">
        <f>VLOOKUP(H125,'Startup Sheet'!$A$1:$AM$47,4,0)</f>
        <v>f20200806@pilani.bits-pilani.ac.in</v>
      </c>
      <c r="L125" s="10" t="str">
        <f>VLOOKUP($H125,'Startup Sheet'!$A$1:$AM$47,15,0)</f>
        <v>https://drive.google.com/open?id=1Kx8QRKODlNgjRyyxcMYdNXa2RA48lcIO&amp;authuser=karman%40conquest.org.in&amp;usp=drive_fs</v>
      </c>
      <c r="M125" s="9" t="str">
        <f t="shared" si="10"/>
        <v>Avidia Labs: https://drive.google.com/open?id=1Kx8QRKODlNgjRyyxcMYdNXa2RA48lcIO&amp;authuser=karman%40conquest.org.in&amp;usp=drive_fs</v>
      </c>
      <c r="N125" s="9">
        <v>44747.0</v>
      </c>
      <c r="O125" s="11">
        <v>44747.708333333336</v>
      </c>
      <c r="P125" s="15">
        <v>44747.75</v>
      </c>
      <c r="Q125" s="9" t="str">
        <f>VLOOKUP($H125,'Startup Sheet'!$A$1:$AM$47,18,0)</f>
        <v>vidya.choudhary@avidialabs.com</v>
      </c>
      <c r="R125" s="9" t="str">
        <f>VLOOKUP($H125,'Startup Sheet'!$A$1:$AM$47,21,0)</f>
        <v>ajitkohir@avidialabs.com</v>
      </c>
      <c r="S125" s="9" t="str">
        <f>VLOOKUP($H125,'Startup Sheet'!$A$1:$AM$47,24,0)</f>
        <v/>
      </c>
    </row>
    <row r="126">
      <c r="A126" s="20" t="s">
        <v>161</v>
      </c>
      <c r="B126" s="6" t="str">
        <f>VLOOKUP(A126,'Mentor Sheet'!$B$2:$O$102,2,0)</f>
        <v>M34</v>
      </c>
      <c r="C126" s="6" t="s">
        <v>162</v>
      </c>
      <c r="D126" s="6" t="s">
        <v>49</v>
      </c>
      <c r="E126" s="6" t="str">
        <f>VLOOKUP(D126,'2021 Batch'!$A$2:$E$16,2,0)</f>
        <v>f20210523@pilani.bits-pilani.ac.in</v>
      </c>
      <c r="F126" s="7">
        <v>5.0</v>
      </c>
      <c r="G126" s="6" t="str">
        <f t="shared" si="1"/>
        <v>M34X5</v>
      </c>
      <c r="H126" s="6" t="str">
        <f>VLOOKUP(G126,'Slot tags'!$C$2:$D$610,2,0)</f>
        <v>S45</v>
      </c>
      <c r="I126" s="8" t="str">
        <f>VLOOKUP($H126,'Startup Sheet'!$A$1:$AM$47,2,0)</f>
        <v>Be Zen (Thrivingzen OPC Pvt Ltd)</v>
      </c>
      <c r="J126" s="9" t="str">
        <f>VLOOKUP(H126,'Startup Sheet'!$A$1:$AM$47,3,0)</f>
        <v>Mehul</v>
      </c>
      <c r="K126" s="9" t="str">
        <f>VLOOKUP(H126,'Startup Sheet'!$A$1:$AM$47,4,0)</f>
        <v>f20200806@pilani.bits-pilani.ac.in</v>
      </c>
      <c r="L126" s="10" t="str">
        <f>VLOOKUP($H126,'Startup Sheet'!$A$1:$AM$47,15,0)</f>
        <v>https://drive.google.com/open?id=1Wwm0iH0BQp7yyPOnJdsgC9uMmaimk8ZQ&amp;authuser=karman%40conquest.org.in&amp;usp=drive_fs</v>
      </c>
      <c r="M126" s="9" t="str">
        <f t="shared" si="10"/>
        <v>Be Zen (Thrivingzen OPC Pvt Ltd): https://drive.google.com/open?id=1Wwm0iH0BQp7yyPOnJdsgC9uMmaimk8ZQ&amp;authuser=karman%40conquest.org.in&amp;usp=drive_fs</v>
      </c>
      <c r="N126" s="9">
        <v>44748.0</v>
      </c>
      <c r="O126" s="11">
        <v>44748.708333333336</v>
      </c>
      <c r="P126" s="15">
        <v>44748.75</v>
      </c>
      <c r="Q126" s="9" t="str">
        <f>VLOOKUP($H126,'Startup Sheet'!$A$1:$AM$47,18,0)</f>
        <v>ramchaitanya@bezen.eco</v>
      </c>
      <c r="R126" s="9" t="str">
        <f>VLOOKUP($H126,'Startup Sheet'!$A$1:$AM$47,21,0)</f>
        <v/>
      </c>
      <c r="S126" s="9" t="str">
        <f>VLOOKUP($H126,'Startup Sheet'!$A$1:$AM$47,24,0)</f>
        <v/>
      </c>
    </row>
    <row r="127">
      <c r="A127" s="20" t="s">
        <v>161</v>
      </c>
      <c r="B127" s="6" t="str">
        <f>VLOOKUP(A127,'Mentor Sheet'!$B$2:$O$102,2,0)</f>
        <v>M34</v>
      </c>
      <c r="C127" s="6" t="s">
        <v>162</v>
      </c>
      <c r="D127" s="6" t="s">
        <v>49</v>
      </c>
      <c r="E127" s="6" t="str">
        <f>VLOOKUP(D127,'2021 Batch'!$A$2:$E$16,2,0)</f>
        <v>f20210523@pilani.bits-pilani.ac.in</v>
      </c>
      <c r="F127" s="7">
        <v>6.0</v>
      </c>
      <c r="G127" s="6" t="str">
        <f t="shared" si="1"/>
        <v>M34X6</v>
      </c>
      <c r="H127" s="6" t="str">
        <f>VLOOKUP(G127,'Slot tags'!$C$2:$D$610,2,0)</f>
        <v>S40</v>
      </c>
      <c r="I127" s="8" t="str">
        <f>VLOOKUP($H127,'Startup Sheet'!$A$1:$AM$47,2,0)</f>
        <v>CliqueUp</v>
      </c>
      <c r="J127" s="9" t="str">
        <f>VLOOKUP(H127,'Startup Sheet'!$A$1:$AM$47,3,0)</f>
        <v>Varad</v>
      </c>
      <c r="K127" s="9" t="str">
        <f>VLOOKUP(H127,'Startup Sheet'!$A$1:$AM$47,4,0)</f>
        <v>f20200160@pilani.bits-pilani.ac.in</v>
      </c>
      <c r="L127" s="10" t="str">
        <f>VLOOKUP($H127,'Startup Sheet'!$A$1:$AM$47,15,0)</f>
        <v>https://drive.google.com/drive/folders/1UEmu3wGMMJdSXnggjoIP9j6KAglsz1MI?usp=sharing</v>
      </c>
      <c r="M127" s="9" t="str">
        <f t="shared" si="10"/>
        <v>CliqueUp: https://drive.google.com/drive/folders/1UEmu3wGMMJdSXnggjoIP9j6KAglsz1MI?usp=sharing</v>
      </c>
      <c r="N127" s="9">
        <v>44749.0</v>
      </c>
      <c r="O127" s="11">
        <v>44749.708333333336</v>
      </c>
      <c r="P127" s="15">
        <v>44749.75</v>
      </c>
      <c r="Q127" s="9" t="str">
        <f>VLOOKUP($H127,'Startup Sheet'!$A$1:$AM$47,18,0)</f>
        <v>ayush@peekwhole.com</v>
      </c>
      <c r="R127" s="9" t="str">
        <f>VLOOKUP($H127,'Startup Sheet'!$A$1:$AM$47,21,0)</f>
        <v>seerat@peekwhole.com</v>
      </c>
      <c r="S127" s="9" t="str">
        <f>VLOOKUP($H127,'Startup Sheet'!$A$1:$AM$47,24,0)</f>
        <v/>
      </c>
    </row>
    <row r="128">
      <c r="A128" s="6" t="s">
        <v>163</v>
      </c>
      <c r="B128" s="6" t="str">
        <f>VLOOKUP(A128,'Mentor Sheet'!$B$2:$O$102,2,0)</f>
        <v>M18</v>
      </c>
      <c r="C128" s="6" t="s">
        <v>164</v>
      </c>
      <c r="D128" s="6" t="s">
        <v>49</v>
      </c>
      <c r="E128" s="6" t="str">
        <f>VLOOKUP(D128,'2021 Batch'!$A$2:$E$16,2,0)</f>
        <v>f20210523@pilani.bits-pilani.ac.in</v>
      </c>
      <c r="F128" s="7">
        <v>1.0</v>
      </c>
      <c r="G128" s="6" t="str">
        <f t="shared" si="1"/>
        <v>M18X1</v>
      </c>
      <c r="H128" s="6" t="str">
        <f>VLOOKUP(G128,'Slot tags'!$C$2:$D$610,2,0)</f>
        <v>S43</v>
      </c>
      <c r="I128" s="8" t="str">
        <f>VLOOKUP($H128,'Startup Sheet'!$A$1:$AM$47,2,0)</f>
        <v>Invest With Tribe</v>
      </c>
      <c r="J128" s="9" t="str">
        <f>VLOOKUP(H128,'Startup Sheet'!$A$1:$AM$47,3,0)</f>
        <v>Varad</v>
      </c>
      <c r="K128" s="9" t="str">
        <f>VLOOKUP(H128,'Startup Sheet'!$A$1:$AM$47,4,0)</f>
        <v>f20200160@pilani.bits-pilani.ac.in</v>
      </c>
      <c r="L128" s="10" t="str">
        <f>VLOOKUP($H128,'Startup Sheet'!$A$1:$AM$47,15,0)</f>
        <v>https://drive.google.com/open?id=1XGVm-Tm12RkSLgg26m5hY8wO874bGqRL&amp;authuser=karman%40conquest.org.in&amp;usp=drive_fs</v>
      </c>
      <c r="M128" s="9" t="str">
        <f t="shared" si="10"/>
        <v>Invest With Tribe: https://drive.google.com/open?id=1XGVm-Tm12RkSLgg26m5hY8wO874bGqRL&amp;authuser=karman%40conquest.org.in&amp;usp=drive_fs</v>
      </c>
      <c r="N128" s="9">
        <v>44746.0</v>
      </c>
      <c r="O128" s="11">
        <v>44746.666666666664</v>
      </c>
      <c r="P128" s="15">
        <v>44746.708333333336</v>
      </c>
      <c r="Q128" s="9" t="str">
        <f>VLOOKUP($H128,'Startup Sheet'!$A$1:$AM$47,18,0)</f>
        <v>himanshu@investwithtribe.com</v>
      </c>
      <c r="R128" s="9" t="str">
        <f>VLOOKUP($H128,'Startup Sheet'!$A$1:$AM$47,21,0)</f>
        <v>kayur@investwithtribe.com</v>
      </c>
      <c r="S128" s="9" t="str">
        <f>VLOOKUP($H128,'Startup Sheet'!$A$1:$AM$47,24,0)</f>
        <v/>
      </c>
    </row>
    <row r="129">
      <c r="A129" s="6" t="s">
        <v>163</v>
      </c>
      <c r="B129" s="6" t="str">
        <f>VLOOKUP(A129,'Mentor Sheet'!$B$2:$O$102,2,0)</f>
        <v>M18</v>
      </c>
      <c r="C129" s="6" t="s">
        <v>164</v>
      </c>
      <c r="D129" s="6" t="s">
        <v>49</v>
      </c>
      <c r="E129" s="6" t="str">
        <f>VLOOKUP(D129,'2021 Batch'!$A$2:$E$16,2,0)</f>
        <v>f20210523@pilani.bits-pilani.ac.in</v>
      </c>
      <c r="F129" s="7">
        <v>2.0</v>
      </c>
      <c r="G129" s="6" t="str">
        <f t="shared" si="1"/>
        <v>M18X2</v>
      </c>
      <c r="H129" s="6" t="str">
        <f>VLOOKUP(G129,'Slot tags'!$C$2:$D$610,2,0)</f>
        <v>S36</v>
      </c>
      <c r="I129" s="8" t="str">
        <f>VLOOKUP($H129,'Startup Sheet'!$A$1:$AM$47,2,0)</f>
        <v>Genpay</v>
      </c>
      <c r="J129" s="9" t="str">
        <f>VLOOKUP(H129,'Startup Sheet'!$A$1:$AM$47,3,0)</f>
        <v>Mehul</v>
      </c>
      <c r="K129" s="9" t="str">
        <f>VLOOKUP(H129,'Startup Sheet'!$A$1:$AM$47,4,0)</f>
        <v>f20200806@pilani.bits-pilani.ac.in</v>
      </c>
      <c r="L129" s="10" t="str">
        <f>VLOOKUP($H129,'Startup Sheet'!$A$1:$AM$47,15,0)</f>
        <v>https://drive.google.com/open?id=1Toer_8UB-2Z61N2wm-48Qu-vhCwEuIrD&amp;authuser=karman%40conquest.org.in&amp;usp=drive_fs</v>
      </c>
      <c r="M129" s="9" t="str">
        <f t="shared" si="10"/>
        <v>Genpay: https://drive.google.com/open?id=1Toer_8UB-2Z61N2wm-48Qu-vhCwEuIrD&amp;authuser=karman%40conquest.org.in&amp;usp=drive_fs</v>
      </c>
      <c r="N129" s="9">
        <v>44749.0</v>
      </c>
      <c r="O129" s="11">
        <v>44749.583333333336</v>
      </c>
      <c r="P129" s="15">
        <v>44749.625</v>
      </c>
      <c r="Q129" s="9" t="str">
        <f>VLOOKUP($H129,'Startup Sheet'!$A$1:$AM$47,18,0)</f>
        <v>chaithanya@genpay.in</v>
      </c>
      <c r="R129" s="9" t="str">
        <f>VLOOKUP($H129,'Startup Sheet'!$A$1:$AM$47,21,0)</f>
        <v>parikshit@genpay.in</v>
      </c>
      <c r="S129" s="9" t="str">
        <f>VLOOKUP($H129,'Startup Sheet'!$A$1:$AM$47,24,0)</f>
        <v/>
      </c>
    </row>
    <row r="130">
      <c r="A130" s="6" t="s">
        <v>163</v>
      </c>
      <c r="B130" s="6" t="str">
        <f>VLOOKUP(A130,'Mentor Sheet'!$B$2:$O$102,2,0)</f>
        <v>M18</v>
      </c>
      <c r="C130" s="6" t="s">
        <v>164</v>
      </c>
      <c r="D130" s="6" t="s">
        <v>49</v>
      </c>
      <c r="E130" s="6" t="str">
        <f>VLOOKUP(D130,'2021 Batch'!$A$2:$E$16,2,0)</f>
        <v>f20210523@pilani.bits-pilani.ac.in</v>
      </c>
      <c r="F130" s="7">
        <v>3.0</v>
      </c>
      <c r="G130" s="6" t="str">
        <f t="shared" si="1"/>
        <v>M18X3</v>
      </c>
      <c r="H130" s="6" t="str">
        <f>VLOOKUP(G130,'Slot tags'!$C$2:$D$610,2,0)</f>
        <v>S39</v>
      </c>
      <c r="I130" s="8" t="str">
        <f>VLOOKUP($H130,'Startup Sheet'!$A$1:$AM$47,2,0)</f>
        <v>PayNav</v>
      </c>
      <c r="J130" s="9" t="str">
        <f>VLOOKUP(H130,'Startup Sheet'!$A$1:$AM$47,3,0)</f>
        <v>Varad</v>
      </c>
      <c r="K130" s="9" t="str">
        <f>VLOOKUP(H130,'Startup Sheet'!$A$1:$AM$47,4,0)</f>
        <v>f20200160@pilani.bits-pilani.ac.in</v>
      </c>
      <c r="L130" s="10" t="str">
        <f>VLOOKUP($H130,'Startup Sheet'!$A$1:$AM$47,15,0)</f>
        <v>https://drive.google.com/drive/folders/1TFN3gx8ROM2PZXjpWNtPfZ4HQZcniv_C?usp=sharing</v>
      </c>
      <c r="M130" s="9" t="str">
        <f t="shared" si="10"/>
        <v>PayNav: https://drive.google.com/drive/folders/1TFN3gx8ROM2PZXjpWNtPfZ4HQZcniv_C?usp=sharing</v>
      </c>
      <c r="N130" s="9">
        <v>44750.0</v>
      </c>
      <c r="O130" s="11">
        <v>44749.458333333336</v>
      </c>
      <c r="P130" s="15">
        <v>44749.5</v>
      </c>
      <c r="Q130" s="9" t="str">
        <f>VLOOKUP($H130,'Startup Sheet'!$A$1:$AM$47,18,0)</f>
        <v>naveenpatnaik.J@gmail.com</v>
      </c>
      <c r="R130" s="9" t="str">
        <f>VLOOKUP($H130,'Startup Sheet'!$A$1:$AM$47,21,0)</f>
        <v/>
      </c>
      <c r="S130" s="9" t="str">
        <f>VLOOKUP($H130,'Startup Sheet'!$A$1:$AM$47,24,0)</f>
        <v/>
      </c>
    </row>
    <row r="131">
      <c r="A131" s="6" t="s">
        <v>165</v>
      </c>
      <c r="B131" s="6" t="str">
        <f>VLOOKUP(A131,'Mentor Sheet'!$B$2:$O$102,2,0)</f>
        <v>M60</v>
      </c>
      <c r="C131" s="6" t="s">
        <v>166</v>
      </c>
      <c r="D131" s="6" t="s">
        <v>49</v>
      </c>
      <c r="E131" s="6" t="str">
        <f>VLOOKUP(D131,'2021 Batch'!$A$2:$E$16,2,0)</f>
        <v>f20210523@pilani.bits-pilani.ac.in</v>
      </c>
      <c r="F131" s="7">
        <v>1.0</v>
      </c>
      <c r="G131" s="6" t="str">
        <f t="shared" si="1"/>
        <v>M60X1</v>
      </c>
      <c r="H131" s="6" t="str">
        <f>VLOOKUP(G131,'Slot tags'!$C$2:$D$610,2,0)</f>
        <v>S44</v>
      </c>
      <c r="I131" s="8" t="str">
        <f>VLOOKUP($H131,'Startup Sheet'!$A$1:$AM$47,2,0)</f>
        <v>UNINO Healthcare Private Limited</v>
      </c>
      <c r="J131" s="9" t="str">
        <f>VLOOKUP(H131,'Startup Sheet'!$A$1:$AM$47,3,0)</f>
        <v>Mehul</v>
      </c>
      <c r="K131" s="9" t="str">
        <f>VLOOKUP(H131,'Startup Sheet'!$A$1:$AM$47,4,0)</f>
        <v>f20200806@pilani.bits-pilani.ac.in</v>
      </c>
      <c r="L131" s="10" t="str">
        <f>VLOOKUP($H131,'Startup Sheet'!$A$1:$AM$47,15,0)</f>
        <v>https://drive.google.com/open?id=1WvcUJlLCv7VmievZOnHqyBVdxVdlwt-B&amp;authuser=karman%40conquest.org.in&amp;usp=drive_fs</v>
      </c>
      <c r="M131" s="9" t="str">
        <f t="shared" si="10"/>
        <v>UNINO Healthcare Private Limited: https://drive.google.com/open?id=1WvcUJlLCv7VmievZOnHqyBVdxVdlwt-B&amp;authuser=karman%40conquest.org.in&amp;usp=drive_fs</v>
      </c>
      <c r="N131" s="9">
        <v>44747.0</v>
      </c>
      <c r="O131" s="11">
        <v>44747.708333333336</v>
      </c>
      <c r="P131" s="15">
        <v>44747.75</v>
      </c>
      <c r="Q131" s="9" t="str">
        <f>VLOOKUP($H131,'Startup Sheet'!$A$1:$AM$47,18,0)</f>
        <v>Harshini.zaveri@gmail.com</v>
      </c>
      <c r="R131" s="9" t="str">
        <f>VLOOKUP($H131,'Startup Sheet'!$A$1:$AM$47,21,0)</f>
        <v>Zaverichiranjit@gmail.com</v>
      </c>
      <c r="S131" s="9"/>
    </row>
    <row r="132">
      <c r="A132" s="6" t="s">
        <v>165</v>
      </c>
      <c r="B132" s="6" t="str">
        <f>VLOOKUP(A132,'Mentor Sheet'!$B$2:$O$102,2,0)</f>
        <v>M60</v>
      </c>
      <c r="C132" s="6" t="s">
        <v>166</v>
      </c>
      <c r="D132" s="6" t="s">
        <v>49</v>
      </c>
      <c r="E132" s="6" t="str">
        <f>VLOOKUP(D132,'2021 Batch'!$A$2:$E$16,2,0)</f>
        <v>f20210523@pilani.bits-pilani.ac.in</v>
      </c>
      <c r="F132" s="18">
        <v>2.0</v>
      </c>
      <c r="G132" s="6" t="str">
        <f t="shared" si="1"/>
        <v>M60X2</v>
      </c>
      <c r="H132" s="6" t="str">
        <f>VLOOKUP(G132,'Slot tags'!$C$2:$D$610,2,0)</f>
        <v>S17</v>
      </c>
      <c r="I132" s="8" t="str">
        <f>VLOOKUP($H132,'Startup Sheet'!$A$1:$AM$47,2,0)</f>
        <v>Humors Tech</v>
      </c>
      <c r="J132" s="9" t="str">
        <f>VLOOKUP(H132,'Startup Sheet'!$A$1:$AM$47,3,0)</f>
        <v>Aryaman</v>
      </c>
      <c r="K132" s="9" t="str">
        <f>VLOOKUP(H132,'Startup Sheet'!$A$1:$AM$47,4,0)</f>
        <v>f20200537@pilani.bits-pilani.ac.in</v>
      </c>
      <c r="L132" s="10" t="str">
        <f>VLOOKUP($H132,'Startup Sheet'!$A$1:$AM$47,15,0)</f>
        <v>https://drive.google.com/drive/folders/1NvhWvcuqo7V0sUWNd_I9vU_Yq9oXok6Y?usp=sharing</v>
      </c>
      <c r="M132" s="9" t="str">
        <f t="shared" si="10"/>
        <v>Humors Tech: https://drive.google.com/drive/folders/1NvhWvcuqo7V0sUWNd_I9vU_Yq9oXok6Y?usp=sharing</v>
      </c>
      <c r="N132" s="9">
        <v>44746.0</v>
      </c>
      <c r="O132" s="11">
        <v>44746.708333333336</v>
      </c>
      <c r="P132" s="15">
        <v>44746.75</v>
      </c>
      <c r="Q132" s="9" t="str">
        <f>VLOOKUP($H132,'Startup Sheet'!$A$1:$AM$47,18,0)</f>
        <v>ankur@humorstech.com</v>
      </c>
      <c r="R132" s="9" t="str">
        <f>VLOOKUP($H132,'Startup Sheet'!$A$1:$AM$47,21,0)</f>
        <v>suchita@humorstech.com</v>
      </c>
      <c r="S132" s="9" t="str">
        <f>VLOOKUP($H132,'Startup Sheet'!$A$1:$AM$47,24,0)</f>
        <v>pushkar.bhagwat@humorstech.com</v>
      </c>
    </row>
    <row r="133">
      <c r="A133" s="6" t="s">
        <v>167</v>
      </c>
      <c r="B133" s="6" t="str">
        <f>VLOOKUP(A133,'Mentor Sheet'!$B$2:$O$102,2,0)</f>
        <v>M43</v>
      </c>
      <c r="C133" s="6" t="s">
        <v>168</v>
      </c>
      <c r="D133" s="6" t="s">
        <v>49</v>
      </c>
      <c r="E133" s="6" t="str">
        <f>VLOOKUP(D133,'2021 Batch'!$A$2:$E$16,2,0)</f>
        <v>f20210523@pilani.bits-pilani.ac.in</v>
      </c>
      <c r="F133" s="7">
        <v>1.0</v>
      </c>
      <c r="G133" s="6" t="str">
        <f t="shared" si="1"/>
        <v>M43X1</v>
      </c>
      <c r="H133" s="6" t="str">
        <f>VLOOKUP(G133,'Slot tags'!$C$2:$D$610,2,0)</f>
        <v>S41</v>
      </c>
      <c r="I133" s="8" t="str">
        <f>VLOOKUP($H133,'Startup Sheet'!$A$1:$AM$47,2,0)</f>
        <v>Chalo Nework</v>
      </c>
      <c r="J133" s="9" t="str">
        <f>VLOOKUP(H133,'Startup Sheet'!$A$1:$AM$47,3,0)</f>
        <v>Varad</v>
      </c>
      <c r="K133" s="9" t="str">
        <f>VLOOKUP(H133,'Startup Sheet'!$A$1:$AM$47,4,0)</f>
        <v>f20200160@pilani.bits-pilani.ac.in</v>
      </c>
      <c r="L133" s="10" t="str">
        <f>VLOOKUP($H133,'Startup Sheet'!$A$1:$AM$47,15,0)</f>
        <v>https://drive.google.com/drive/folders/1SwRAfOTDXJV3CvChP9wAVSyAf-LICHXk?usp=sharing</v>
      </c>
      <c r="M133" s="9" t="str">
        <f t="shared" si="10"/>
        <v>Chalo Nework: https://drive.google.com/drive/folders/1SwRAfOTDXJV3CvChP9wAVSyAf-LICHXk?usp=sharing</v>
      </c>
      <c r="N133" s="9">
        <v>44747.0</v>
      </c>
      <c r="O133" s="11">
        <v>44747.666666666664</v>
      </c>
      <c r="P133" s="15">
        <v>44747.708333333336</v>
      </c>
      <c r="Q133" s="9" t="str">
        <f>VLOOKUP($H133,'Startup Sheet'!$A$1:$AM$47,18,0)</f>
        <v>priyansha.singh@indiamigrationnow.org</v>
      </c>
      <c r="R133" s="9" t="str">
        <f>VLOOKUP($H133,'Startup Sheet'!$A$1:$AM$47,21,0)</f>
        <v>varun@indiamigrationnow.org</v>
      </c>
      <c r="S133" s="9" t="str">
        <f>VLOOKUP($H133,'Startup Sheet'!$A$1:$AM$47,24,0)</f>
        <v/>
      </c>
    </row>
    <row r="134">
      <c r="A134" s="6" t="s">
        <v>167</v>
      </c>
      <c r="B134" s="6" t="str">
        <f>VLOOKUP(A134,'Mentor Sheet'!$B$2:$O$102,2,0)</f>
        <v>M43</v>
      </c>
      <c r="C134" s="6" t="s">
        <v>168</v>
      </c>
      <c r="D134" s="6" t="s">
        <v>49</v>
      </c>
      <c r="E134" s="6" t="str">
        <f>VLOOKUP(D134,'2021 Batch'!$A$2:$E$16,2,0)</f>
        <v>f20210523@pilani.bits-pilani.ac.in</v>
      </c>
      <c r="F134" s="18">
        <v>2.0</v>
      </c>
      <c r="G134" s="6" t="str">
        <f t="shared" si="1"/>
        <v>M43X2</v>
      </c>
      <c r="H134" s="6" t="str">
        <f>VLOOKUP(G134,'Slot tags'!$C$2:$D$610,2,0)</f>
        <v>S11</v>
      </c>
      <c r="I134" s="8" t="str">
        <f>VLOOKUP($H134,'Startup Sheet'!$A$1:$AM$47,2,0)</f>
        <v>Leegum</v>
      </c>
      <c r="J134" s="9" t="str">
        <f>VLOOKUP(H134,'Startup Sheet'!$A$1:$AM$47,3,0)</f>
        <v>Karman</v>
      </c>
      <c r="K134" s="9" t="str">
        <f>VLOOKUP(H134,'Startup Sheet'!$A$1:$AM$47,4,0)</f>
        <v>f20201896@pilani.bits-pilani.ac.in</v>
      </c>
      <c r="L134" s="10" t="str">
        <f>VLOOKUP($H134,'Startup Sheet'!$A$1:$AM$47,15,0)</f>
        <v>https://drive.google.com/open?id=1NtWH88d2Hcog9nyucDmMZdik48V1tNng&amp;authuser=karman%40conquest.org.in&amp;usp=drive_fs</v>
      </c>
      <c r="M134" s="9" t="str">
        <f t="shared" si="10"/>
        <v>Leegum: https://drive.google.com/open?id=1NtWH88d2Hcog9nyucDmMZdik48V1tNng&amp;authuser=karman%40conquest.org.in&amp;usp=drive_fs</v>
      </c>
      <c r="N134" s="9">
        <v>44743.0</v>
      </c>
      <c r="O134" s="11">
        <v>44743.666666666664</v>
      </c>
      <c r="P134" s="15">
        <v>44743.708333333336</v>
      </c>
      <c r="Q134" s="9" t="str">
        <f>VLOOKUP($H134,'Startup Sheet'!$A$1:$AM$47,18,0)</f>
        <v>akashpratapsingh2912@gmail.com</v>
      </c>
      <c r="R134" s="9" t="str">
        <f>VLOOKUP($H134,'Startup Sheet'!$A$1:$AM$47,21,0)</f>
        <v>petullamishra08@gmail.com</v>
      </c>
      <c r="S134" s="9" t="str">
        <f>VLOOKUP($H134,'Startup Sheet'!$A$1:$AM$47,24,0)</f>
        <v/>
      </c>
    </row>
    <row r="135">
      <c r="A135" s="6" t="s">
        <v>167</v>
      </c>
      <c r="B135" s="6" t="str">
        <f>VLOOKUP(A135,'Mentor Sheet'!$B$2:$O$102,2,0)</f>
        <v>M43</v>
      </c>
      <c r="C135" s="6" t="s">
        <v>168</v>
      </c>
      <c r="D135" s="6" t="s">
        <v>49</v>
      </c>
      <c r="E135" s="6" t="str">
        <f>VLOOKUP(D135,'2021 Batch'!$A$2:$E$16,2,0)</f>
        <v>f20210523@pilani.bits-pilani.ac.in</v>
      </c>
      <c r="F135" s="18">
        <v>3.0</v>
      </c>
      <c r="G135" s="6" t="str">
        <f t="shared" si="1"/>
        <v>M43X3</v>
      </c>
      <c r="H135" s="6" t="str">
        <f>VLOOKUP(G135,'Slot tags'!$C$2:$D$610,2,0)</f>
        <v>S39</v>
      </c>
      <c r="I135" s="8" t="str">
        <f>VLOOKUP($H135,'Startup Sheet'!$A$1:$AM$47,2,0)</f>
        <v>PayNav</v>
      </c>
      <c r="J135" s="9" t="str">
        <f>VLOOKUP(H135,'Startup Sheet'!$A$1:$AM$47,3,0)</f>
        <v>Varad</v>
      </c>
      <c r="K135" s="9" t="str">
        <f>VLOOKUP(H135,'Startup Sheet'!$A$1:$AM$47,4,0)</f>
        <v>f20200160@pilani.bits-pilani.ac.in</v>
      </c>
      <c r="L135" s="10" t="str">
        <f>VLOOKUP($H135,'Startup Sheet'!$A$1:$AM$47,15,0)</f>
        <v>https://drive.google.com/drive/folders/1TFN3gx8ROM2PZXjpWNtPfZ4HQZcniv_C?usp=sharing</v>
      </c>
      <c r="M135" s="9" t="str">
        <f t="shared" si="10"/>
        <v>PayNav: https://drive.google.com/drive/folders/1TFN3gx8ROM2PZXjpWNtPfZ4HQZcniv_C?usp=sharing</v>
      </c>
      <c r="N135" s="9">
        <v>44749.0</v>
      </c>
      <c r="O135" s="11">
        <v>44749.666666666664</v>
      </c>
      <c r="P135" s="15">
        <v>44749.708333333336</v>
      </c>
      <c r="Q135" s="9" t="str">
        <f>VLOOKUP($H135,'Startup Sheet'!$A$1:$AM$47,18,0)</f>
        <v>naveenpatnaik.J@gmail.com</v>
      </c>
      <c r="R135" s="9" t="str">
        <f>VLOOKUP($H135,'Startup Sheet'!$A$1:$AM$47,21,0)</f>
        <v/>
      </c>
      <c r="S135" s="9" t="str">
        <f>VLOOKUP($H135,'Startup Sheet'!$A$1:$AM$47,24,0)</f>
        <v/>
      </c>
    </row>
    <row r="136">
      <c r="A136" s="6" t="s">
        <v>169</v>
      </c>
      <c r="B136" s="6" t="str">
        <f>VLOOKUP(A136,'Mentor Sheet'!$B$2:$O$102,2,0)</f>
        <v>M19</v>
      </c>
      <c r="C136" s="6" t="s">
        <v>170</v>
      </c>
      <c r="D136" s="6" t="s">
        <v>35</v>
      </c>
      <c r="E136" s="6" t="str">
        <f>VLOOKUP(D136,'2021 Batch'!$A$2:$E$16,2,0)</f>
        <v>f20212389@pilani.bits-pilani.ac.in</v>
      </c>
      <c r="F136" s="7">
        <v>1.0</v>
      </c>
      <c r="G136" s="6" t="str">
        <f t="shared" si="1"/>
        <v>M19X1</v>
      </c>
      <c r="H136" s="6" t="str">
        <f>VLOOKUP(G136,'Slot tags'!$C$2:$D$610,2,0)</f>
        <v>S40</v>
      </c>
      <c r="I136" s="8" t="str">
        <f>VLOOKUP($H136,'Startup Sheet'!$A$1:$AM$47,2,0)</f>
        <v>CliqueUp</v>
      </c>
      <c r="J136" s="9" t="str">
        <f>VLOOKUP(H136,'Startup Sheet'!$A$1:$AM$47,3,0)</f>
        <v>Varad</v>
      </c>
      <c r="K136" s="9" t="str">
        <f>VLOOKUP(H136,'Startup Sheet'!$A$1:$AM$47,4,0)</f>
        <v>f20200160@pilani.bits-pilani.ac.in</v>
      </c>
      <c r="L136" s="10" t="str">
        <f>VLOOKUP($H136,'Startup Sheet'!$A$1:$AM$47,15,0)</f>
        <v>https://drive.google.com/drive/folders/1UEmu3wGMMJdSXnggjoIP9j6KAglsz1MI?usp=sharing</v>
      </c>
      <c r="M136" s="9" t="str">
        <f t="shared" si="10"/>
        <v>CliqueUp: https://drive.google.com/drive/folders/1UEmu3wGMMJdSXnggjoIP9j6KAglsz1MI?usp=sharing</v>
      </c>
      <c r="N136" s="9">
        <v>44746.0</v>
      </c>
      <c r="O136" s="21">
        <v>44746.708333333336</v>
      </c>
      <c r="P136" s="21">
        <v>44746.75</v>
      </c>
      <c r="Q136" s="9" t="str">
        <f>VLOOKUP($H136,'Startup Sheet'!$A$1:$AM$47,18,0)</f>
        <v>ayush@peekwhole.com</v>
      </c>
      <c r="R136" s="9" t="str">
        <f>VLOOKUP($H136,'Startup Sheet'!$A$1:$AM$47,21,0)</f>
        <v>seerat@peekwhole.com</v>
      </c>
      <c r="S136" s="9" t="str">
        <f>VLOOKUP($H136,'Startup Sheet'!$A$1:$AM$47,24,0)</f>
        <v/>
      </c>
    </row>
    <row r="137">
      <c r="A137" s="6" t="s">
        <v>169</v>
      </c>
      <c r="B137" s="6" t="str">
        <f>VLOOKUP(A137,'Mentor Sheet'!$B$2:$O$102,2,0)</f>
        <v>M19</v>
      </c>
      <c r="C137" s="6" t="s">
        <v>170</v>
      </c>
      <c r="D137" s="6" t="s">
        <v>35</v>
      </c>
      <c r="E137" s="6" t="str">
        <f>VLOOKUP(D137,'2021 Batch'!$A$2:$E$16,2,0)</f>
        <v>f20212389@pilani.bits-pilani.ac.in</v>
      </c>
      <c r="F137" s="7">
        <v>2.0</v>
      </c>
      <c r="G137" s="6" t="str">
        <f t="shared" si="1"/>
        <v>M19X2</v>
      </c>
      <c r="H137" s="6" t="str">
        <f>VLOOKUP(G137,'Slot tags'!$C$2:$D$610,2,0)</f>
        <v>S35</v>
      </c>
      <c r="I137" s="8" t="str">
        <f>VLOOKUP($H137,'Startup Sheet'!$A$1:$AM$47,2,0)</f>
        <v>InfinityX Innovations Private Limited</v>
      </c>
      <c r="J137" s="9" t="str">
        <f>VLOOKUP(H137,'Startup Sheet'!$A$1:$AM$47,3,0)</f>
        <v>Shreya</v>
      </c>
      <c r="K137" s="9" t="str">
        <f>VLOOKUP(H137,'Startup Sheet'!$A$1:$AM$47,4,0)</f>
        <v>f20201807@pilani.bits-pilani.ac.in</v>
      </c>
      <c r="L137" s="10" t="str">
        <f>VLOOKUP($H137,'Startup Sheet'!$A$1:$AM$47,15,0)</f>
        <v>https://drive.google.com/drive/folders/1S5DGiKNCiEhsVVLsQSk8RTObgsdhf7ih?usp=sharing</v>
      </c>
      <c r="M137" s="9" t="str">
        <f t="shared" si="10"/>
        <v>InfinityX Innovations Private Limited: https://drive.google.com/drive/folders/1S5DGiKNCiEhsVVLsQSk8RTObgsdhf7ih?usp=sharing</v>
      </c>
      <c r="N137" s="9">
        <v>44747.0</v>
      </c>
      <c r="O137" s="21">
        <v>44747.708333333336</v>
      </c>
      <c r="P137" s="21">
        <v>44747.75</v>
      </c>
      <c r="Q137" s="9" t="str">
        <f>VLOOKUP($H137,'Startup Sheet'!$A$1:$AM$47,18,0)</f>
        <v>satyam@infinityx.co.in</v>
      </c>
      <c r="R137" s="9" t="str">
        <f>VLOOKUP($H137,'Startup Sheet'!$A$1:$AM$47,21,0)</f>
        <v/>
      </c>
      <c r="S137" s="9" t="str">
        <f>VLOOKUP($H137,'Startup Sheet'!$A$1:$AM$47,24,0)</f>
        <v/>
      </c>
    </row>
    <row r="138">
      <c r="A138" s="6" t="s">
        <v>169</v>
      </c>
      <c r="B138" s="6" t="str">
        <f>VLOOKUP(A138,'Mentor Sheet'!$B$2:$O$102,2,0)</f>
        <v>M19</v>
      </c>
      <c r="C138" s="6" t="s">
        <v>170</v>
      </c>
      <c r="D138" s="6" t="s">
        <v>35</v>
      </c>
      <c r="E138" s="6" t="str">
        <f>VLOOKUP(D138,'2021 Batch'!$A$2:$E$16,2,0)</f>
        <v>f20212389@pilani.bits-pilani.ac.in</v>
      </c>
      <c r="F138" s="7">
        <v>3.0</v>
      </c>
      <c r="G138" s="6" t="str">
        <f t="shared" si="1"/>
        <v>M19X3</v>
      </c>
      <c r="H138" s="6" t="str">
        <f>VLOOKUP(G138,'Slot tags'!$C$2:$D$610,2,0)</f>
        <v/>
      </c>
      <c r="I138" s="9"/>
      <c r="J138" s="9"/>
      <c r="K138" s="9"/>
      <c r="L138" s="9"/>
      <c r="M138" s="9"/>
      <c r="N138" s="9">
        <v>44748.0</v>
      </c>
      <c r="O138" s="21">
        <v>44748.708333333336</v>
      </c>
      <c r="P138" s="21">
        <v>44748.75</v>
      </c>
      <c r="Q138" s="9" t="str">
        <f>VLOOKUP($H138,'Startup Sheet'!$A$1:$AM$47,18,0)</f>
        <v>#N/A</v>
      </c>
    </row>
    <row r="139">
      <c r="A139" s="6" t="s">
        <v>171</v>
      </c>
      <c r="B139" s="6" t="str">
        <f>VLOOKUP(A139,'Mentor Sheet'!$B$2:$O$102,2,0)</f>
        <v>M92</v>
      </c>
      <c r="C139" s="6" t="s">
        <v>172</v>
      </c>
      <c r="D139" s="6" t="s">
        <v>22</v>
      </c>
      <c r="E139" s="6" t="str">
        <f>VLOOKUP(D139,'2021 Batch'!$A$2:$E$16,2,0)</f>
        <v>f20210447@pilani.bits-pilani.ac.in</v>
      </c>
      <c r="F139" s="7">
        <v>1.0</v>
      </c>
      <c r="G139" s="6" t="str">
        <f t="shared" si="1"/>
        <v>M92X1</v>
      </c>
      <c r="H139" s="6" t="str">
        <f>VLOOKUP(G139,'Slot tags'!$C$2:$D$610,2,0)</f>
        <v>S2</v>
      </c>
      <c r="I139" s="8" t="str">
        <f>VLOOKUP($H139,'Startup Sheet'!$A$1:$AM$47,2,0)</f>
        <v>Aiverse</v>
      </c>
      <c r="J139" s="9" t="str">
        <f>VLOOKUP(H139,'Startup Sheet'!$A$1:$AM$47,3,0)</f>
        <v>Saksham</v>
      </c>
      <c r="K139" s="9" t="str">
        <f>VLOOKUP(H139,'Startup Sheet'!$A$1:$AM$47,4,0)</f>
        <v>f20201508@pilani.bits-pilani.ac.in</v>
      </c>
      <c r="L139" s="10" t="str">
        <f>VLOOKUP($H139,'Startup Sheet'!$A$1:$AM$47,15,0)</f>
        <v>https://drive.google.com/drive/folders/1DBLkV1sf6Kp6Q5Ywi44gcnxhyIpm47Kc?usp=sharing</v>
      </c>
      <c r="M139" s="9" t="str">
        <f t="shared" ref="M139:M146" si="11">CONCATENATE(I139,": ",L139)</f>
        <v>Aiverse: https://drive.google.com/drive/folders/1DBLkV1sf6Kp6Q5Ywi44gcnxhyIpm47Kc?usp=sharing</v>
      </c>
      <c r="N139" s="9">
        <v>44747.0</v>
      </c>
      <c r="O139" s="21">
        <v>44747.666666666664</v>
      </c>
      <c r="P139" s="21">
        <v>44747.708333333336</v>
      </c>
      <c r="Q139" s="9" t="str">
        <f>VLOOKUP($H139,'Startup Sheet'!$A$1:$AM$47,18,0)</f>
        <v>abhishekroushan2194@gmail.com</v>
      </c>
      <c r="R139" s="9" t="str">
        <f>VLOOKUP($H139,'Startup Sheet'!$A$1:$AM$47,21,0)</f>
        <v>synergy.gaurav05@gmail.com</v>
      </c>
      <c r="S139" s="9" t="str">
        <f>VLOOKUP($H139,'Startup Sheet'!$A$1:$AM$47,24,0)</f>
        <v>aryanguptagandhi@gmail.com</v>
      </c>
    </row>
    <row r="140">
      <c r="A140" s="6" t="s">
        <v>171</v>
      </c>
      <c r="B140" s="6" t="str">
        <f>VLOOKUP(A140,'Mentor Sheet'!$B$2:$O$102,2,0)</f>
        <v>M92</v>
      </c>
      <c r="C140" s="6" t="s">
        <v>172</v>
      </c>
      <c r="D140" s="6" t="s">
        <v>22</v>
      </c>
      <c r="E140" s="6" t="str">
        <f>VLOOKUP(D140,'2021 Batch'!$A$2:$E$16,2,0)</f>
        <v>f20210447@pilani.bits-pilani.ac.in</v>
      </c>
      <c r="F140" s="7">
        <v>2.0</v>
      </c>
      <c r="G140" s="6" t="str">
        <f t="shared" si="1"/>
        <v>M92X2</v>
      </c>
      <c r="H140" s="6" t="str">
        <f>VLOOKUP(G140,'Slot tags'!$C$2:$D$610,2,0)</f>
        <v>S3</v>
      </c>
      <c r="I140" s="8" t="str">
        <f>VLOOKUP($H140,'Startup Sheet'!$A$1:$AM$47,2,0)</f>
        <v>PredictRAM DeFi</v>
      </c>
      <c r="J140" s="9" t="str">
        <f>VLOOKUP(H140,'Startup Sheet'!$A$1:$AM$47,3,0)</f>
        <v>Adarsh</v>
      </c>
      <c r="K140" s="9" t="str">
        <f>VLOOKUP(H140,'Startup Sheet'!$A$1:$AM$47,4,0)</f>
        <v>f20200635@pilani.bits-pilani.ac.in</v>
      </c>
      <c r="L140" s="10" t="str">
        <f>VLOOKUP($H140,'Startup Sheet'!$A$1:$AM$47,15,0)</f>
        <v>https://drive.google.com/open?id=1JS1ODbx9H_BuLWnEKXgFlopKKnGwBkA_&amp;authuser=karman%40conquest.org.in&amp;usp=drive_fs</v>
      </c>
      <c r="M140" s="9" t="str">
        <f t="shared" si="11"/>
        <v>PredictRAM DeFi: https://drive.google.com/open?id=1JS1ODbx9H_BuLWnEKXgFlopKKnGwBkA_&amp;authuser=karman%40conquest.org.in&amp;usp=drive_fs</v>
      </c>
      <c r="N140" s="9">
        <v>44747.0</v>
      </c>
      <c r="O140" s="21">
        <v>44747.708333333336</v>
      </c>
      <c r="P140" s="21">
        <v>44747.75</v>
      </c>
      <c r="Q140" s="9" t="str">
        <f>VLOOKUP($H140,'Startup Sheet'!$A$1:$AM$47,18,0)</f>
        <v>subir@predictram.com</v>
      </c>
      <c r="R140" s="9" t="str">
        <f>VLOOKUP($H140,'Startup Sheet'!$A$1:$AM$47,21,0)</f>
        <v>sheetal.maurya17@gmail.com</v>
      </c>
      <c r="S140" s="9" t="str">
        <f>VLOOKUP($H140,'Startup Sheet'!$A$1:$AM$47,24,0)</f>
        <v/>
      </c>
    </row>
    <row r="141">
      <c r="A141" s="6" t="s">
        <v>171</v>
      </c>
      <c r="B141" s="6" t="str">
        <f>VLOOKUP(A141,'Mentor Sheet'!$B$2:$O$102,2,0)</f>
        <v>M92</v>
      </c>
      <c r="C141" s="6" t="s">
        <v>172</v>
      </c>
      <c r="D141" s="6" t="s">
        <v>22</v>
      </c>
      <c r="E141" s="6" t="str">
        <f>VLOOKUP(D141,'2021 Batch'!$A$2:$E$16,2,0)</f>
        <v>f20210447@pilani.bits-pilani.ac.in</v>
      </c>
      <c r="F141" s="7">
        <v>3.0</v>
      </c>
      <c r="G141" s="6" t="str">
        <f t="shared" si="1"/>
        <v>M92X3</v>
      </c>
      <c r="H141" s="6" t="str">
        <f>VLOOKUP(G141,'Slot tags'!$C$2:$D$610,2,0)</f>
        <v>S23</v>
      </c>
      <c r="I141" s="8" t="str">
        <f>VLOOKUP($H141,'Startup Sheet'!$A$1:$AM$47,2,0)</f>
        <v>Beavoice Infotech</v>
      </c>
      <c r="J141" s="9" t="str">
        <f>VLOOKUP(H141,'Startup Sheet'!$A$1:$AM$47,3,0)</f>
        <v>Darshil</v>
      </c>
      <c r="K141" s="9" t="str">
        <f>VLOOKUP(H141,'Startup Sheet'!$A$1:$AM$47,4,0)</f>
        <v>f20200985@pilani.bits-pilani.ac.in</v>
      </c>
      <c r="L141" s="10" t="str">
        <f>VLOOKUP($H141,'Startup Sheet'!$A$1:$AM$47,15,0)</f>
        <v>https://drive.google.com/open?id=1S4bVR4z9H9RD3tWkKnahFQMWrvuDder2&amp;authuser=karman%40conquest.org.in&amp;usp=drive_fss</v>
      </c>
      <c r="M141" s="9" t="str">
        <f t="shared" si="11"/>
        <v>Beavoice Infotech: https://drive.google.com/open?id=1S4bVR4z9H9RD3tWkKnahFQMWrvuDder2&amp;authuser=karman%40conquest.org.in&amp;usp=drive_fss</v>
      </c>
      <c r="N141" s="9">
        <v>44748.0</v>
      </c>
      <c r="O141" s="21">
        <v>44748.666666666664</v>
      </c>
      <c r="P141" s="21">
        <v>44748.708333333336</v>
      </c>
      <c r="Q141" s="9" t="str">
        <f>VLOOKUP($H141,'Startup Sheet'!$A$1:$AM$47,18,0)</f>
        <v>vinothkumar@beavoiceinfotech.com</v>
      </c>
      <c r="R141" s="9" t="str">
        <f>VLOOKUP($H141,'Startup Sheet'!$A$1:$AM$47,21,0)</f>
        <v/>
      </c>
      <c r="S141" s="9" t="str">
        <f>VLOOKUP($H141,'Startup Sheet'!$A$1:$AM$47,24,0)</f>
        <v/>
      </c>
    </row>
    <row r="142">
      <c r="A142" s="6" t="s">
        <v>171</v>
      </c>
      <c r="B142" s="6" t="str">
        <f>VLOOKUP(A142,'Mentor Sheet'!$B$2:$O$102,2,0)</f>
        <v>M92</v>
      </c>
      <c r="C142" s="6" t="s">
        <v>172</v>
      </c>
      <c r="D142" s="6" t="s">
        <v>22</v>
      </c>
      <c r="E142" s="6" t="str">
        <f>VLOOKUP(D142,'2021 Batch'!$A$2:$E$16,2,0)</f>
        <v>f20210447@pilani.bits-pilani.ac.in</v>
      </c>
      <c r="F142" s="7">
        <v>4.0</v>
      </c>
      <c r="G142" s="6" t="str">
        <f t="shared" si="1"/>
        <v>M92X4</v>
      </c>
      <c r="H142" s="6" t="str">
        <f>VLOOKUP(G142,'Slot tags'!$C$2:$D$610,2,0)</f>
        <v>S35</v>
      </c>
      <c r="I142" s="8" t="str">
        <f>VLOOKUP($H142,'Startup Sheet'!$A$1:$AM$47,2,0)</f>
        <v>InfinityX Innovations Private Limited</v>
      </c>
      <c r="J142" s="9" t="str">
        <f>VLOOKUP(H142,'Startup Sheet'!$A$1:$AM$47,3,0)</f>
        <v>Shreya</v>
      </c>
      <c r="K142" s="9" t="str">
        <f>VLOOKUP(H142,'Startup Sheet'!$A$1:$AM$47,4,0)</f>
        <v>f20201807@pilani.bits-pilani.ac.in</v>
      </c>
      <c r="L142" s="10" t="str">
        <f>VLOOKUP($H142,'Startup Sheet'!$A$1:$AM$47,15,0)</f>
        <v>https://drive.google.com/drive/folders/1S5DGiKNCiEhsVVLsQSk8RTObgsdhf7ih?usp=sharing</v>
      </c>
      <c r="M142" s="9" t="str">
        <f t="shared" si="11"/>
        <v>InfinityX Innovations Private Limited: https://drive.google.com/drive/folders/1S5DGiKNCiEhsVVLsQSk8RTObgsdhf7ih?usp=sharing</v>
      </c>
      <c r="N142" s="9">
        <v>44748.0</v>
      </c>
      <c r="O142" s="21">
        <v>44748.708333333336</v>
      </c>
      <c r="P142" s="21">
        <v>44748.75</v>
      </c>
      <c r="Q142" s="9" t="str">
        <f>VLOOKUP($H142,'Startup Sheet'!$A$1:$AM$47,18,0)</f>
        <v>satyam@infinityx.co.in</v>
      </c>
      <c r="R142" s="9" t="str">
        <f>VLOOKUP($H142,'Startup Sheet'!$A$1:$AM$47,21,0)</f>
        <v/>
      </c>
      <c r="S142" s="9" t="str">
        <f>VLOOKUP($H142,'Startup Sheet'!$A$1:$AM$47,24,0)</f>
        <v/>
      </c>
    </row>
    <row r="143">
      <c r="A143" s="12" t="s">
        <v>173</v>
      </c>
      <c r="B143" s="6" t="str">
        <f>VLOOKUP(A143,'Mentor Sheet'!$B$2:$O$102,2,0)</f>
        <v>M96</v>
      </c>
      <c r="C143" s="6" t="s">
        <v>174</v>
      </c>
      <c r="D143" s="6" t="s">
        <v>53</v>
      </c>
      <c r="E143" s="6" t="str">
        <f>VLOOKUP(D143,'2021 Batch'!$A$2:$E$16,2,0)</f>
        <v>f20211070@pilani.bits-pilani.ac.in</v>
      </c>
      <c r="F143" s="7">
        <v>1.0</v>
      </c>
      <c r="G143" s="6" t="str">
        <f t="shared" si="1"/>
        <v>M96X1</v>
      </c>
      <c r="H143" s="6" t="str">
        <f>VLOOKUP(G143,'Slot tags'!$C$2:$D$610,2,0)</f>
        <v>S24</v>
      </c>
      <c r="I143" s="8" t="str">
        <f>VLOOKUP($H143,'Startup Sheet'!$A$1:$AM$47,2,0)</f>
        <v>Naxatra Labs</v>
      </c>
      <c r="J143" s="9" t="str">
        <f>VLOOKUP(H143,'Startup Sheet'!$A$1:$AM$47,3,0)</f>
        <v>Shamika</v>
      </c>
      <c r="K143" s="9" t="str">
        <f>VLOOKUP(H143,'Startup Sheet'!$A$1:$AM$47,4,0)</f>
        <v>f20201206@pilani.bits-pilani.ac.in</v>
      </c>
      <c r="L143" s="10" t="str">
        <f>VLOOKUP($H143,'Startup Sheet'!$A$1:$AM$47,15,0)</f>
        <v>https://drive.google.com/open?id=1PQIBXu7D0DzKLlsgGbS0nw3L26RVnNI5&amp;authuser=karman%40conquest.org.in&amp;usp=drive_fs</v>
      </c>
      <c r="M143" s="9" t="str">
        <f t="shared" si="11"/>
        <v>Naxatra Labs: https://drive.google.com/open?id=1PQIBXu7D0DzKLlsgGbS0nw3L26RVnNI5&amp;authuser=karman%40conquest.org.in&amp;usp=drive_fs</v>
      </c>
      <c r="N143" s="9">
        <v>44743.0</v>
      </c>
      <c r="O143" s="21">
        <v>44743.729166666664</v>
      </c>
      <c r="P143" s="21">
        <v>44743.770833333336</v>
      </c>
      <c r="Q143" s="9" t="str">
        <f>VLOOKUP($H143,'Startup Sheet'!$A$1:$AM$47,18,0)</f>
        <v>abhilash@naxatralabs.com</v>
      </c>
      <c r="R143" s="9" t="str">
        <f>VLOOKUP($H143,'Startup Sheet'!$A$1:$AM$47,21,0)</f>
        <v>piyush@naxatralabs.com</v>
      </c>
      <c r="S143" s="9" t="str">
        <f>VLOOKUP($H143,'Startup Sheet'!$A$1:$AM$47,24,0)</f>
        <v/>
      </c>
    </row>
    <row r="144">
      <c r="A144" s="12" t="s">
        <v>173</v>
      </c>
      <c r="B144" s="6" t="str">
        <f>VLOOKUP(A144,'Mentor Sheet'!$B$2:$O$102,2,0)</f>
        <v>M96</v>
      </c>
      <c r="C144" s="6" t="s">
        <v>174</v>
      </c>
      <c r="D144" s="6" t="s">
        <v>53</v>
      </c>
      <c r="E144" s="6" t="str">
        <f>VLOOKUP(D144,'2021 Batch'!$A$2:$E$16,2,0)</f>
        <v>f20211070@pilani.bits-pilani.ac.in</v>
      </c>
      <c r="F144" s="7">
        <v>2.0</v>
      </c>
      <c r="G144" s="6" t="str">
        <f t="shared" si="1"/>
        <v>M96X2</v>
      </c>
      <c r="H144" s="6" t="str">
        <f>VLOOKUP(G144,'Slot tags'!$C$2:$D$610,2,0)</f>
        <v>S21</v>
      </c>
      <c r="I144" s="8" t="str">
        <f>VLOOKUP($H144,'Startup Sheet'!$A$1:$AM$47,2,0)</f>
        <v>Learn and Empower Private Limited</v>
      </c>
      <c r="J144" s="9" t="str">
        <f>VLOOKUP(H144,'Startup Sheet'!$A$1:$AM$47,3,0)</f>
        <v>Mehul</v>
      </c>
      <c r="K144" s="9" t="str">
        <f>VLOOKUP(H144,'Startup Sheet'!$A$1:$AM$47,4,0)</f>
        <v>f20200806@pilani.bits-pilani.ac.in</v>
      </c>
      <c r="L144" s="10" t="str">
        <f>VLOOKUP($H144,'Startup Sheet'!$A$1:$AM$47,15,0)</f>
        <v>https://drive.google.com/drive/folders/1T4TUmfqa5C6P8McvtFYN3XntJR6n62Gy?usp=sharing</v>
      </c>
      <c r="M144" s="9" t="str">
        <f t="shared" si="11"/>
        <v>Learn and Empower Private Limited: https://drive.google.com/drive/folders/1T4TUmfqa5C6P8McvtFYN3XntJR6n62Gy?usp=sharing</v>
      </c>
      <c r="N144" s="9">
        <v>44744.0</v>
      </c>
      <c r="O144" s="21">
        <v>44744.625</v>
      </c>
      <c r="P144" s="21">
        <v>44744.666666666664</v>
      </c>
      <c r="Q144" s="9" t="str">
        <f>VLOOKUP($H144,'Startup Sheet'!$A$1:$AM$47,18,0)</f>
        <v>hello@learnemp.in</v>
      </c>
      <c r="R144" s="9" t="str">
        <f>VLOOKUP($H144,'Startup Sheet'!$A$1:$AM$47,21,0)</f>
        <v>prabodh.mahajan@learnemp.in</v>
      </c>
      <c r="S144" s="9" t="str">
        <f>VLOOKUP($H144,'Startup Sheet'!$A$1:$AM$47,24,0)</f>
        <v/>
      </c>
    </row>
    <row r="145">
      <c r="A145" s="12" t="s">
        <v>173</v>
      </c>
      <c r="B145" s="6" t="str">
        <f>VLOOKUP(A145,'Mentor Sheet'!$B$2:$O$102,2,0)</f>
        <v>M96</v>
      </c>
      <c r="C145" s="6" t="s">
        <v>174</v>
      </c>
      <c r="D145" s="6" t="s">
        <v>53</v>
      </c>
      <c r="E145" s="6" t="str">
        <f>VLOOKUP(D145,'2021 Batch'!$A$2:$E$16,2,0)</f>
        <v>f20211070@pilani.bits-pilani.ac.in</v>
      </c>
      <c r="F145" s="7">
        <v>3.0</v>
      </c>
      <c r="G145" s="6" t="str">
        <f t="shared" si="1"/>
        <v>M96X3</v>
      </c>
      <c r="H145" s="6" t="str">
        <f>VLOOKUP(G145,'Slot tags'!$C$2:$D$610,2,0)</f>
        <v>S34</v>
      </c>
      <c r="I145" s="8" t="str">
        <f>VLOOKUP($H145,'Startup Sheet'!$A$1:$AM$47,2,0)</f>
        <v>Daffodil Health</v>
      </c>
      <c r="J145" s="9" t="str">
        <f>VLOOKUP(H145,'Startup Sheet'!$A$1:$AM$47,3,0)</f>
        <v>Shreya</v>
      </c>
      <c r="K145" s="9" t="str">
        <f>VLOOKUP(H145,'Startup Sheet'!$A$1:$AM$47,4,0)</f>
        <v>f20201807@pilani.bits-pilani.ac.in</v>
      </c>
      <c r="L145" s="10" t="str">
        <f>VLOOKUP($H145,'Startup Sheet'!$A$1:$AM$47,15,0)</f>
        <v>https://drive.google.com/drive/folders/1T56ODSwteqsJEiYNqvtImLkTebecTH2Y?usp=sharing</v>
      </c>
      <c r="M145" s="9" t="str">
        <f t="shared" si="11"/>
        <v>Daffodil Health: https://drive.google.com/drive/folders/1T56ODSwteqsJEiYNqvtImLkTebecTH2Y?usp=sharing</v>
      </c>
      <c r="N145" s="9">
        <v>44745.0</v>
      </c>
      <c r="O145" s="21">
        <v>44745.625</v>
      </c>
      <c r="P145" s="21">
        <v>44745.666666666664</v>
      </c>
      <c r="Q145" s="9" t="str">
        <f>VLOOKUP($H145,'Startup Sheet'!$A$1:$AM$47,18,0)</f>
        <v>amal@daffodilhealth.com</v>
      </c>
      <c r="R145" s="9" t="str">
        <f>VLOOKUP($H145,'Startup Sheet'!$A$1:$AM$47,21,0)</f>
        <v>anupam@daffodilhealth.com</v>
      </c>
      <c r="S145" s="9" t="str">
        <f>VLOOKUP($H145,'Startup Sheet'!$A$1:$AM$47,24,0)</f>
        <v/>
      </c>
    </row>
    <row r="146">
      <c r="A146" s="12" t="s">
        <v>173</v>
      </c>
      <c r="B146" s="6" t="str">
        <f>VLOOKUP(A146,'Mentor Sheet'!$B$2:$O$102,2,0)</f>
        <v>M96</v>
      </c>
      <c r="C146" s="6" t="s">
        <v>174</v>
      </c>
      <c r="D146" s="6" t="s">
        <v>53</v>
      </c>
      <c r="E146" s="6" t="str">
        <f>VLOOKUP(D146,'2021 Batch'!$A$2:$E$16,2,0)</f>
        <v>f20211070@pilani.bits-pilani.ac.in</v>
      </c>
      <c r="F146" s="7">
        <v>4.0</v>
      </c>
      <c r="G146" s="6" t="str">
        <f t="shared" si="1"/>
        <v>M96X4</v>
      </c>
      <c r="H146" s="6" t="str">
        <f>VLOOKUP(G146,'Slot tags'!$C$2:$D$610,2,0)</f>
        <v>S38</v>
      </c>
      <c r="I146" s="8" t="str">
        <f>VLOOKUP($H146,'Startup Sheet'!$A$1:$AM$47,2,0)</f>
        <v>Heamac Healthcare Pvt. Ltd.</v>
      </c>
      <c r="J146" s="9" t="str">
        <f>VLOOKUP(H146,'Startup Sheet'!$A$1:$AM$47,3,0)</f>
        <v>Shreya</v>
      </c>
      <c r="K146" s="9" t="str">
        <f>VLOOKUP(H146,'Startup Sheet'!$A$1:$AM$47,4,0)</f>
        <v>f20201807@pilani.bits-pilani.ac.in</v>
      </c>
      <c r="L146" s="10" t="str">
        <f>VLOOKUP($H146,'Startup Sheet'!$A$1:$AM$47,15,0)</f>
        <v>https://drive.google.com/drive/folders/1PQKuqUJT_zNeROZr8kVFSWunYMpu0ETK?usp=sharing</v>
      </c>
      <c r="M146" s="9" t="str">
        <f t="shared" si="11"/>
        <v>Heamac Healthcare Pvt. Ltd.: https://drive.google.com/drive/folders/1PQKuqUJT_zNeROZr8kVFSWunYMpu0ETK?usp=sharing</v>
      </c>
      <c r="N146" s="9">
        <v>44746.0</v>
      </c>
      <c r="O146" s="21">
        <v>44746.729166666664</v>
      </c>
      <c r="P146" s="21">
        <v>44746.770833333336</v>
      </c>
      <c r="Q146" s="9" t="str">
        <f>VLOOKUP($H146,'Startup Sheet'!$A$1:$AM$47,18,0)</f>
        <v>akitha@heamac.com</v>
      </c>
      <c r="R146" s="9" t="str">
        <f>VLOOKUP($H146,'Startup Sheet'!$A$1:$AM$47,21,0)</f>
        <v>prasad@heamac.com</v>
      </c>
      <c r="S146" s="9" t="str">
        <f>VLOOKUP($H146,'Startup Sheet'!$A$1:$AM$47,24,0)</f>
        <v/>
      </c>
    </row>
    <row r="147">
      <c r="A147" s="12" t="s">
        <v>173</v>
      </c>
      <c r="B147" s="6" t="str">
        <f>VLOOKUP(A147,'Mentor Sheet'!$B$2:$O$102,2,0)</f>
        <v>M96</v>
      </c>
      <c r="C147" s="6" t="s">
        <v>174</v>
      </c>
      <c r="D147" s="6" t="s">
        <v>53</v>
      </c>
      <c r="E147" s="6" t="str">
        <f>VLOOKUP(D147,'2021 Batch'!$A$2:$E$16,2,0)</f>
        <v>f20211070@pilani.bits-pilani.ac.in</v>
      </c>
      <c r="F147" s="7">
        <v>5.0</v>
      </c>
      <c r="G147" s="6" t="str">
        <f t="shared" si="1"/>
        <v>M96X5</v>
      </c>
      <c r="H147" s="6" t="str">
        <f>VLOOKUP(G147,'Slot tags'!$C$2:$D$610,2,0)</f>
        <v/>
      </c>
      <c r="I147" s="9"/>
      <c r="J147" s="9"/>
      <c r="K147" s="9"/>
      <c r="L147" s="9"/>
      <c r="M147" s="9"/>
      <c r="N147" s="9">
        <v>44747.0</v>
      </c>
      <c r="O147" s="21">
        <v>44747.729166666664</v>
      </c>
      <c r="P147" s="21">
        <v>44747.770833333336</v>
      </c>
      <c r="Q147" s="9" t="str">
        <f>VLOOKUP($H147,'Startup Sheet'!$A$1:$AM$47,18,0)</f>
        <v>#N/A</v>
      </c>
    </row>
    <row r="148">
      <c r="A148" s="12" t="s">
        <v>173</v>
      </c>
      <c r="B148" s="6" t="str">
        <f>VLOOKUP(A148,'Mentor Sheet'!$B$2:$O$102,2,0)</f>
        <v>M96</v>
      </c>
      <c r="C148" s="6" t="s">
        <v>174</v>
      </c>
      <c r="D148" s="6" t="s">
        <v>53</v>
      </c>
      <c r="E148" s="6" t="str">
        <f>VLOOKUP(D148,'2021 Batch'!$A$2:$E$16,2,0)</f>
        <v>f20211070@pilani.bits-pilani.ac.in</v>
      </c>
      <c r="F148" s="7">
        <v>6.0</v>
      </c>
      <c r="G148" s="6" t="str">
        <f t="shared" si="1"/>
        <v>M96X6</v>
      </c>
      <c r="H148" s="6" t="str">
        <f>VLOOKUP(G148,'Slot tags'!$C$2:$D$610,2,0)</f>
        <v/>
      </c>
      <c r="I148" s="9"/>
      <c r="J148" s="9"/>
      <c r="K148" s="9"/>
      <c r="L148" s="9"/>
      <c r="M148" s="9"/>
      <c r="N148" s="9">
        <v>44748.0</v>
      </c>
      <c r="O148" s="21">
        <v>44748.729166666664</v>
      </c>
      <c r="P148" s="21">
        <v>44748.770833333336</v>
      </c>
      <c r="Q148" s="9" t="str">
        <f>VLOOKUP($H148,'Startup Sheet'!$A$1:$AM$47,18,0)</f>
        <v>#N/A</v>
      </c>
    </row>
    <row r="149">
      <c r="A149" s="6" t="s">
        <v>175</v>
      </c>
      <c r="B149" s="6" t="str">
        <f>VLOOKUP(A149,'Mentor Sheet'!$B$2:$O$102,2,0)</f>
        <v>M35</v>
      </c>
      <c r="C149" s="6" t="s">
        <v>176</v>
      </c>
      <c r="D149" s="6" t="s">
        <v>51</v>
      </c>
      <c r="E149" s="6" t="str">
        <f>VLOOKUP(D149,'2021 Batch'!$A$2:$E$16,2,0)</f>
        <v>f20211691@pilani.bits-pilani.ac.in</v>
      </c>
      <c r="F149" s="7">
        <v>1.0</v>
      </c>
      <c r="G149" s="6" t="str">
        <f t="shared" si="1"/>
        <v>M35X1</v>
      </c>
      <c r="H149" s="6" t="str">
        <f>VLOOKUP(G149,'Slot tags'!$C$2:$D$610,2,0)</f>
        <v>S26</v>
      </c>
      <c r="I149" s="8" t="str">
        <f>VLOOKUP($H149,'Startup Sheet'!$A$1:$AM$47,2,0)</f>
        <v>Thrifty Ai</v>
      </c>
      <c r="J149" s="9" t="str">
        <f>VLOOKUP(H149,'Startup Sheet'!$A$1:$AM$47,3,0)</f>
        <v>Varad</v>
      </c>
      <c r="K149" s="9" t="str">
        <f>VLOOKUP(H149,'Startup Sheet'!$A$1:$AM$47,4,0)</f>
        <v>f20200160@pilani.bits-pilani.ac.in</v>
      </c>
      <c r="L149" s="10" t="str">
        <f>VLOOKUP($H149,'Startup Sheet'!$A$1:$AM$47,15,0)</f>
        <v>https://drive.google.com/drive/folders/1UGUlOhqjCkI-SwetLhhrUYvF9kMsvQYr?usp=sharing</v>
      </c>
      <c r="M149" s="9" t="str">
        <f t="shared" ref="M149:M159" si="12">CONCATENATE(I149,": ",L149)</f>
        <v>Thrifty Ai: https://drive.google.com/drive/folders/1UGUlOhqjCkI-SwetLhhrUYvF9kMsvQYr?usp=sharing</v>
      </c>
      <c r="N149" s="9">
        <v>44744.0</v>
      </c>
      <c r="O149" s="21">
        <v>44744.5</v>
      </c>
      <c r="P149" s="21">
        <v>44744.541666666664</v>
      </c>
      <c r="Q149" s="9" t="str">
        <f>VLOOKUP($H149,'Startup Sheet'!$A$1:$AM$47,18,0)</f>
        <v>harshmusketers@gmail.com</v>
      </c>
      <c r="R149" s="9" t="str">
        <f>VLOOKUP($H149,'Startup Sheet'!$A$1:$AM$47,21,0)</f>
        <v>tanishi.mookerjee1510@gmail.com</v>
      </c>
      <c r="S149" s="9" t="str">
        <f>VLOOKUP($H149,'Startup Sheet'!$A$1:$AM$47,24,0)</f>
        <v>yashashgupta96@gmail.com</v>
      </c>
    </row>
    <row r="150">
      <c r="A150" s="6" t="s">
        <v>175</v>
      </c>
      <c r="B150" s="6" t="str">
        <f>VLOOKUP(A150,'Mentor Sheet'!$B$2:$O$102,2,0)</f>
        <v>M35</v>
      </c>
      <c r="C150" s="6" t="s">
        <v>176</v>
      </c>
      <c r="D150" s="6" t="s">
        <v>51</v>
      </c>
      <c r="E150" s="6" t="str">
        <f>VLOOKUP(D150,'2021 Batch'!$A$2:$E$16,2,0)</f>
        <v>f20211691@pilani.bits-pilani.ac.in</v>
      </c>
      <c r="F150" s="7">
        <v>2.0</v>
      </c>
      <c r="G150" s="6" t="str">
        <f t="shared" si="1"/>
        <v>M35X2</v>
      </c>
      <c r="H150" s="6" t="str">
        <f>VLOOKUP(G150,'Slot tags'!$C$2:$D$610,2,0)</f>
        <v>S22</v>
      </c>
      <c r="I150" s="8" t="str">
        <f>VLOOKUP($H150,'Startup Sheet'!$A$1:$AM$47,2,0)</f>
        <v>Statlogic</v>
      </c>
      <c r="J150" s="9" t="str">
        <f>VLOOKUP(H150,'Startup Sheet'!$A$1:$AM$47,3,0)</f>
        <v>Darshil</v>
      </c>
      <c r="K150" s="9" t="str">
        <f>VLOOKUP(H150,'Startup Sheet'!$A$1:$AM$47,4,0)</f>
        <v>f20200985@pilani.bits-pilani.ac.in</v>
      </c>
      <c r="L150" s="10" t="str">
        <f>VLOOKUP($H150,'Startup Sheet'!$A$1:$AM$47,15,0)</f>
        <v>https://drive.google.com/drive/folders/1TDJQ-fqwC9-KiOm5feuilIV4R7vS0sgC?usp=sharing</v>
      </c>
      <c r="M150" s="9" t="str">
        <f t="shared" si="12"/>
        <v>Statlogic: https://drive.google.com/drive/folders/1TDJQ-fqwC9-KiOm5feuilIV4R7vS0sgC?usp=sharing</v>
      </c>
      <c r="N150" s="9">
        <v>44747.0</v>
      </c>
      <c r="O150" s="21">
        <v>44747.583333333336</v>
      </c>
      <c r="P150" s="21">
        <v>44747.625</v>
      </c>
      <c r="Q150" s="9" t="str">
        <f>VLOOKUP($H150,'Startup Sheet'!$A$1:$AM$47,18,0)</f>
        <v>vignesh@statlogic.io</v>
      </c>
      <c r="R150" s="9" t="str">
        <f>VLOOKUP($H150,'Startup Sheet'!$A$1:$AM$47,21,0)</f>
        <v/>
      </c>
      <c r="S150" s="9" t="str">
        <f>VLOOKUP($H150,'Startup Sheet'!$A$1:$AM$47,24,0)</f>
        <v/>
      </c>
    </row>
    <row r="151">
      <c r="A151" s="6" t="s">
        <v>175</v>
      </c>
      <c r="B151" s="6" t="str">
        <f>VLOOKUP(A151,'Mentor Sheet'!$B$2:$O$102,2,0)</f>
        <v>M35</v>
      </c>
      <c r="C151" s="6" t="s">
        <v>176</v>
      </c>
      <c r="D151" s="6" t="s">
        <v>51</v>
      </c>
      <c r="E151" s="6" t="str">
        <f>VLOOKUP(D151,'2021 Batch'!$A$2:$E$16,2,0)</f>
        <v>f20211691@pilani.bits-pilani.ac.in</v>
      </c>
      <c r="F151" s="7">
        <v>3.0</v>
      </c>
      <c r="G151" s="6" t="str">
        <f t="shared" si="1"/>
        <v>M35X3</v>
      </c>
      <c r="H151" s="6" t="str">
        <f>VLOOKUP(G151,'Slot tags'!$C$2:$D$610,2,0)</f>
        <v>S21</v>
      </c>
      <c r="I151" s="8" t="str">
        <f>VLOOKUP($H151,'Startup Sheet'!$A$1:$AM$47,2,0)</f>
        <v>Learn and Empower Private Limited</v>
      </c>
      <c r="J151" s="9" t="str">
        <f>VLOOKUP(H151,'Startup Sheet'!$A$1:$AM$47,3,0)</f>
        <v>Mehul</v>
      </c>
      <c r="K151" s="9" t="str">
        <f>VLOOKUP(H151,'Startup Sheet'!$A$1:$AM$47,4,0)</f>
        <v>f20200806@pilani.bits-pilani.ac.in</v>
      </c>
      <c r="L151" s="10" t="str">
        <f>VLOOKUP($H151,'Startup Sheet'!$A$1:$AM$47,15,0)</f>
        <v>https://drive.google.com/drive/folders/1T4TUmfqa5C6P8McvtFYN3XntJR6n62Gy?usp=sharing</v>
      </c>
      <c r="M151" s="9" t="str">
        <f t="shared" si="12"/>
        <v>Learn and Empower Private Limited: https://drive.google.com/drive/folders/1T4TUmfqa5C6P8McvtFYN3XntJR6n62Gy?usp=sharing</v>
      </c>
      <c r="N151" s="9">
        <v>44749.0</v>
      </c>
      <c r="O151" s="21">
        <v>44749.583333333336</v>
      </c>
      <c r="P151" s="21">
        <v>44749.625</v>
      </c>
      <c r="Q151" s="9" t="str">
        <f>VLOOKUP($H151,'Startup Sheet'!$A$1:$AM$47,18,0)</f>
        <v>hello@learnemp.in</v>
      </c>
      <c r="R151" s="9" t="str">
        <f>VLOOKUP($H151,'Startup Sheet'!$A$1:$AM$47,21,0)</f>
        <v>prabodh.mahajan@learnemp.in</v>
      </c>
      <c r="S151" s="9" t="str">
        <f>VLOOKUP($H151,'Startup Sheet'!$A$1:$AM$47,24,0)</f>
        <v/>
      </c>
    </row>
    <row r="152">
      <c r="A152" s="6" t="s">
        <v>177</v>
      </c>
      <c r="B152" s="6" t="str">
        <f>VLOOKUP(A152,'Mentor Sheet'!$B$2:$O$102,2,0)</f>
        <v>M14</v>
      </c>
      <c r="C152" s="6" t="s">
        <v>178</v>
      </c>
      <c r="D152" s="6" t="s">
        <v>45</v>
      </c>
      <c r="E152" s="6" t="str">
        <f>VLOOKUP(D152,'2021 Batch'!$A$2:$E$16,2,0)</f>
        <v>f20210706@pilani.bits-pilani.ac.in</v>
      </c>
      <c r="F152" s="7">
        <v>1.0</v>
      </c>
      <c r="G152" s="6" t="str">
        <f t="shared" si="1"/>
        <v>M14X1</v>
      </c>
      <c r="H152" s="6" t="str">
        <f>VLOOKUP(G152,'Slot tags'!$C$2:$D$610,2,0)</f>
        <v>S1</v>
      </c>
      <c r="I152" s="8" t="str">
        <f>VLOOKUP($H152,'Startup Sheet'!$A$1:$AM$47,2,0)</f>
        <v>Algoz.xyz</v>
      </c>
      <c r="J152" s="9" t="str">
        <f>VLOOKUP(H152,'Startup Sheet'!$A$1:$AM$47,3,0)</f>
        <v>Saksham</v>
      </c>
      <c r="K152" s="9" t="str">
        <f>VLOOKUP(H152,'Startup Sheet'!$A$1:$AM$47,4,0)</f>
        <v>f20201508@pilani.bits-pilani.ac.in</v>
      </c>
      <c r="L152" s="10" t="str">
        <f>VLOOKUP($H152,'Startup Sheet'!$A$1:$AM$47,15,0)</f>
        <v>https://drive.google.com/drive/folders/1LWNIO2EIRPjX9BeaYigFOVgkhpfh3fiM?usp=sharing</v>
      </c>
      <c r="M152" s="9" t="str">
        <f t="shared" si="12"/>
        <v>Algoz.xyz: https://drive.google.com/drive/folders/1LWNIO2EIRPjX9BeaYigFOVgkhpfh3fiM?usp=sharing</v>
      </c>
      <c r="N152" s="9">
        <v>44744.0</v>
      </c>
      <c r="O152" s="22">
        <v>44744.5</v>
      </c>
      <c r="P152" s="22">
        <v>44744.541666666664</v>
      </c>
      <c r="Q152" s="9" t="str">
        <f>VLOOKUP($H152,'Startup Sheet'!$A$1:$AM$47,18,0)</f>
        <v>hey@virajchhajed.com</v>
      </c>
      <c r="R152" s="9" t="str">
        <f>VLOOKUP($H152,'Startup Sheet'!$A$1:$AM$47,21,0)</f>
        <v>nishant.aklecha@gmail.com</v>
      </c>
      <c r="S152" s="9" t="str">
        <f>VLOOKUP($H152,'Startup Sheet'!$A$1:$AM$47,24,0)</f>
        <v/>
      </c>
    </row>
    <row r="153">
      <c r="A153" s="6" t="s">
        <v>177</v>
      </c>
      <c r="B153" s="6" t="str">
        <f>VLOOKUP(A153,'Mentor Sheet'!$B$2:$O$102,2,0)</f>
        <v>M14</v>
      </c>
      <c r="C153" s="6" t="s">
        <v>178</v>
      </c>
      <c r="D153" s="6" t="s">
        <v>45</v>
      </c>
      <c r="E153" s="6" t="str">
        <f>VLOOKUP(D153,'2021 Batch'!$A$2:$E$16,2,0)</f>
        <v>f20210706@pilani.bits-pilani.ac.in</v>
      </c>
      <c r="F153" s="7">
        <v>2.0</v>
      </c>
      <c r="G153" s="6" t="str">
        <f t="shared" si="1"/>
        <v>M14X2</v>
      </c>
      <c r="H153" s="6" t="str">
        <f>VLOOKUP(G153,'Slot tags'!$C$2:$D$610,2,0)</f>
        <v>S6</v>
      </c>
      <c r="I153" s="8" t="str">
        <f>VLOOKUP($H153,'Startup Sheet'!$A$1:$AM$47,2,0)</f>
        <v>BEAT Music NFTs</v>
      </c>
      <c r="J153" s="9" t="str">
        <f>VLOOKUP(H153,'Startup Sheet'!$A$1:$AM$47,3,0)</f>
        <v>Saksham</v>
      </c>
      <c r="K153" s="9" t="str">
        <f>VLOOKUP(H153,'Startup Sheet'!$A$1:$AM$47,4,0)</f>
        <v>f20201508@pilani.bits-pilani.ac.in</v>
      </c>
      <c r="L153" s="10" t="str">
        <f>VLOOKUP($H153,'Startup Sheet'!$A$1:$AM$47,15,0)</f>
        <v>https://drive.google.com/drive/folders/1JnthQqfPsMK1kllemeIUDUeZ5AXteXt8?usp=sharing</v>
      </c>
      <c r="M153" s="9" t="str">
        <f t="shared" si="12"/>
        <v>BEAT Music NFTs: https://drive.google.com/drive/folders/1JnthQqfPsMK1kllemeIUDUeZ5AXteXt8?usp=sharing</v>
      </c>
      <c r="N153" s="9">
        <v>44745.0</v>
      </c>
      <c r="O153" s="22">
        <v>44745.458333333336</v>
      </c>
      <c r="P153" s="22">
        <v>44745.5</v>
      </c>
      <c r="Q153" s="9" t="str">
        <f>VLOOKUP($H153,'Startup Sheet'!$A$1:$AM$47,18,0)</f>
        <v>bhargavk191@gmail.com</v>
      </c>
      <c r="R153" s="9" t="str">
        <f>VLOOKUP($H153,'Startup Sheet'!$A$1:$AM$47,21,0)</f>
        <v/>
      </c>
      <c r="S153" s="9" t="str">
        <f>VLOOKUP($H153,'Startup Sheet'!$A$1:$AM$47,24,0)</f>
        <v/>
      </c>
    </row>
    <row r="154">
      <c r="A154" s="6" t="s">
        <v>179</v>
      </c>
      <c r="B154" s="6" t="str">
        <f>VLOOKUP(A154,'Mentor Sheet'!$B$2:$O$102,2,0)</f>
        <v>M91</v>
      </c>
      <c r="C154" s="6" t="s">
        <v>180</v>
      </c>
      <c r="D154" s="6" t="s">
        <v>45</v>
      </c>
      <c r="E154" s="6" t="str">
        <f>VLOOKUP(D154,'2021 Batch'!$A$2:$E$16,2,0)</f>
        <v>f20210706@pilani.bits-pilani.ac.in</v>
      </c>
      <c r="F154" s="7">
        <v>1.0</v>
      </c>
      <c r="G154" s="6" t="str">
        <f t="shared" si="1"/>
        <v>M91X1</v>
      </c>
      <c r="H154" s="6" t="str">
        <f>VLOOKUP(G154,'Slot tags'!$C$2:$D$610,2,0)</f>
        <v>S30</v>
      </c>
      <c r="I154" s="8" t="str">
        <f>VLOOKUP($H154,'Startup Sheet'!$A$1:$AM$47,2,0)</f>
        <v>FreightFox</v>
      </c>
      <c r="J154" s="9" t="str">
        <f>VLOOKUP(H154,'Startup Sheet'!$A$1:$AM$47,3,0)</f>
        <v>Naman</v>
      </c>
      <c r="K154" s="9" t="str">
        <f>VLOOKUP(H154,'Startup Sheet'!$A$1:$AM$47,4,0)</f>
        <v>f20201749@pilani.bits-pilani.ac.in</v>
      </c>
      <c r="L154" s="10" t="str">
        <f>VLOOKUP($H154,'Startup Sheet'!$A$1:$AM$47,15,0)</f>
        <v>https://drive.google.com/open?id=1PMxE4_uP6DHhXeDdGGFg4qjbx-inMOW7&amp;authuser=karman%40conquest.org.in&amp;usp=drive_fs</v>
      </c>
      <c r="M154" s="9" t="str">
        <f t="shared" si="12"/>
        <v>FreightFox: https://drive.google.com/open?id=1PMxE4_uP6DHhXeDdGGFg4qjbx-inMOW7&amp;authuser=karman%40conquest.org.in&amp;usp=drive_fs</v>
      </c>
      <c r="N154" s="9">
        <v>44746.0</v>
      </c>
      <c r="O154" s="22">
        <v>44746.729166666664</v>
      </c>
      <c r="P154" s="22">
        <v>44746.770833333336</v>
      </c>
      <c r="Q154" s="9" t="str">
        <f>VLOOKUP($H154,'Startup Sheet'!$A$1:$AM$47,18,0)</f>
        <v>nitish@freightfox.ai</v>
      </c>
      <c r="R154" s="9" t="str">
        <f>VLOOKUP($H154,'Startup Sheet'!$A$1:$AM$47,21,0)</f>
        <v>sandy@freightfox.ai, vikas@freightfox.ai</v>
      </c>
      <c r="S154" s="9" t="str">
        <f>VLOOKUP($H154,'Startup Sheet'!$A$1:$AM$47,24,0)</f>
        <v>manjari@freightfox.ai</v>
      </c>
    </row>
    <row r="155">
      <c r="A155" s="6" t="s">
        <v>179</v>
      </c>
      <c r="B155" s="6" t="str">
        <f>VLOOKUP(A155,'Mentor Sheet'!$B$2:$O$102,2,0)</f>
        <v>M91</v>
      </c>
      <c r="C155" s="6" t="s">
        <v>180</v>
      </c>
      <c r="D155" s="6" t="s">
        <v>45</v>
      </c>
      <c r="E155" s="6" t="str">
        <f>VLOOKUP(D155,'2021 Batch'!$A$2:$E$16,2,0)</f>
        <v>f20210706@pilani.bits-pilani.ac.in</v>
      </c>
      <c r="F155" s="7">
        <v>2.0</v>
      </c>
      <c r="G155" s="6" t="str">
        <f t="shared" si="1"/>
        <v>M91X2</v>
      </c>
      <c r="H155" s="6" t="str">
        <f>VLOOKUP(G155,'Slot tags'!$C$2:$D$610,2,0)</f>
        <v>S41</v>
      </c>
      <c r="I155" s="8" t="str">
        <f>VLOOKUP($H155,'Startup Sheet'!$A$1:$AM$47,2,0)</f>
        <v>Chalo Nework</v>
      </c>
      <c r="J155" s="9" t="str">
        <f>VLOOKUP(H155,'Startup Sheet'!$A$1:$AM$47,3,0)</f>
        <v>Varad</v>
      </c>
      <c r="K155" s="9" t="str">
        <f>VLOOKUP(H155,'Startup Sheet'!$A$1:$AM$47,4,0)</f>
        <v>f20200160@pilani.bits-pilani.ac.in</v>
      </c>
      <c r="L155" s="10" t="str">
        <f>VLOOKUP($H155,'Startup Sheet'!$A$1:$AM$47,15,0)</f>
        <v>https://drive.google.com/drive/folders/1SwRAfOTDXJV3CvChP9wAVSyAf-LICHXk?usp=sharing</v>
      </c>
      <c r="M155" s="9" t="str">
        <f t="shared" si="12"/>
        <v>Chalo Nework: https://drive.google.com/drive/folders/1SwRAfOTDXJV3CvChP9wAVSyAf-LICHXk?usp=sharing</v>
      </c>
      <c r="N155" s="9">
        <v>44747.0</v>
      </c>
      <c r="O155" s="22">
        <v>44747.729166666664</v>
      </c>
      <c r="P155" s="22">
        <v>44747.770833333336</v>
      </c>
      <c r="Q155" s="9" t="str">
        <f>VLOOKUP($H155,'Startup Sheet'!$A$1:$AM$47,18,0)</f>
        <v>priyansha.singh@indiamigrationnow.org</v>
      </c>
      <c r="R155" s="9" t="str">
        <f>VLOOKUP($H155,'Startup Sheet'!$A$1:$AM$47,21,0)</f>
        <v>varun@indiamigrationnow.org</v>
      </c>
      <c r="S155" s="9" t="str">
        <f>VLOOKUP($H155,'Startup Sheet'!$A$1:$AM$47,24,0)</f>
        <v/>
      </c>
    </row>
    <row r="156">
      <c r="A156" s="6" t="s">
        <v>179</v>
      </c>
      <c r="B156" s="6" t="str">
        <f>VLOOKUP(A156,'Mentor Sheet'!$B$2:$O$102,2,0)</f>
        <v>M91</v>
      </c>
      <c r="C156" s="6" t="s">
        <v>180</v>
      </c>
      <c r="D156" s="6" t="s">
        <v>45</v>
      </c>
      <c r="E156" s="6" t="str">
        <f>VLOOKUP(D156,'2021 Batch'!$A$2:$E$16,2,0)</f>
        <v>f20210706@pilani.bits-pilani.ac.in</v>
      </c>
      <c r="F156" s="7">
        <v>3.0</v>
      </c>
      <c r="G156" s="6" t="str">
        <f t="shared" si="1"/>
        <v>M91X3</v>
      </c>
      <c r="H156" s="6" t="str">
        <f>VLOOKUP(G156,'Slot tags'!$C$2:$D$610,2,0)</f>
        <v>S9</v>
      </c>
      <c r="I156" s="8" t="str">
        <f>VLOOKUP($H156,'Startup Sheet'!$A$1:$AM$47,2,0)</f>
        <v>push.</v>
      </c>
      <c r="J156" s="9" t="str">
        <f>VLOOKUP(H156,'Startup Sheet'!$A$1:$AM$47,3,0)</f>
        <v>Aryaman</v>
      </c>
      <c r="K156" s="9" t="str">
        <f>VLOOKUP(H156,'Startup Sheet'!$A$1:$AM$47,4,0)</f>
        <v>f20200537@pilani.bits-pilani.ac.in</v>
      </c>
      <c r="L156" s="10" t="str">
        <f>VLOOKUP($H156,'Startup Sheet'!$A$1:$AM$47,15,0)</f>
        <v>https://drive.google.com/drive/folders/1JR5IyWS9-UfSIiz5gV9X9bfsK-P7Sj2P?usp=sharing</v>
      </c>
      <c r="M156" s="9" t="str">
        <f t="shared" si="12"/>
        <v>push.: https://drive.google.com/drive/folders/1JR5IyWS9-UfSIiz5gV9X9bfsK-P7Sj2P?usp=sharing</v>
      </c>
      <c r="N156" s="9">
        <v>44748.0</v>
      </c>
      <c r="O156" s="22">
        <v>44748.729166666664</v>
      </c>
      <c r="P156" s="22">
        <v>44748.770833333336</v>
      </c>
      <c r="Q156" s="9" t="str">
        <f>VLOOKUP($H156,'Startup Sheet'!$A$1:$AM$47,18,0)</f>
        <v>f20180612@pilani.bits-pilani.ac.in</v>
      </c>
      <c r="R156" s="9" t="str">
        <f>VLOOKUP($H156,'Startup Sheet'!$A$1:$AM$47,21,0)</f>
        <v>f20180603@pilani.bits-pilani.ac.in</v>
      </c>
      <c r="S156" s="9" t="str">
        <f>VLOOKUP($H156,'Startup Sheet'!$A$1:$AM$47,24,0)</f>
        <v/>
      </c>
    </row>
    <row r="157">
      <c r="A157" s="6" t="s">
        <v>179</v>
      </c>
      <c r="B157" s="6" t="str">
        <f>VLOOKUP(A157,'Mentor Sheet'!$B$2:$O$102,2,0)</f>
        <v>M91</v>
      </c>
      <c r="C157" s="6" t="s">
        <v>180</v>
      </c>
      <c r="D157" s="6" t="s">
        <v>45</v>
      </c>
      <c r="E157" s="6" t="str">
        <f>VLOOKUP(D157,'2021 Batch'!$A$2:$E$16,2,0)</f>
        <v>f20210706@pilani.bits-pilani.ac.in</v>
      </c>
      <c r="F157" s="7">
        <v>4.0</v>
      </c>
      <c r="G157" s="6" t="str">
        <f t="shared" si="1"/>
        <v>M91X4</v>
      </c>
      <c r="H157" s="6" t="str">
        <f>VLOOKUP(G157,'Slot tags'!$C$2:$D$610,2,0)</f>
        <v>S33</v>
      </c>
      <c r="I157" s="8" t="str">
        <f>VLOOKUP($H157,'Startup Sheet'!$A$1:$AM$47,2,0)</f>
        <v>EdCalibre Private Limited</v>
      </c>
      <c r="J157" s="9" t="str">
        <f>VLOOKUP(H157,'Startup Sheet'!$A$1:$AM$47,3,0)</f>
        <v>Naman</v>
      </c>
      <c r="K157" s="9" t="str">
        <f>VLOOKUP(H157,'Startup Sheet'!$A$1:$AM$47,4,0)</f>
        <v>f20201749@pilani.bits-pilani.ac.in</v>
      </c>
      <c r="L157" s="10" t="str">
        <f>VLOOKUP($H157,'Startup Sheet'!$A$1:$AM$47,15,0)</f>
        <v>https://drive.google.com/open?id=1Lfj9r37JA8tdOhNuKNQMAefDYjDFjs5p&amp;authuser=karman%40conquest.org.in&amp;usp=drive_fs</v>
      </c>
      <c r="M157" s="9" t="str">
        <f t="shared" si="12"/>
        <v>EdCalibre Private Limited: https://drive.google.com/open?id=1Lfj9r37JA8tdOhNuKNQMAefDYjDFjs5p&amp;authuser=karman%40conquest.org.in&amp;usp=drive_fs</v>
      </c>
      <c r="N157" s="9">
        <v>44749.0</v>
      </c>
      <c r="O157" s="22">
        <v>44749.729166666664</v>
      </c>
      <c r="P157" s="22">
        <v>44749.770833333336</v>
      </c>
      <c r="Q157" s="9" t="str">
        <f>VLOOKUP($H157,'Startup Sheet'!$A$1:$AM$47,18,0)</f>
        <v>founder@edcalibre.com</v>
      </c>
      <c r="R157" s="9" t="str">
        <f>VLOOKUP($H157,'Startup Sheet'!$A$1:$AM$47,21,0)</f>
        <v>abhignajoshi1206@gmail.com</v>
      </c>
      <c r="S157" s="9" t="str">
        <f>VLOOKUP($H157,'Startup Sheet'!$A$1:$AM$47,24,0)</f>
        <v>dodiya.parth20@gmail.com</v>
      </c>
    </row>
    <row r="158">
      <c r="A158" s="6" t="s">
        <v>179</v>
      </c>
      <c r="B158" s="6" t="str">
        <f>VLOOKUP(A158,'Mentor Sheet'!$B$2:$O$102,2,0)</f>
        <v>M91</v>
      </c>
      <c r="C158" s="6" t="s">
        <v>180</v>
      </c>
      <c r="D158" s="6" t="s">
        <v>45</v>
      </c>
      <c r="E158" s="6" t="str">
        <f>VLOOKUP(D158,'2021 Batch'!$A$2:$E$16,2,0)</f>
        <v>f20210706@pilani.bits-pilani.ac.in</v>
      </c>
      <c r="F158" s="7">
        <v>5.0</v>
      </c>
      <c r="G158" s="6" t="str">
        <f t="shared" si="1"/>
        <v>M91X5</v>
      </c>
      <c r="H158" s="6" t="str">
        <f>VLOOKUP(G158,'Slot tags'!$C$2:$D$610,2,0)</f>
        <v>S26</v>
      </c>
      <c r="I158" s="8" t="str">
        <f>VLOOKUP($H158,'Startup Sheet'!$A$1:$AM$47,2,0)</f>
        <v>Thrifty Ai</v>
      </c>
      <c r="J158" s="9" t="str">
        <f>VLOOKUP(H158,'Startup Sheet'!$A$1:$AM$47,3,0)</f>
        <v>Varad</v>
      </c>
      <c r="K158" s="9" t="str">
        <f>VLOOKUP(H158,'Startup Sheet'!$A$1:$AM$47,4,0)</f>
        <v>f20200160@pilani.bits-pilani.ac.in</v>
      </c>
      <c r="L158" s="10" t="str">
        <f>VLOOKUP($H158,'Startup Sheet'!$A$1:$AM$47,15,0)</f>
        <v>https://drive.google.com/drive/folders/1UGUlOhqjCkI-SwetLhhrUYvF9kMsvQYr?usp=sharing</v>
      </c>
      <c r="M158" s="9" t="str">
        <f t="shared" si="12"/>
        <v>Thrifty Ai: https://drive.google.com/drive/folders/1UGUlOhqjCkI-SwetLhhrUYvF9kMsvQYr?usp=sharing</v>
      </c>
      <c r="N158" s="9">
        <v>44750.0</v>
      </c>
      <c r="O158" s="22">
        <v>44750.729166666664</v>
      </c>
      <c r="P158" s="22">
        <v>44750.770833333336</v>
      </c>
      <c r="Q158" s="9" t="str">
        <f>VLOOKUP($H158,'Startup Sheet'!$A$1:$AM$47,18,0)</f>
        <v>harshmusketers@gmail.com</v>
      </c>
      <c r="R158" s="9" t="str">
        <f>VLOOKUP($H158,'Startup Sheet'!$A$1:$AM$47,21,0)</f>
        <v>tanishi.mookerjee1510@gmail.com</v>
      </c>
      <c r="S158" s="9" t="str">
        <f>VLOOKUP($H158,'Startup Sheet'!$A$1:$AM$47,24,0)</f>
        <v>yashashgupta96@gmail.com</v>
      </c>
    </row>
    <row r="159">
      <c r="A159" s="6" t="s">
        <v>181</v>
      </c>
      <c r="B159" s="6" t="str">
        <f>VLOOKUP(A159,'Mentor Sheet'!$B$2:$O$102,2,0)</f>
        <v>M65</v>
      </c>
      <c r="C159" s="6" t="s">
        <v>182</v>
      </c>
      <c r="D159" s="6" t="s">
        <v>22</v>
      </c>
      <c r="E159" s="6" t="str">
        <f>VLOOKUP(D159,'2021 Batch'!$A$2:$E$16,2,0)</f>
        <v>f20210447@pilani.bits-pilani.ac.in</v>
      </c>
      <c r="F159" s="7">
        <v>1.0</v>
      </c>
      <c r="G159" s="6" t="str">
        <f t="shared" si="1"/>
        <v>M65X1</v>
      </c>
      <c r="H159" s="6" t="str">
        <f>VLOOKUP(G159,'Slot tags'!$C$2:$D$610,2,0)</f>
        <v>S45</v>
      </c>
      <c r="I159" s="8" t="str">
        <f>VLOOKUP($H159,'Startup Sheet'!$A$1:$AM$47,2,0)</f>
        <v>Be Zen (Thrivingzen OPC Pvt Ltd)</v>
      </c>
      <c r="J159" s="9" t="str">
        <f>VLOOKUP(H159,'Startup Sheet'!$A$1:$AM$47,3,0)</f>
        <v>Mehul</v>
      </c>
      <c r="K159" s="9" t="str">
        <f>VLOOKUP(H159,'Startup Sheet'!$A$1:$AM$47,4,0)</f>
        <v>f20200806@pilani.bits-pilani.ac.in</v>
      </c>
      <c r="L159" s="10" t="str">
        <f>VLOOKUP($H159,'Startup Sheet'!$A$1:$AM$47,15,0)</f>
        <v>https://drive.google.com/open?id=1Wwm0iH0BQp7yyPOnJdsgC9uMmaimk8ZQ&amp;authuser=karman%40conquest.org.in&amp;usp=drive_fs</v>
      </c>
      <c r="M159" s="9" t="str">
        <f t="shared" si="12"/>
        <v>Be Zen (Thrivingzen OPC Pvt Ltd): https://drive.google.com/open?id=1Wwm0iH0BQp7yyPOnJdsgC9uMmaimk8ZQ&amp;authuser=karman%40conquest.org.in&amp;usp=drive_fs</v>
      </c>
      <c r="N159" s="9">
        <v>44750.0</v>
      </c>
      <c r="O159" s="11">
        <v>44750.458333333336</v>
      </c>
      <c r="P159" s="21">
        <v>44750.5</v>
      </c>
      <c r="Q159" s="9" t="str">
        <f>VLOOKUP($H159,'Startup Sheet'!$A$1:$AM$47,18,0)</f>
        <v>ramchaitanya@bezen.eco</v>
      </c>
      <c r="R159" s="9" t="str">
        <f>VLOOKUP($H159,'Startup Sheet'!$A$1:$AM$47,21,0)</f>
        <v/>
      </c>
      <c r="S159" s="9" t="str">
        <f>VLOOKUP($H159,'Startup Sheet'!$A$1:$AM$47,24,0)</f>
        <v/>
      </c>
    </row>
    <row r="160">
      <c r="A160" s="6" t="s">
        <v>181</v>
      </c>
      <c r="B160" s="6" t="str">
        <f>VLOOKUP(A160,'Mentor Sheet'!$B$2:$O$102,2,0)</f>
        <v>M65</v>
      </c>
      <c r="C160" s="6" t="s">
        <v>182</v>
      </c>
      <c r="D160" s="6" t="s">
        <v>22</v>
      </c>
      <c r="E160" s="6" t="str">
        <f>VLOOKUP(D160,'2021 Batch'!$A$2:$E$16,2,0)</f>
        <v>f20210447@pilani.bits-pilani.ac.in</v>
      </c>
      <c r="F160" s="7">
        <v>2.0</v>
      </c>
      <c r="G160" s="6" t="str">
        <f t="shared" si="1"/>
        <v>M65X2</v>
      </c>
      <c r="H160" s="6" t="str">
        <f>VLOOKUP(G160,'Slot tags'!$C$2:$D$610,2,0)</f>
        <v/>
      </c>
      <c r="I160" s="9"/>
      <c r="J160" s="9"/>
      <c r="K160" s="9"/>
      <c r="L160" s="9"/>
      <c r="M160" s="9"/>
      <c r="N160" s="9">
        <v>44751.0</v>
      </c>
      <c r="O160" s="21">
        <v>44751.583333333336</v>
      </c>
      <c r="P160" s="21">
        <v>44751.625</v>
      </c>
    </row>
    <row r="161">
      <c r="A161" s="6" t="s">
        <v>183</v>
      </c>
      <c r="B161" s="6" t="str">
        <f>VLOOKUP(A161,'Mentor Sheet'!$B$2:$O$102,2,0)</f>
        <v>M31</v>
      </c>
      <c r="C161" s="6" t="s">
        <v>184</v>
      </c>
      <c r="D161" s="6" t="s">
        <v>22</v>
      </c>
      <c r="E161" s="6" t="str">
        <f>VLOOKUP(D161,'2021 Batch'!$A$2:$E$16,2,0)</f>
        <v>f20210447@pilani.bits-pilani.ac.in</v>
      </c>
      <c r="F161" s="7">
        <v>1.0</v>
      </c>
      <c r="G161" s="6" t="str">
        <f t="shared" si="1"/>
        <v>M31X1</v>
      </c>
      <c r="H161" s="6" t="str">
        <f>VLOOKUP(G161,'Slot tags'!$C$2:$D$610,2,0)</f>
        <v>S2</v>
      </c>
      <c r="I161" s="8" t="str">
        <f>VLOOKUP($H161,'Startup Sheet'!$A$1:$AM$47,2,0)</f>
        <v>Aiverse</v>
      </c>
      <c r="J161" s="9" t="str">
        <f>VLOOKUP(H161,'Startup Sheet'!$A$1:$AM$47,3,0)</f>
        <v>Saksham</v>
      </c>
      <c r="K161" s="9" t="str">
        <f>VLOOKUP(H161,'Startup Sheet'!$A$1:$AM$47,4,0)</f>
        <v>f20201508@pilani.bits-pilani.ac.in</v>
      </c>
      <c r="L161" s="10" t="str">
        <f>VLOOKUP($H161,'Startup Sheet'!$A$1:$AM$47,15,0)</f>
        <v>https://drive.google.com/drive/folders/1DBLkV1sf6Kp6Q5Ywi44gcnxhyIpm47Kc?usp=sharing</v>
      </c>
      <c r="M161" s="9" t="str">
        <f t="shared" ref="M161:M190" si="13">CONCATENATE(I161,": ",L161)</f>
        <v>Aiverse: https://drive.google.com/drive/folders/1DBLkV1sf6Kp6Q5Ywi44gcnxhyIpm47Kc?usp=sharing</v>
      </c>
      <c r="N161" s="9">
        <v>44749.0</v>
      </c>
      <c r="O161" s="11">
        <v>44749.791666666664</v>
      </c>
      <c r="P161" s="21">
        <v>44749.833333333336</v>
      </c>
      <c r="Q161" s="9" t="str">
        <f>VLOOKUP($H161,'Startup Sheet'!$A$1:$AM$47,18,0)</f>
        <v>abhishekroushan2194@gmail.com</v>
      </c>
      <c r="R161" s="9" t="str">
        <f>VLOOKUP($H161,'Startup Sheet'!$A$1:$AM$47,21,0)</f>
        <v>synergy.gaurav05@gmail.com</v>
      </c>
      <c r="S161" s="9" t="str">
        <f>VLOOKUP($H161,'Startup Sheet'!$A$1:$AM$47,24,0)</f>
        <v>aryanguptagandhi@gmail.com</v>
      </c>
    </row>
    <row r="162">
      <c r="A162" s="6" t="s">
        <v>183</v>
      </c>
      <c r="B162" s="6" t="str">
        <f>VLOOKUP(A162,'Mentor Sheet'!$B$2:$O$102,2,0)</f>
        <v>M31</v>
      </c>
      <c r="C162" s="6" t="s">
        <v>184</v>
      </c>
      <c r="D162" s="6" t="s">
        <v>22</v>
      </c>
      <c r="E162" s="6" t="str">
        <f>VLOOKUP(D162,'2021 Batch'!$A$2:$E$16,2,0)</f>
        <v>f20210447@pilani.bits-pilani.ac.in</v>
      </c>
      <c r="F162" s="7">
        <v>2.0</v>
      </c>
      <c r="G162" s="6" t="str">
        <f t="shared" si="1"/>
        <v>M31X2</v>
      </c>
      <c r="H162" s="6" t="str">
        <f>VLOOKUP(G162,'Slot tags'!$C$2:$D$610,2,0)</f>
        <v>S22</v>
      </c>
      <c r="I162" s="8" t="str">
        <f>VLOOKUP($H162,'Startup Sheet'!$A$1:$AM$47,2,0)</f>
        <v>Statlogic</v>
      </c>
      <c r="J162" s="9" t="str">
        <f>VLOOKUP(H162,'Startup Sheet'!$A$1:$AM$47,3,0)</f>
        <v>Darshil</v>
      </c>
      <c r="K162" s="9" t="str">
        <f>VLOOKUP(H162,'Startup Sheet'!$A$1:$AM$47,4,0)</f>
        <v>f20200985@pilani.bits-pilani.ac.in</v>
      </c>
      <c r="L162" s="10" t="str">
        <f>VLOOKUP($H162,'Startup Sheet'!$A$1:$AM$47,15,0)</f>
        <v>https://drive.google.com/drive/folders/1TDJQ-fqwC9-KiOm5feuilIV4R7vS0sgC?usp=sharing</v>
      </c>
      <c r="M162" s="9" t="str">
        <f t="shared" si="13"/>
        <v>Statlogic: https://drive.google.com/drive/folders/1TDJQ-fqwC9-KiOm5feuilIV4R7vS0sgC?usp=sharing</v>
      </c>
      <c r="N162" s="9">
        <v>44749.0</v>
      </c>
      <c r="O162" s="11">
        <v>44749.833333333336</v>
      </c>
      <c r="P162" s="11">
        <v>44749.875</v>
      </c>
      <c r="Q162" s="9" t="str">
        <f>VLOOKUP($H162,'Startup Sheet'!$A$1:$AM$47,18,0)</f>
        <v>vignesh@statlogic.io</v>
      </c>
      <c r="R162" s="9" t="str">
        <f>VLOOKUP($H162,'Startup Sheet'!$A$1:$AM$47,21,0)</f>
        <v/>
      </c>
      <c r="S162" s="9" t="str">
        <f>VLOOKUP($H162,'Startup Sheet'!$A$1:$AM$47,24,0)</f>
        <v/>
      </c>
    </row>
    <row r="163">
      <c r="A163" s="6" t="s">
        <v>185</v>
      </c>
      <c r="B163" s="6" t="str">
        <f>VLOOKUP(A163,'Mentor Sheet'!$B$2:$O$102,2,0)</f>
        <v>M79</v>
      </c>
      <c r="C163" s="6" t="s">
        <v>186</v>
      </c>
      <c r="D163" s="6" t="s">
        <v>22</v>
      </c>
      <c r="E163" s="6" t="str">
        <f>VLOOKUP(D163,'2021 Batch'!$A$2:$E$16,2,0)</f>
        <v>f20210447@pilani.bits-pilani.ac.in</v>
      </c>
      <c r="F163" s="7">
        <v>1.0</v>
      </c>
      <c r="G163" s="6" t="str">
        <f t="shared" si="1"/>
        <v>M79X1</v>
      </c>
      <c r="H163" s="6" t="str">
        <f>VLOOKUP(G163,'Slot tags'!$C$2:$D$610,2,0)</f>
        <v>S11</v>
      </c>
      <c r="I163" s="8" t="str">
        <f>VLOOKUP($H163,'Startup Sheet'!$A$1:$AM$47,2,0)</f>
        <v>Leegum</v>
      </c>
      <c r="J163" s="9" t="str">
        <f>VLOOKUP(H163,'Startup Sheet'!$A$1:$AM$47,3,0)</f>
        <v>Karman</v>
      </c>
      <c r="K163" s="9" t="str">
        <f>VLOOKUP(H163,'Startup Sheet'!$A$1:$AM$47,4,0)</f>
        <v>f20201896@pilani.bits-pilani.ac.in</v>
      </c>
      <c r="L163" s="10" t="str">
        <f>VLOOKUP($H163,'Startup Sheet'!$A$1:$AM$47,15,0)</f>
        <v>https://drive.google.com/open?id=1NtWH88d2Hcog9nyucDmMZdik48V1tNng&amp;authuser=karman%40conquest.org.in&amp;usp=drive_fs</v>
      </c>
      <c r="M163" s="9" t="str">
        <f t="shared" si="13"/>
        <v>Leegum: https://drive.google.com/open?id=1NtWH88d2Hcog9nyucDmMZdik48V1tNng&amp;authuser=karman%40conquest.org.in&amp;usp=drive_fs</v>
      </c>
      <c r="N163" s="9">
        <v>44743.0</v>
      </c>
      <c r="O163" s="11">
        <v>44743.729166666664</v>
      </c>
      <c r="P163" s="21">
        <v>44743.770833333336</v>
      </c>
      <c r="Q163" s="9" t="str">
        <f>VLOOKUP($H163,'Startup Sheet'!$A$1:$AM$47,18,0)</f>
        <v>akashpratapsingh2912@gmail.com</v>
      </c>
      <c r="R163" s="9" t="str">
        <f>VLOOKUP($H163,'Startup Sheet'!$A$1:$AM$47,21,0)</f>
        <v>petullamishra08@gmail.com</v>
      </c>
      <c r="S163" s="9" t="str">
        <f>VLOOKUP($H163,'Startup Sheet'!$A$1:$AM$47,24,0)</f>
        <v/>
      </c>
    </row>
    <row r="164">
      <c r="A164" s="6" t="s">
        <v>185</v>
      </c>
      <c r="B164" s="6" t="str">
        <f>VLOOKUP(A164,'Mentor Sheet'!$B$2:$O$102,2,0)</f>
        <v>M79</v>
      </c>
      <c r="C164" s="6" t="s">
        <v>186</v>
      </c>
      <c r="D164" s="6" t="s">
        <v>22</v>
      </c>
      <c r="E164" s="6" t="str">
        <f>VLOOKUP(D164,'2021 Batch'!$A$2:$E$16,2,0)</f>
        <v>f20210447@pilani.bits-pilani.ac.in</v>
      </c>
      <c r="F164" s="7">
        <v>2.0</v>
      </c>
      <c r="G164" s="6" t="str">
        <f t="shared" si="1"/>
        <v>M79X2</v>
      </c>
      <c r="H164" s="6" t="str">
        <f>VLOOKUP(G164,'Slot tags'!$C$2:$D$610,2,0)</f>
        <v>S36</v>
      </c>
      <c r="I164" s="8" t="str">
        <f>VLOOKUP($H164,'Startup Sheet'!$A$1:$AM$47,2,0)</f>
        <v>Genpay</v>
      </c>
      <c r="J164" s="9" t="str">
        <f>VLOOKUP(H164,'Startup Sheet'!$A$1:$AM$47,3,0)</f>
        <v>Mehul</v>
      </c>
      <c r="K164" s="9" t="str">
        <f>VLOOKUP(H164,'Startup Sheet'!$A$1:$AM$47,4,0)</f>
        <v>f20200806@pilani.bits-pilani.ac.in</v>
      </c>
      <c r="L164" s="10" t="str">
        <f>VLOOKUP($H164,'Startup Sheet'!$A$1:$AM$47,15,0)</f>
        <v>https://drive.google.com/open?id=1Toer_8UB-2Z61N2wm-48Qu-vhCwEuIrD&amp;authuser=karman%40conquest.org.in&amp;usp=drive_fs</v>
      </c>
      <c r="M164" s="9" t="str">
        <f t="shared" si="13"/>
        <v>Genpay: https://drive.google.com/open?id=1Toer_8UB-2Z61N2wm-48Qu-vhCwEuIrD&amp;authuser=karman%40conquest.org.in&amp;usp=drive_fs</v>
      </c>
      <c r="N164" s="9">
        <v>44744.0</v>
      </c>
      <c r="O164" s="11">
        <v>44744.4375</v>
      </c>
      <c r="P164" s="21">
        <v>44744.479166666664</v>
      </c>
      <c r="Q164" s="9" t="str">
        <f>VLOOKUP($H164,'Startup Sheet'!$A$1:$AM$47,18,0)</f>
        <v>chaithanya@genpay.in</v>
      </c>
      <c r="R164" s="9" t="str">
        <f>VLOOKUP($H164,'Startup Sheet'!$A$1:$AM$47,21,0)</f>
        <v>parikshit@genpay.in</v>
      </c>
      <c r="S164" s="9" t="str">
        <f>VLOOKUP($H164,'Startup Sheet'!$A$1:$AM$47,24,0)</f>
        <v/>
      </c>
    </row>
    <row r="165">
      <c r="A165" s="6" t="s">
        <v>185</v>
      </c>
      <c r="B165" s="6" t="str">
        <f>VLOOKUP(A165,'Mentor Sheet'!$B$2:$O$102,2,0)</f>
        <v>M79</v>
      </c>
      <c r="C165" s="6" t="s">
        <v>186</v>
      </c>
      <c r="D165" s="6" t="s">
        <v>22</v>
      </c>
      <c r="E165" s="6" t="str">
        <f>VLOOKUP(D165,'2021 Batch'!$A$2:$E$16,2,0)</f>
        <v>f20210447@pilani.bits-pilani.ac.in</v>
      </c>
      <c r="F165" s="7">
        <v>3.0</v>
      </c>
      <c r="G165" s="6" t="str">
        <f t="shared" si="1"/>
        <v>M79X3</v>
      </c>
      <c r="H165" s="6" t="str">
        <f>VLOOKUP(G165,'Slot tags'!$C$2:$D$610,2,0)</f>
        <v>S33</v>
      </c>
      <c r="I165" s="8" t="str">
        <f>VLOOKUP($H165,'Startup Sheet'!$A$1:$AM$47,2,0)</f>
        <v>EdCalibre Private Limited</v>
      </c>
      <c r="J165" s="9" t="str">
        <f>VLOOKUP(H165,'Startup Sheet'!$A$1:$AM$47,3,0)</f>
        <v>Naman</v>
      </c>
      <c r="K165" s="9" t="str">
        <f>VLOOKUP(H165,'Startup Sheet'!$A$1:$AM$47,4,0)</f>
        <v>f20201749@pilani.bits-pilani.ac.in</v>
      </c>
      <c r="L165" s="10" t="str">
        <f>VLOOKUP($H165,'Startup Sheet'!$A$1:$AM$47,15,0)</f>
        <v>https://drive.google.com/open?id=1Lfj9r37JA8tdOhNuKNQMAefDYjDFjs5p&amp;authuser=karman%40conquest.org.in&amp;usp=drive_fs</v>
      </c>
      <c r="M165" s="9" t="str">
        <f t="shared" si="13"/>
        <v>EdCalibre Private Limited: https://drive.google.com/open?id=1Lfj9r37JA8tdOhNuKNQMAefDYjDFjs5p&amp;authuser=karman%40conquest.org.in&amp;usp=drive_fs</v>
      </c>
      <c r="N165" s="9">
        <v>44747.0</v>
      </c>
      <c r="O165" s="11">
        <v>44747.729166666664</v>
      </c>
      <c r="P165" s="21">
        <v>44747.770833333336</v>
      </c>
      <c r="Q165" s="9" t="str">
        <f>VLOOKUP($H165,'Startup Sheet'!$A$1:$AM$47,18,0)</f>
        <v>founder@edcalibre.com</v>
      </c>
      <c r="R165" s="9" t="str">
        <f>VLOOKUP($H165,'Startup Sheet'!$A$1:$AM$47,21,0)</f>
        <v>abhignajoshi1206@gmail.com</v>
      </c>
      <c r="S165" s="9" t="str">
        <f>VLOOKUP($H165,'Startup Sheet'!$A$1:$AM$47,24,0)</f>
        <v>dodiya.parth20@gmail.com</v>
      </c>
    </row>
    <row r="166">
      <c r="A166" s="6" t="s">
        <v>187</v>
      </c>
      <c r="B166" s="6" t="str">
        <f>VLOOKUP(A166,'Mentor Sheet'!$B$2:$O$102,2,0)</f>
        <v>M42</v>
      </c>
      <c r="C166" s="6" t="s">
        <v>188</v>
      </c>
      <c r="D166" s="6" t="s">
        <v>53</v>
      </c>
      <c r="E166" s="6" t="str">
        <f>VLOOKUP(D166,'2021 Batch'!$A$2:$E$16,2,0)</f>
        <v>f20211070@pilani.bits-pilani.ac.in</v>
      </c>
      <c r="F166" s="7">
        <v>1.0</v>
      </c>
      <c r="G166" s="6" t="str">
        <f t="shared" si="1"/>
        <v>M42X1</v>
      </c>
      <c r="H166" s="6" t="str">
        <f>VLOOKUP(G166,'Slot tags'!$C$2:$D$610,2,0)</f>
        <v>S2</v>
      </c>
      <c r="I166" s="8" t="str">
        <f>VLOOKUP($H166,'Startup Sheet'!$A$1:$AM$47,2,0)</f>
        <v>Aiverse</v>
      </c>
      <c r="J166" s="9" t="str">
        <f>VLOOKUP(H166,'Startup Sheet'!$A$1:$AM$47,3,0)</f>
        <v>Saksham</v>
      </c>
      <c r="K166" s="9" t="str">
        <f>VLOOKUP(H166,'Startup Sheet'!$A$1:$AM$47,4,0)</f>
        <v>f20201508@pilani.bits-pilani.ac.in</v>
      </c>
      <c r="L166" s="10" t="str">
        <f>VLOOKUP($H166,'Startup Sheet'!$A$1:$AM$47,15,0)</f>
        <v>https://drive.google.com/drive/folders/1DBLkV1sf6Kp6Q5Ywi44gcnxhyIpm47Kc?usp=sharing</v>
      </c>
      <c r="M166" s="9" t="str">
        <f t="shared" si="13"/>
        <v>Aiverse: https://drive.google.com/drive/folders/1DBLkV1sf6Kp6Q5Ywi44gcnxhyIpm47Kc?usp=sharing</v>
      </c>
      <c r="N166" s="9">
        <v>44746.0</v>
      </c>
      <c r="O166" s="11">
        <v>44746.791666666664</v>
      </c>
      <c r="P166" s="11">
        <v>44746.833333333336</v>
      </c>
      <c r="Q166" s="9" t="str">
        <f>VLOOKUP($H166,'Startup Sheet'!$A$1:$AM$47,18,0)</f>
        <v>abhishekroushan2194@gmail.com</v>
      </c>
      <c r="R166" s="9" t="str">
        <f>VLOOKUP($H166,'Startup Sheet'!$A$1:$AM$47,21,0)</f>
        <v>synergy.gaurav05@gmail.com</v>
      </c>
      <c r="S166" s="9" t="str">
        <f>VLOOKUP($H166,'Startup Sheet'!$A$1:$AM$47,24,0)</f>
        <v>aryanguptagandhi@gmail.com</v>
      </c>
    </row>
    <row r="167">
      <c r="A167" s="6" t="s">
        <v>187</v>
      </c>
      <c r="B167" s="6" t="str">
        <f>VLOOKUP(A167,'Mentor Sheet'!$B$2:$O$102,2,0)</f>
        <v>M42</v>
      </c>
      <c r="C167" s="6" t="s">
        <v>188</v>
      </c>
      <c r="D167" s="6" t="s">
        <v>53</v>
      </c>
      <c r="E167" s="6" t="str">
        <f>VLOOKUP(D167,'2021 Batch'!$A$2:$E$16,2,0)</f>
        <v>f20211070@pilani.bits-pilani.ac.in</v>
      </c>
      <c r="F167" s="7">
        <v>2.0</v>
      </c>
      <c r="G167" s="6" t="str">
        <f t="shared" si="1"/>
        <v>M42X2</v>
      </c>
      <c r="H167" s="6" t="str">
        <f>VLOOKUP(G167,'Slot tags'!$C$2:$D$610,2,0)</f>
        <v>S6</v>
      </c>
      <c r="I167" s="8" t="str">
        <f>VLOOKUP($H167,'Startup Sheet'!$A$1:$AM$47,2,0)</f>
        <v>BEAT Music NFTs</v>
      </c>
      <c r="J167" s="9" t="str">
        <f>VLOOKUP(H167,'Startup Sheet'!$A$1:$AM$47,3,0)</f>
        <v>Saksham</v>
      </c>
      <c r="K167" s="9" t="str">
        <f>VLOOKUP(H167,'Startup Sheet'!$A$1:$AM$47,4,0)</f>
        <v>f20201508@pilani.bits-pilani.ac.in</v>
      </c>
      <c r="L167" s="10" t="str">
        <f>VLOOKUP($H167,'Startup Sheet'!$A$1:$AM$47,15,0)</f>
        <v>https://drive.google.com/drive/folders/1JnthQqfPsMK1kllemeIUDUeZ5AXteXt8?usp=sharing</v>
      </c>
      <c r="M167" s="9" t="str">
        <f t="shared" si="13"/>
        <v>BEAT Music NFTs: https://drive.google.com/drive/folders/1JnthQqfPsMK1kllemeIUDUeZ5AXteXt8?usp=sharing</v>
      </c>
      <c r="N167" s="9">
        <v>44746.0</v>
      </c>
      <c r="O167" s="11">
        <v>44746.833333333336</v>
      </c>
      <c r="P167" s="11">
        <v>44746.875</v>
      </c>
      <c r="Q167" s="9" t="str">
        <f>VLOOKUP($H167,'Startup Sheet'!$A$1:$AM$47,18,0)</f>
        <v>bhargavk191@gmail.com</v>
      </c>
      <c r="R167" s="9" t="str">
        <f>VLOOKUP($H167,'Startup Sheet'!$A$1:$AM$47,21,0)</f>
        <v/>
      </c>
      <c r="S167" s="9" t="str">
        <f>VLOOKUP($H167,'Startup Sheet'!$A$1:$AM$47,24,0)</f>
        <v/>
      </c>
    </row>
    <row r="168">
      <c r="A168" s="6" t="s">
        <v>189</v>
      </c>
      <c r="B168" s="6" t="str">
        <f>VLOOKUP(A168,'Mentor Sheet'!$B$2:$O$102,2,0)</f>
        <v>M90</v>
      </c>
      <c r="C168" s="6" t="s">
        <v>190</v>
      </c>
      <c r="D168" s="6" t="s">
        <v>24</v>
      </c>
      <c r="E168" s="6" t="str">
        <f>VLOOKUP(D168,'2021 Batch'!$A$2:$E$16,2,0)</f>
        <v>f20210979@pilani.bits-pilani.ac.in</v>
      </c>
      <c r="F168" s="7">
        <v>1.0</v>
      </c>
      <c r="G168" s="6" t="str">
        <f t="shared" si="1"/>
        <v>M90X1</v>
      </c>
      <c r="H168" s="6" t="str">
        <f>VLOOKUP(G168,'Slot tags'!$C$2:$D$610,2,0)</f>
        <v>S7</v>
      </c>
      <c r="I168" s="8" t="str">
        <f>VLOOKUP($H168,'Startup Sheet'!$A$1:$AM$47,2,0)</f>
        <v>NeoFanTasy</v>
      </c>
      <c r="J168" s="9" t="str">
        <f>VLOOKUP(H168,'Startup Sheet'!$A$1:$AM$47,3,0)</f>
        <v>Saksham</v>
      </c>
      <c r="K168" s="9" t="str">
        <f>VLOOKUP(H168,'Startup Sheet'!$A$1:$AM$47,4,0)</f>
        <v>f20201508@pilani.bits-pilani.ac.in</v>
      </c>
      <c r="L168" s="10" t="str">
        <f>VLOOKUP($H168,'Startup Sheet'!$A$1:$AM$47,15,0)</f>
        <v>https://drive.google.com/drive/folders/1LhQa9x9AkAoPq-p7CL7IZB-OswRTr9lM?usp=sharing</v>
      </c>
      <c r="M168" s="9" t="str">
        <f t="shared" si="13"/>
        <v>NeoFanTasy: https://drive.google.com/drive/folders/1LhQa9x9AkAoPq-p7CL7IZB-OswRTr9lM?usp=sharing</v>
      </c>
      <c r="N168" s="9">
        <v>44749.0</v>
      </c>
      <c r="O168" s="11">
        <v>44749.75</v>
      </c>
      <c r="P168" s="11">
        <v>44749.791666666664</v>
      </c>
      <c r="Q168" s="9" t="str">
        <f>VLOOKUP($H168,'Startup Sheet'!$A$1:$AM$47,18,0)</f>
        <v>maharsh@nextblock.in</v>
      </c>
      <c r="R168" s="9" t="str">
        <f>VLOOKUP($H168,'Startup Sheet'!$A$1:$AM$47,21,0)</f>
        <v>deep@nextblock.in</v>
      </c>
      <c r="S168" s="9" t="str">
        <f>VLOOKUP($H168,'Startup Sheet'!$A$1:$AM$47,24,0)</f>
        <v/>
      </c>
    </row>
    <row r="169">
      <c r="A169" s="6" t="s">
        <v>191</v>
      </c>
      <c r="B169" s="6" t="str">
        <f>VLOOKUP(A169,'Mentor Sheet'!$B$2:$O$102,2,0)</f>
        <v>M13</v>
      </c>
      <c r="C169" s="6" t="s">
        <v>192</v>
      </c>
      <c r="D169" s="6" t="s">
        <v>24</v>
      </c>
      <c r="E169" s="6" t="str">
        <f>VLOOKUP(D169,'2021 Batch'!$A$2:$E$16,2,0)</f>
        <v>f20210979@pilani.bits-pilani.ac.in</v>
      </c>
      <c r="F169" s="7">
        <v>1.0</v>
      </c>
      <c r="G169" s="6" t="str">
        <f t="shared" si="1"/>
        <v>M13X1</v>
      </c>
      <c r="H169" s="6" t="str">
        <f>VLOOKUP(G169,'Slot tags'!$C$2:$D$610,2,0)</f>
        <v>S36</v>
      </c>
      <c r="I169" s="8" t="str">
        <f>VLOOKUP($H169,'Startup Sheet'!$A$1:$AM$47,2,0)</f>
        <v>Genpay</v>
      </c>
      <c r="J169" s="9" t="str">
        <f>VLOOKUP(H169,'Startup Sheet'!$A$1:$AM$47,3,0)</f>
        <v>Mehul</v>
      </c>
      <c r="K169" s="9" t="str">
        <f>VLOOKUP(H169,'Startup Sheet'!$A$1:$AM$47,4,0)</f>
        <v>f20200806@pilani.bits-pilani.ac.in</v>
      </c>
      <c r="L169" s="10" t="str">
        <f>VLOOKUP($H169,'Startup Sheet'!$A$1:$AM$47,15,0)</f>
        <v>https://drive.google.com/open?id=1Toer_8UB-2Z61N2wm-48Qu-vhCwEuIrD&amp;authuser=karman%40conquest.org.in&amp;usp=drive_fs</v>
      </c>
      <c r="M169" s="9" t="str">
        <f t="shared" si="13"/>
        <v>Genpay: https://drive.google.com/open?id=1Toer_8UB-2Z61N2wm-48Qu-vhCwEuIrD&amp;authuser=karman%40conquest.org.in&amp;usp=drive_fs</v>
      </c>
      <c r="N169" s="9">
        <v>44743.0</v>
      </c>
      <c r="O169" s="11">
        <v>44743.541666666664</v>
      </c>
      <c r="P169" s="11">
        <v>44743.583333333336</v>
      </c>
      <c r="Q169" s="9" t="str">
        <f>VLOOKUP($H169,'Startup Sheet'!$A$1:$AM$47,18,0)</f>
        <v>chaithanya@genpay.in</v>
      </c>
      <c r="R169" s="9" t="str">
        <f>VLOOKUP($H169,'Startup Sheet'!$A$1:$AM$47,21,0)</f>
        <v>parikshit@genpay.in</v>
      </c>
      <c r="S169" s="9" t="str">
        <f>VLOOKUP($H169,'Startup Sheet'!$A$1:$AM$47,24,0)</f>
        <v/>
      </c>
    </row>
    <row r="170">
      <c r="A170" s="6" t="s">
        <v>191</v>
      </c>
      <c r="B170" s="6" t="str">
        <f>VLOOKUP(A170,'Mentor Sheet'!$B$2:$O$102,2,0)</f>
        <v>M13</v>
      </c>
      <c r="C170" s="6" t="s">
        <v>192</v>
      </c>
      <c r="D170" s="6" t="s">
        <v>24</v>
      </c>
      <c r="E170" s="6" t="str">
        <f>VLOOKUP(D170,'2021 Batch'!$A$2:$E$16,2,0)</f>
        <v>f20210979@pilani.bits-pilani.ac.in</v>
      </c>
      <c r="F170" s="7">
        <v>2.0</v>
      </c>
      <c r="G170" s="6" t="str">
        <f t="shared" si="1"/>
        <v>M13X2</v>
      </c>
      <c r="H170" s="6" t="str">
        <f>VLOOKUP(G170,'Slot tags'!$C$2:$D$610,2,0)</f>
        <v>S41</v>
      </c>
      <c r="I170" s="8" t="str">
        <f>VLOOKUP($H170,'Startup Sheet'!$A$1:$AM$47,2,0)</f>
        <v>Chalo Nework</v>
      </c>
      <c r="J170" s="9" t="str">
        <f>VLOOKUP(H170,'Startup Sheet'!$A$1:$AM$47,3,0)</f>
        <v>Varad</v>
      </c>
      <c r="K170" s="9" t="str">
        <f>VLOOKUP(H170,'Startup Sheet'!$A$1:$AM$47,4,0)</f>
        <v>f20200160@pilani.bits-pilani.ac.in</v>
      </c>
      <c r="L170" s="10" t="str">
        <f>VLOOKUP($H170,'Startup Sheet'!$A$1:$AM$47,15,0)</f>
        <v>https://drive.google.com/drive/folders/1SwRAfOTDXJV3CvChP9wAVSyAf-LICHXk?usp=sharing</v>
      </c>
      <c r="M170" s="9" t="str">
        <f t="shared" si="13"/>
        <v>Chalo Nework: https://drive.google.com/drive/folders/1SwRAfOTDXJV3CvChP9wAVSyAf-LICHXk?usp=sharing</v>
      </c>
      <c r="N170" s="9">
        <v>44744.0</v>
      </c>
      <c r="O170" s="11">
        <v>44744.541666666664</v>
      </c>
      <c r="P170" s="11">
        <v>44744.583333333336</v>
      </c>
      <c r="Q170" s="9" t="str">
        <f>VLOOKUP($H170,'Startup Sheet'!$A$1:$AM$47,18,0)</f>
        <v>priyansha.singh@indiamigrationnow.org</v>
      </c>
      <c r="R170" s="9" t="str">
        <f>VLOOKUP($H170,'Startup Sheet'!$A$1:$AM$47,21,0)</f>
        <v>varun@indiamigrationnow.org</v>
      </c>
      <c r="S170" s="9" t="str">
        <f>VLOOKUP($H170,'Startup Sheet'!$A$1:$AM$47,24,0)</f>
        <v/>
      </c>
    </row>
    <row r="171">
      <c r="A171" s="6" t="s">
        <v>191</v>
      </c>
      <c r="B171" s="6" t="str">
        <f>VLOOKUP(A171,'Mentor Sheet'!$B$2:$O$102,2,0)</f>
        <v>M13</v>
      </c>
      <c r="C171" s="6" t="s">
        <v>192</v>
      </c>
      <c r="D171" s="6" t="s">
        <v>24</v>
      </c>
      <c r="E171" s="6" t="str">
        <f>VLOOKUP(D171,'2021 Batch'!$A$2:$E$16,2,0)</f>
        <v>f20210979@pilani.bits-pilani.ac.in</v>
      </c>
      <c r="F171" s="7">
        <v>3.0</v>
      </c>
      <c r="G171" s="6" t="str">
        <f t="shared" si="1"/>
        <v>M13X3</v>
      </c>
      <c r="H171" s="6" t="str">
        <f>VLOOKUP(G171,'Slot tags'!$C$2:$D$610,2,0)</f>
        <v>S46</v>
      </c>
      <c r="I171" s="8" t="str">
        <f>VLOOKUP($H171,'Startup Sheet'!$A$1:$AM$47,2,0)</f>
        <v>TheRollNumber</v>
      </c>
      <c r="J171" s="9" t="str">
        <f>VLOOKUP(H171,'Startup Sheet'!$A$1:$AM$47,3,0)</f>
        <v>Shamika</v>
      </c>
      <c r="K171" s="9" t="str">
        <f>VLOOKUP(H171,'Startup Sheet'!$A$1:$AM$47,4,0)</f>
        <v>f20201206@pilani.bits-pilani.ac.in</v>
      </c>
      <c r="L171" s="10" t="str">
        <f>VLOOKUP($H171,'Startup Sheet'!$A$1:$AM$47,15,0)</f>
        <v>https://drive.google.com/open?id=1XCLHxcdLSh88tC66PBzsQQnw0eJl_X7q&amp;authuser=karman%40conquest.org.in&amp;usp=drive_fs</v>
      </c>
      <c r="M171" s="9" t="str">
        <f t="shared" si="13"/>
        <v>TheRollNumber: https://drive.google.com/open?id=1XCLHxcdLSh88tC66PBzsQQnw0eJl_X7q&amp;authuser=karman%40conquest.org.in&amp;usp=drive_fs</v>
      </c>
      <c r="N171" s="9">
        <v>44745.0</v>
      </c>
      <c r="O171" s="11">
        <v>44745.541666666664</v>
      </c>
      <c r="P171" s="11">
        <v>44745.583333333336</v>
      </c>
      <c r="Q171" s="9" t="str">
        <f>VLOOKUP($H171,'Startup Sheet'!$A$1:$AM$47,18,0)</f>
        <v>raghavendrasharma@therollnumber.com</v>
      </c>
      <c r="R171" s="9" t="str">
        <f>VLOOKUP($H171,'Startup Sheet'!$A$1:$AM$47,21,0)</f>
        <v/>
      </c>
      <c r="S171" s="9" t="str">
        <f>VLOOKUP($H171,'Startup Sheet'!$A$1:$AM$47,24,0)</f>
        <v/>
      </c>
    </row>
    <row r="172">
      <c r="A172" s="6" t="s">
        <v>193</v>
      </c>
      <c r="B172" s="6" t="str">
        <f>VLOOKUP(A172,'Mentor Sheet'!$B$2:$O$102,2,0)</f>
        <v>M94</v>
      </c>
      <c r="C172" s="6" t="s">
        <v>194</v>
      </c>
      <c r="D172" s="6" t="s">
        <v>51</v>
      </c>
      <c r="E172" s="6" t="str">
        <f>VLOOKUP(D172,'2021 Batch'!$A$2:$E$16,2,0)</f>
        <v>f20211691@pilani.bits-pilani.ac.in</v>
      </c>
      <c r="F172" s="7">
        <v>1.0</v>
      </c>
      <c r="G172" s="6" t="str">
        <f t="shared" si="1"/>
        <v>M94X1</v>
      </c>
      <c r="H172" s="6" t="str">
        <f>VLOOKUP(G172,'Slot tags'!$C$2:$D$610,2,0)</f>
        <v>S2</v>
      </c>
      <c r="I172" s="8" t="str">
        <f>VLOOKUP($H172,'Startup Sheet'!$A$1:$AM$47,2,0)</f>
        <v>Aiverse</v>
      </c>
      <c r="J172" s="9" t="str">
        <f>VLOOKUP(H172,'Startup Sheet'!$A$1:$AM$47,3,0)</f>
        <v>Saksham</v>
      </c>
      <c r="K172" s="9" t="str">
        <f>VLOOKUP(H172,'Startup Sheet'!$A$1:$AM$47,4,0)</f>
        <v>f20201508@pilani.bits-pilani.ac.in</v>
      </c>
      <c r="L172" s="10" t="str">
        <f>VLOOKUP($H172,'Startup Sheet'!$A$1:$AM$47,15,0)</f>
        <v>https://drive.google.com/drive/folders/1DBLkV1sf6Kp6Q5Ywi44gcnxhyIpm47Kc?usp=sharing</v>
      </c>
      <c r="M172" s="9" t="str">
        <f t="shared" si="13"/>
        <v>Aiverse: https://drive.google.com/drive/folders/1DBLkV1sf6Kp6Q5Ywi44gcnxhyIpm47Kc?usp=sharing</v>
      </c>
      <c r="N172" s="9">
        <v>44744.0</v>
      </c>
      <c r="O172" s="11">
        <v>44744.416666666664</v>
      </c>
      <c r="P172" s="11">
        <v>44744.458333333336</v>
      </c>
      <c r="Q172" s="9" t="str">
        <f>VLOOKUP($H172,'Startup Sheet'!$A$1:$AM$47,18,0)</f>
        <v>abhishekroushan2194@gmail.com</v>
      </c>
      <c r="R172" s="9" t="str">
        <f>VLOOKUP($H172,'Startup Sheet'!$A$1:$AM$47,21,0)</f>
        <v>synergy.gaurav05@gmail.com</v>
      </c>
      <c r="S172" s="9" t="str">
        <f>VLOOKUP($H172,'Startup Sheet'!$A$1:$AM$47,24,0)</f>
        <v>aryanguptagandhi@gmail.com</v>
      </c>
    </row>
    <row r="173">
      <c r="A173" s="6" t="s">
        <v>193</v>
      </c>
      <c r="B173" s="6" t="str">
        <f>VLOOKUP(A173,'Mentor Sheet'!$B$2:$O$102,2,0)</f>
        <v>M94</v>
      </c>
      <c r="C173" s="6" t="s">
        <v>194</v>
      </c>
      <c r="D173" s="6" t="s">
        <v>51</v>
      </c>
      <c r="E173" s="6" t="str">
        <f>VLOOKUP(D173,'2021 Batch'!$A$2:$E$16,2,0)</f>
        <v>f20211691@pilani.bits-pilani.ac.in</v>
      </c>
      <c r="F173" s="7">
        <v>2.0</v>
      </c>
      <c r="G173" s="6" t="str">
        <f t="shared" si="1"/>
        <v>M94X2</v>
      </c>
      <c r="H173" s="6" t="str">
        <f>VLOOKUP(G173,'Slot tags'!$C$2:$D$610,2,0)</f>
        <v>S42</v>
      </c>
      <c r="I173" s="8" t="str">
        <f>VLOOKUP($H173,'Startup Sheet'!$A$1:$AM$47,2,0)</f>
        <v>OriginKonnect</v>
      </c>
      <c r="J173" s="9" t="str">
        <f>VLOOKUP(H173,'Startup Sheet'!$A$1:$AM$47,3,0)</f>
        <v>Mehul</v>
      </c>
      <c r="K173" s="9" t="str">
        <f>VLOOKUP(H173,'Startup Sheet'!$A$1:$AM$47,4,0)</f>
        <v>f20200806@pilani.bits-pilani.ac.in</v>
      </c>
      <c r="L173" s="10" t="str">
        <f>VLOOKUP($H173,'Startup Sheet'!$A$1:$AM$47,15,0)</f>
        <v>https://drive.google.com/drive/folders/1PPbdwLnwx9-VV9IvGO2xR4301y3m6cu8?usp=sharing</v>
      </c>
      <c r="M173" s="9" t="str">
        <f t="shared" si="13"/>
        <v>OriginKonnect: https://drive.google.com/drive/folders/1PPbdwLnwx9-VV9IvGO2xR4301y3m6cu8?usp=sharing</v>
      </c>
      <c r="N173" s="9">
        <v>44745.0</v>
      </c>
      <c r="O173" s="11">
        <v>44745.416666666664</v>
      </c>
      <c r="P173" s="11">
        <v>44745.458333333336</v>
      </c>
      <c r="Q173" s="9" t="str">
        <f>VLOOKUP($H173,'Startup Sheet'!$A$1:$AM$47,18,0)</f>
        <v>ajit.j@originKonnect.in</v>
      </c>
      <c r="R173" s="9" t="str">
        <f>VLOOKUP($H173,'Startup Sheet'!$A$1:$AM$47,21,0)</f>
        <v>ravish.k@originkonnect.in</v>
      </c>
      <c r="S173" s="9" t="str">
        <f>VLOOKUP($H173,'Startup Sheet'!$A$1:$AM$47,24,0)</f>
        <v/>
      </c>
    </row>
    <row r="174">
      <c r="A174" s="6" t="s">
        <v>195</v>
      </c>
      <c r="B174" s="6" t="str">
        <f>VLOOKUP(A174,'Mentor Sheet'!$B$2:$O$102,2,0)</f>
        <v>M45</v>
      </c>
      <c r="C174" s="6" t="s">
        <v>196</v>
      </c>
      <c r="D174" s="6" t="s">
        <v>51</v>
      </c>
      <c r="E174" s="6" t="str">
        <f>VLOOKUP(D174,'2021 Batch'!$A$2:$E$16,2,0)</f>
        <v>f20211691@pilani.bits-pilani.ac.in</v>
      </c>
      <c r="F174" s="7">
        <v>1.0</v>
      </c>
      <c r="G174" s="6" t="str">
        <f t="shared" si="1"/>
        <v>M45X1</v>
      </c>
      <c r="H174" s="6" t="str">
        <f>VLOOKUP(G174,'Slot tags'!$C$2:$D$610,2,0)</f>
        <v>S29</v>
      </c>
      <c r="I174" s="8" t="str">
        <f>VLOOKUP($H174,'Startup Sheet'!$A$1:$AM$47,2,0)</f>
        <v>enpointe</v>
      </c>
      <c r="J174" s="9" t="str">
        <f>VLOOKUP(H174,'Startup Sheet'!$A$1:$AM$47,3,0)</f>
        <v>Karman</v>
      </c>
      <c r="K174" s="9" t="str">
        <f>VLOOKUP(H174,'Startup Sheet'!$A$1:$AM$47,4,0)</f>
        <v>f20201896@pilani.bits-pilani.ac.in</v>
      </c>
      <c r="L174" s="10" t="str">
        <f>VLOOKUP($H174,'Startup Sheet'!$A$1:$AM$47,15,0)</f>
        <v>https://drive.google.com/open?id=1T9veuEhSLewReTyBGlg1MtC5cPeNDZNT&amp;authuser=karman%40conquest.org.in&amp;usp=drive_fs</v>
      </c>
      <c r="M174" s="9" t="str">
        <f t="shared" si="13"/>
        <v>enpointe: https://drive.google.com/open?id=1T9veuEhSLewReTyBGlg1MtC5cPeNDZNT&amp;authuser=karman%40conquest.org.in&amp;usp=drive_fs</v>
      </c>
      <c r="N174" s="9">
        <v>44746.0</v>
      </c>
      <c r="O174" s="11">
        <v>44746.75</v>
      </c>
      <c r="P174" s="11">
        <v>44746.791666666664</v>
      </c>
      <c r="Q174" s="9" t="str">
        <f>VLOOKUP($H174,'Startup Sheet'!$A$1:$AM$47,18,0)</f>
        <v>anna@enpointe.in</v>
      </c>
      <c r="R174" s="9" t="str">
        <f>VLOOKUP($H174,'Startup Sheet'!$A$1:$AM$47,21,0)</f>
        <v/>
      </c>
      <c r="S174" s="9" t="str">
        <f>VLOOKUP($H174,'Startup Sheet'!$A$1:$AM$47,24,0)</f>
        <v/>
      </c>
    </row>
    <row r="175">
      <c r="A175" s="6" t="s">
        <v>197</v>
      </c>
      <c r="B175" s="6" t="str">
        <f>VLOOKUP(A175,'Mentor Sheet'!$B$2:$O$102,2,0)</f>
        <v>M26</v>
      </c>
      <c r="C175" s="6" t="s">
        <v>198</v>
      </c>
      <c r="D175" s="6" t="s">
        <v>26</v>
      </c>
      <c r="E175" s="6" t="str">
        <f>VLOOKUP(D175,'2021 Batch'!$A$2:$E$16,2,0)</f>
        <v>f20212801@pilani.bits-pilani.ac.in</v>
      </c>
      <c r="F175" s="7">
        <v>1.0</v>
      </c>
      <c r="G175" s="6" t="str">
        <f t="shared" si="1"/>
        <v>M26X1</v>
      </c>
      <c r="H175" s="6" t="str">
        <f>VLOOKUP(G175,'Slot tags'!$C$2:$D$610,2,0)</f>
        <v>S20</v>
      </c>
      <c r="I175" s="8" t="str">
        <f>VLOOKUP($H175,'Startup Sheet'!$A$1:$AM$47,2,0)</f>
        <v>Kwikpic</v>
      </c>
      <c r="J175" s="9" t="str">
        <f>VLOOKUP(H175,'Startup Sheet'!$A$1:$AM$47,3,0)</f>
        <v>Shreya</v>
      </c>
      <c r="K175" s="9" t="str">
        <f>VLOOKUP(H175,'Startup Sheet'!$A$1:$AM$47,4,0)</f>
        <v>f20201807@pilani.bits-pilani.ac.in</v>
      </c>
      <c r="L175" s="10" t="str">
        <f>VLOOKUP($H175,'Startup Sheet'!$A$1:$AM$47,15,0)</f>
        <v>https://drive.google.com/drive/folders/1Se-AWsb-C5MxkFslCpOLWQGsT_aq9h1d?usp=sharing</v>
      </c>
      <c r="M175" s="9" t="str">
        <f t="shared" si="13"/>
        <v>Kwikpic: https://drive.google.com/drive/folders/1Se-AWsb-C5MxkFslCpOLWQGsT_aq9h1d?usp=sharing</v>
      </c>
      <c r="N175" s="9">
        <v>44746.0</v>
      </c>
      <c r="O175" s="21">
        <v>44746.583333333336</v>
      </c>
      <c r="P175" s="21">
        <v>44746.625</v>
      </c>
      <c r="Q175" s="9" t="str">
        <f>VLOOKUP($H175,'Startup Sheet'!$A$1:$AM$47,18,0)</f>
        <v>harsh@kwikpic.in</v>
      </c>
      <c r="R175" s="9" t="str">
        <f>VLOOKUP($H175,'Startup Sheet'!$A$1:$AM$47,21,0)</f>
        <v/>
      </c>
      <c r="S175" s="9" t="str">
        <f>VLOOKUP($H175,'Startup Sheet'!$A$1:$AM$47,24,0)</f>
        <v/>
      </c>
    </row>
    <row r="176">
      <c r="A176" s="6" t="s">
        <v>197</v>
      </c>
      <c r="B176" s="6" t="str">
        <f>VLOOKUP(A176,'Mentor Sheet'!$B$2:$O$102,2,0)</f>
        <v>M26</v>
      </c>
      <c r="C176" s="6" t="s">
        <v>198</v>
      </c>
      <c r="D176" s="6" t="s">
        <v>26</v>
      </c>
      <c r="E176" s="6" t="str">
        <f>VLOOKUP(D176,'2021 Batch'!$A$2:$E$16,2,0)</f>
        <v>f20212801@pilani.bits-pilani.ac.in</v>
      </c>
      <c r="F176" s="7">
        <v>2.0</v>
      </c>
      <c r="G176" s="6" t="str">
        <f t="shared" si="1"/>
        <v>M26X2</v>
      </c>
      <c r="H176" s="6" t="str">
        <f>VLOOKUP(G176,'Slot tags'!$C$2:$D$610,2,0)</f>
        <v>S10</v>
      </c>
      <c r="I176" s="8" t="str">
        <f>VLOOKUP($H176,'Startup Sheet'!$A$1:$AM$47,2,0)</f>
        <v>Folks</v>
      </c>
      <c r="J176" s="9" t="str">
        <f>VLOOKUP(H176,'Startup Sheet'!$A$1:$AM$47,3,0)</f>
        <v>Darshil</v>
      </c>
      <c r="K176" s="9" t="str">
        <f>VLOOKUP(H176,'Startup Sheet'!$A$1:$AM$47,4,0)</f>
        <v>f20200985@pilani.bits-pilani.ac.in</v>
      </c>
      <c r="L176" s="10" t="str">
        <f>VLOOKUP($H176,'Startup Sheet'!$A$1:$AM$47,15,0)</f>
        <v>https://drive.google.com/drive/folders/1JwJrm-OWJuK-1xx6O8dj7OWP8zKkiXoG?usp=sharing</v>
      </c>
      <c r="M176" s="9" t="str">
        <f t="shared" si="13"/>
        <v>Folks: https://drive.google.com/drive/folders/1JwJrm-OWJuK-1xx6O8dj7OWP8zKkiXoG?usp=sharing</v>
      </c>
      <c r="N176" s="9">
        <v>44747.0</v>
      </c>
      <c r="O176" s="21">
        <v>44747.583333333336</v>
      </c>
      <c r="P176" s="21">
        <v>44747.625</v>
      </c>
      <c r="Q176" s="9" t="str">
        <f>VLOOKUP($H176,'Startup Sheet'!$A$1:$AM$47,18,0)</f>
        <v>contact@vishwaspuri.tech</v>
      </c>
      <c r="R176" s="9" t="str">
        <f>VLOOKUP($H176,'Startup Sheet'!$A$1:$AM$47,21,0)</f>
        <v>mudit.shivendra350@yahoo.in</v>
      </c>
      <c r="S176" s="9" t="str">
        <f>VLOOKUP($H176,'Startup Sheet'!$A$1:$AM$47,24,0)</f>
        <v/>
      </c>
    </row>
    <row r="177">
      <c r="A177" s="6" t="s">
        <v>197</v>
      </c>
      <c r="B177" s="6" t="str">
        <f>VLOOKUP(A177,'Mentor Sheet'!$B$2:$O$102,2,0)</f>
        <v>M26</v>
      </c>
      <c r="C177" s="6" t="s">
        <v>198</v>
      </c>
      <c r="D177" s="6" t="s">
        <v>26</v>
      </c>
      <c r="E177" s="6" t="str">
        <f>VLOOKUP(D177,'2021 Batch'!$A$2:$E$16,2,0)</f>
        <v>f20212801@pilani.bits-pilani.ac.in</v>
      </c>
      <c r="F177" s="7">
        <v>3.0</v>
      </c>
      <c r="G177" s="6" t="str">
        <f t="shared" si="1"/>
        <v>M26X3</v>
      </c>
      <c r="H177" s="6" t="str">
        <f>VLOOKUP(G177,'Slot tags'!$C$2:$D$610,2,0)</f>
        <v>S32</v>
      </c>
      <c r="I177" s="8" t="str">
        <f>VLOOKUP($H177,'Startup Sheet'!$A$1:$AM$47,2,0)</f>
        <v>Strawcture Eco Pvt. Ltd.</v>
      </c>
      <c r="J177" s="9" t="str">
        <f>VLOOKUP(H177,'Startup Sheet'!$A$1:$AM$47,3,0)</f>
        <v>Naman</v>
      </c>
      <c r="K177" s="9" t="str">
        <f>VLOOKUP(H177,'Startup Sheet'!$A$1:$AM$47,4,0)</f>
        <v>f20201749@pilani.bits-pilani.ac.in</v>
      </c>
      <c r="L177" s="10" t="str">
        <f>VLOOKUP($H177,'Startup Sheet'!$A$1:$AM$47,15,0)</f>
        <v>https://drive.google.com/open?id=1TsB-cXvTN_9ozqeoZzqSeNj971PHH-mn&amp;authuser=karman%40conquest.org.in&amp;usp=drive_fs</v>
      </c>
      <c r="M177" s="9" t="str">
        <f t="shared" si="13"/>
        <v>Strawcture Eco Pvt. Ltd.: https://drive.google.com/open?id=1TsB-cXvTN_9ozqeoZzqSeNj971PHH-mn&amp;authuser=karman%40conquest.org.in&amp;usp=drive_fs</v>
      </c>
      <c r="N177" s="9">
        <v>44748.0</v>
      </c>
      <c r="O177" s="21">
        <v>44748.583333333336</v>
      </c>
      <c r="P177" s="21">
        <v>44748.625</v>
      </c>
      <c r="Q177" s="9" t="str">
        <f>VLOOKUP($H177,'Startup Sheet'!$A$1:$AM$47,18,0)</f>
        <v>shriti_pandey@strawcture.com</v>
      </c>
      <c r="R177" s="9" t="str">
        <f>VLOOKUP($H177,'Startup Sheet'!$A$1:$AM$47,21,0)</f>
        <v/>
      </c>
      <c r="S177" s="9" t="str">
        <f>VLOOKUP($H177,'Startup Sheet'!$A$1:$AM$47,24,0)</f>
        <v/>
      </c>
    </row>
    <row r="178">
      <c r="A178" s="6" t="s">
        <v>199</v>
      </c>
      <c r="B178" s="6" t="str">
        <f>VLOOKUP(A178,'Mentor Sheet'!$B$2:$O$102,2,0)</f>
        <v>M40</v>
      </c>
      <c r="C178" s="6" t="s">
        <v>200</v>
      </c>
      <c r="D178" s="6" t="s">
        <v>40</v>
      </c>
      <c r="E178" s="6" t="str">
        <f>VLOOKUP(D178,'2021 Batch'!$A$2:$E$16,2,0)</f>
        <v>f20211738@pilani.bits-pilani.ac.in</v>
      </c>
      <c r="F178" s="7">
        <v>1.0</v>
      </c>
      <c r="G178" s="6" t="str">
        <f t="shared" si="1"/>
        <v>M40X1</v>
      </c>
      <c r="H178" s="6" t="str">
        <f>VLOOKUP(G178,'Slot tags'!$C$2:$D$610,2,0)</f>
        <v>S9</v>
      </c>
      <c r="I178" s="8" t="str">
        <f>VLOOKUP($H178,'Startup Sheet'!$A$1:$AM$47,2,0)</f>
        <v>push.</v>
      </c>
      <c r="J178" s="9" t="str">
        <f>VLOOKUP(H178,'Startup Sheet'!$A$1:$AM$47,3,0)</f>
        <v>Aryaman</v>
      </c>
      <c r="K178" s="9" t="str">
        <f>VLOOKUP(H178,'Startup Sheet'!$A$1:$AM$47,4,0)</f>
        <v>f20200537@pilani.bits-pilani.ac.in</v>
      </c>
      <c r="L178" s="10" t="str">
        <f>VLOOKUP($H178,'Startup Sheet'!$A$1:$AM$47,15,0)</f>
        <v>https://drive.google.com/drive/folders/1JR5IyWS9-UfSIiz5gV9X9bfsK-P7Sj2P?usp=sharing</v>
      </c>
      <c r="M178" s="9" t="str">
        <f t="shared" si="13"/>
        <v>push.: https://drive.google.com/drive/folders/1JR5IyWS9-UfSIiz5gV9X9bfsK-P7Sj2P?usp=sharing</v>
      </c>
      <c r="N178" s="9">
        <v>44748.0</v>
      </c>
      <c r="O178" s="21">
        <v>44748.479166666664</v>
      </c>
      <c r="P178" s="21">
        <v>44748.520833333336</v>
      </c>
      <c r="Q178" s="9" t="str">
        <f>VLOOKUP($H178,'Startup Sheet'!$A$1:$AM$47,18,0)</f>
        <v>f20180612@pilani.bits-pilani.ac.in</v>
      </c>
      <c r="R178" s="9" t="str">
        <f>VLOOKUP($H178,'Startup Sheet'!$A$1:$AM$47,21,0)</f>
        <v>f20180603@pilani.bits-pilani.ac.in</v>
      </c>
      <c r="S178" s="9" t="str">
        <f>VLOOKUP($H178,'Startup Sheet'!$A$1:$AM$47,24,0)</f>
        <v/>
      </c>
    </row>
    <row r="179">
      <c r="A179" s="6" t="s">
        <v>199</v>
      </c>
      <c r="B179" s="6" t="str">
        <f>VLOOKUP(A179,'Mentor Sheet'!$B$2:$O$102,2,0)</f>
        <v>M40</v>
      </c>
      <c r="C179" s="6" t="s">
        <v>200</v>
      </c>
      <c r="D179" s="6" t="s">
        <v>40</v>
      </c>
      <c r="E179" s="6" t="str">
        <f>VLOOKUP(D179,'2021 Batch'!$A$2:$E$16,2,0)</f>
        <v>f20211738@pilani.bits-pilani.ac.in</v>
      </c>
      <c r="F179" s="7">
        <v>2.0</v>
      </c>
      <c r="G179" s="6" t="str">
        <f t="shared" si="1"/>
        <v>M40X2</v>
      </c>
      <c r="H179" s="6" t="str">
        <f>VLOOKUP(G179,'Slot tags'!$C$2:$D$610,2,0)</f>
        <v>S18</v>
      </c>
      <c r="I179" s="8" t="str">
        <f>VLOOKUP($H179,'Startup Sheet'!$A$1:$AM$47,2,0)</f>
        <v>Euphotic Labs Private Limited</v>
      </c>
      <c r="J179" s="9" t="str">
        <f>VLOOKUP(H179,'Startup Sheet'!$A$1:$AM$47,3,0)</f>
        <v>Shreya</v>
      </c>
      <c r="K179" s="9" t="str">
        <f>VLOOKUP(H179,'Startup Sheet'!$A$1:$AM$47,4,0)</f>
        <v>f20201807@pilani.bits-pilani.ac.in</v>
      </c>
      <c r="L179" s="10" t="str">
        <f>VLOOKUP($H179,'Startup Sheet'!$A$1:$AM$47,15,0)</f>
        <v>https://drive.google.com/drive/folders/1PIEn0HU71iqvaXE8xmGclj6j1YvpVsEp?usp=sharing</v>
      </c>
      <c r="M179" s="9" t="str">
        <f t="shared" si="13"/>
        <v>Euphotic Labs Private Limited: https://drive.google.com/drive/folders/1PIEn0HU71iqvaXE8xmGclj6j1YvpVsEp?usp=sharing</v>
      </c>
      <c r="N179" s="9">
        <v>44749.0</v>
      </c>
      <c r="O179" s="21">
        <v>44749.479166666664</v>
      </c>
      <c r="P179" s="21">
        <v>44749.520833333336</v>
      </c>
      <c r="Q179" s="9" t="str">
        <f>VLOOKUP($H179,'Startup Sheet'!$A$1:$AM$47,18,0)</f>
        <v>sudeep@euphotic.io</v>
      </c>
      <c r="R179" s="9" t="str">
        <f>VLOOKUP($H179,'Startup Sheet'!$A$1:$AM$47,21,0)</f>
        <v>yatin@euphotic.io</v>
      </c>
      <c r="S179" s="9" t="str">
        <f>VLOOKUP($H179,'Startup Sheet'!$A$1:$AM$47,24,0)</f>
        <v>amitgupta@euphotic.io</v>
      </c>
    </row>
    <row r="180">
      <c r="A180" s="6" t="s">
        <v>201</v>
      </c>
      <c r="B180" s="6" t="str">
        <f>VLOOKUP(A180,'Mentor Sheet'!$B$2:$O$102,2,0)</f>
        <v>M5</v>
      </c>
      <c r="C180" s="6" t="s">
        <v>202</v>
      </c>
      <c r="D180" s="6" t="s">
        <v>40</v>
      </c>
      <c r="E180" s="6" t="str">
        <f>VLOOKUP(D180,'2021 Batch'!$A$2:$E$16,2,0)</f>
        <v>f20211738@pilani.bits-pilani.ac.in</v>
      </c>
      <c r="F180" s="7">
        <v>1.0</v>
      </c>
      <c r="G180" s="6" t="str">
        <f t="shared" si="1"/>
        <v>M5X1</v>
      </c>
      <c r="H180" s="6" t="str">
        <f>VLOOKUP(G180,'Slot tags'!$C$2:$D$610,2,0)</f>
        <v>S11</v>
      </c>
      <c r="I180" s="8" t="str">
        <f>VLOOKUP($H180,'Startup Sheet'!$A$1:$AM$47,2,0)</f>
        <v>Leegum</v>
      </c>
      <c r="J180" s="9" t="str">
        <f>VLOOKUP(H180,'Startup Sheet'!$A$1:$AM$47,3,0)</f>
        <v>Karman</v>
      </c>
      <c r="K180" s="9" t="str">
        <f>VLOOKUP(H180,'Startup Sheet'!$A$1:$AM$47,4,0)</f>
        <v>f20201896@pilani.bits-pilani.ac.in</v>
      </c>
      <c r="L180" s="10" t="str">
        <f>VLOOKUP($H180,'Startup Sheet'!$A$1:$AM$47,15,0)</f>
        <v>https://drive.google.com/open?id=1NtWH88d2Hcog9nyucDmMZdik48V1tNng&amp;authuser=karman%40conquest.org.in&amp;usp=drive_fs</v>
      </c>
      <c r="M180" s="9" t="str">
        <f t="shared" si="13"/>
        <v>Leegum: https://drive.google.com/open?id=1NtWH88d2Hcog9nyucDmMZdik48V1tNng&amp;authuser=karman%40conquest.org.in&amp;usp=drive_fs</v>
      </c>
      <c r="N180" s="9">
        <v>44747.0</v>
      </c>
      <c r="O180" s="21">
        <v>44747.75</v>
      </c>
      <c r="P180" s="21">
        <v>44747.791666666664</v>
      </c>
      <c r="Q180" s="9" t="str">
        <f>VLOOKUP($H180,'Startup Sheet'!$A$1:$AM$47,18,0)</f>
        <v>akashpratapsingh2912@gmail.com</v>
      </c>
      <c r="R180" s="9" t="str">
        <f>VLOOKUP($H180,'Startup Sheet'!$A$1:$AM$47,21,0)</f>
        <v>petullamishra08@gmail.com</v>
      </c>
      <c r="S180" s="9" t="str">
        <f>VLOOKUP($H180,'Startup Sheet'!$A$1:$AM$47,24,0)</f>
        <v/>
      </c>
    </row>
    <row r="181">
      <c r="A181" s="6" t="s">
        <v>201</v>
      </c>
      <c r="B181" s="6" t="str">
        <f>VLOOKUP(A181,'Mentor Sheet'!$B$2:$O$102,2,0)</f>
        <v>M5</v>
      </c>
      <c r="C181" s="6" t="s">
        <v>202</v>
      </c>
      <c r="D181" s="6" t="s">
        <v>40</v>
      </c>
      <c r="E181" s="6" t="str">
        <f>VLOOKUP(D181,'2021 Batch'!$A$2:$E$16,2,0)</f>
        <v>f20211738@pilani.bits-pilani.ac.in</v>
      </c>
      <c r="F181" s="7">
        <v>2.0</v>
      </c>
      <c r="G181" s="6" t="str">
        <f t="shared" si="1"/>
        <v>M5X2</v>
      </c>
      <c r="H181" s="6" t="str">
        <f>VLOOKUP(G181,'Slot tags'!$C$2:$D$610,2,0)</f>
        <v>S9</v>
      </c>
      <c r="I181" s="8" t="str">
        <f>VLOOKUP($H181,'Startup Sheet'!$A$1:$AM$47,2,0)</f>
        <v>push.</v>
      </c>
      <c r="J181" s="9" t="str">
        <f>VLOOKUP(H181,'Startup Sheet'!$A$1:$AM$47,3,0)</f>
        <v>Aryaman</v>
      </c>
      <c r="K181" s="9" t="str">
        <f>VLOOKUP(H181,'Startup Sheet'!$A$1:$AM$47,4,0)</f>
        <v>f20200537@pilani.bits-pilani.ac.in</v>
      </c>
      <c r="L181" s="10" t="str">
        <f>VLOOKUP($H181,'Startup Sheet'!$A$1:$AM$47,15,0)</f>
        <v>https://drive.google.com/drive/folders/1JR5IyWS9-UfSIiz5gV9X9bfsK-P7Sj2P?usp=sharing</v>
      </c>
      <c r="M181" s="9" t="str">
        <f t="shared" si="13"/>
        <v>push.: https://drive.google.com/drive/folders/1JR5IyWS9-UfSIiz5gV9X9bfsK-P7Sj2P?usp=sharing</v>
      </c>
      <c r="N181" s="9">
        <v>44749.0</v>
      </c>
      <c r="O181" s="21">
        <v>44749.75</v>
      </c>
      <c r="P181" s="21">
        <v>44749.791666666664</v>
      </c>
      <c r="Q181" s="9" t="str">
        <f>VLOOKUP($H181,'Startup Sheet'!$A$1:$AM$47,18,0)</f>
        <v>f20180612@pilani.bits-pilani.ac.in</v>
      </c>
      <c r="R181" s="9" t="str">
        <f>VLOOKUP($H181,'Startup Sheet'!$A$1:$AM$47,21,0)</f>
        <v>f20180603@pilani.bits-pilani.ac.in</v>
      </c>
      <c r="S181" s="9" t="str">
        <f>VLOOKUP($H181,'Startup Sheet'!$A$1:$AM$47,24,0)</f>
        <v/>
      </c>
    </row>
    <row r="182">
      <c r="A182" s="6" t="s">
        <v>201</v>
      </c>
      <c r="B182" s="6" t="str">
        <f>VLOOKUP(A182,'Mentor Sheet'!$B$2:$O$102,2,0)</f>
        <v>M5</v>
      </c>
      <c r="C182" s="6" t="s">
        <v>202</v>
      </c>
      <c r="D182" s="6" t="s">
        <v>40</v>
      </c>
      <c r="E182" s="6" t="str">
        <f>VLOOKUP(D182,'2021 Batch'!$A$2:$E$16,2,0)</f>
        <v>f20211738@pilani.bits-pilani.ac.in</v>
      </c>
      <c r="F182" s="7">
        <v>3.0</v>
      </c>
      <c r="G182" s="6" t="str">
        <f t="shared" si="1"/>
        <v>M5X3</v>
      </c>
      <c r="H182" s="6" t="str">
        <f>VLOOKUP(G182,'Slot tags'!$C$2:$D$610,2,0)</f>
        <v>S25</v>
      </c>
      <c r="I182" s="8" t="str">
        <f>VLOOKUP($H182,'Startup Sheet'!$A$1:$AM$47,2,0)</f>
        <v>Froots Technologies Pvt Ltd</v>
      </c>
      <c r="J182" s="9" t="str">
        <f>VLOOKUP(H182,'Startup Sheet'!$A$1:$AM$47,3,0)</f>
        <v>Naman</v>
      </c>
      <c r="K182" s="9" t="str">
        <f>VLOOKUP(H182,'Startup Sheet'!$A$1:$AM$47,4,0)</f>
        <v>f20201749@pilani.bits-pilani.ac.in</v>
      </c>
      <c r="L182" s="10" t="str">
        <f>VLOOKUP($H182,'Startup Sheet'!$A$1:$AM$47,15,0)</f>
        <v>https://drive.google.com/open?id=1SIoPVqze3BoLDpQN9KvP4FVg0hUkXfO1&amp;authuser=karman%40conquest.org.in&amp;usp=drive_fs</v>
      </c>
      <c r="M182" s="9" t="str">
        <f t="shared" si="13"/>
        <v>Froots Technologies Pvt Ltd: https://drive.google.com/open?id=1SIoPVqze3BoLDpQN9KvP4FVg0hUkXfO1&amp;authuser=karman%40conquest.org.in&amp;usp=drive_fs</v>
      </c>
      <c r="N182" s="9">
        <v>44750.0</v>
      </c>
      <c r="O182" s="21">
        <v>44750.458333333336</v>
      </c>
      <c r="P182" s="21">
        <v>44750.5</v>
      </c>
      <c r="Q182" s="9" t="str">
        <f>VLOOKUP($H182,'Startup Sheet'!$A$1:$AM$47,18,0)</f>
        <v>shefalika@froots.co</v>
      </c>
      <c r="R182" s="9" t="str">
        <f>VLOOKUP($H182,'Startup Sheet'!$A$1:$AM$47,21,0)</f>
        <v>shefali@froots.co</v>
      </c>
      <c r="S182" s="9" t="str">
        <f>VLOOKUP($H182,'Startup Sheet'!$A$1:$AM$47,24,0)</f>
        <v/>
      </c>
    </row>
    <row r="183">
      <c r="A183" s="6" t="s">
        <v>203</v>
      </c>
      <c r="B183" s="6" t="str">
        <f>VLOOKUP(A183,'Mentor Sheet'!$B$2:$O$102,2,0)</f>
        <v>M97</v>
      </c>
      <c r="C183" s="6" t="s">
        <v>204</v>
      </c>
      <c r="D183" s="6" t="s">
        <v>40</v>
      </c>
      <c r="E183" s="6" t="str">
        <f>VLOOKUP(D183,'2021 Batch'!$A$2:$E$16,2,0)</f>
        <v>f20211738@pilani.bits-pilani.ac.in</v>
      </c>
      <c r="F183" s="7">
        <v>1.0</v>
      </c>
      <c r="G183" s="6" t="str">
        <f t="shared" si="1"/>
        <v>M97X1</v>
      </c>
      <c r="H183" s="6" t="str">
        <f>VLOOKUP(G183,'Slot tags'!$C$2:$D$610,2,0)</f>
        <v>S33</v>
      </c>
      <c r="I183" s="8" t="str">
        <f>VLOOKUP($H183,'Startup Sheet'!$A$1:$AM$47,2,0)</f>
        <v>EdCalibre Private Limited</v>
      </c>
      <c r="J183" s="9" t="str">
        <f>VLOOKUP(H183,'Startup Sheet'!$A$1:$AM$47,3,0)</f>
        <v>Naman</v>
      </c>
      <c r="K183" s="9" t="str">
        <f>VLOOKUP(H183,'Startup Sheet'!$A$1:$AM$47,4,0)</f>
        <v>f20201749@pilani.bits-pilani.ac.in</v>
      </c>
      <c r="L183" s="10" t="str">
        <f>VLOOKUP($H183,'Startup Sheet'!$A$1:$AM$47,15,0)</f>
        <v>https://drive.google.com/open?id=1Lfj9r37JA8tdOhNuKNQMAefDYjDFjs5p&amp;authuser=karman%40conquest.org.in&amp;usp=drive_fs</v>
      </c>
      <c r="M183" s="9" t="str">
        <f t="shared" si="13"/>
        <v>EdCalibre Private Limited: https://drive.google.com/open?id=1Lfj9r37JA8tdOhNuKNQMAefDYjDFjs5p&amp;authuser=karman%40conquest.org.in&amp;usp=drive_fs</v>
      </c>
      <c r="N183" s="9">
        <v>44744.0</v>
      </c>
      <c r="O183" s="21">
        <v>44744.458333333336</v>
      </c>
      <c r="P183" s="21">
        <v>44744.5</v>
      </c>
      <c r="Q183" s="9" t="str">
        <f>VLOOKUP($H183,'Startup Sheet'!$A$1:$AM$47,18,0)</f>
        <v>founder@edcalibre.com</v>
      </c>
      <c r="R183" s="9" t="str">
        <f>VLOOKUP($H183,'Startup Sheet'!$A$1:$AM$47,21,0)</f>
        <v>abhignajoshi1206@gmail.com</v>
      </c>
      <c r="S183" s="9" t="str">
        <f>VLOOKUP($H183,'Startup Sheet'!$A$1:$AM$47,24,0)</f>
        <v>dodiya.parth20@gmail.com</v>
      </c>
    </row>
    <row r="184">
      <c r="A184" s="6" t="s">
        <v>203</v>
      </c>
      <c r="B184" s="6" t="str">
        <f>VLOOKUP(A184,'Mentor Sheet'!$B$2:$O$102,2,0)</f>
        <v>M97</v>
      </c>
      <c r="C184" s="6" t="s">
        <v>204</v>
      </c>
      <c r="D184" s="6" t="s">
        <v>40</v>
      </c>
      <c r="E184" s="6" t="str">
        <f>VLOOKUP(D184,'2021 Batch'!$A$2:$E$16,2,0)</f>
        <v>f20211738@pilani.bits-pilani.ac.in</v>
      </c>
      <c r="F184" s="7">
        <v>2.0</v>
      </c>
      <c r="G184" s="6" t="str">
        <f t="shared" si="1"/>
        <v>M97X2</v>
      </c>
      <c r="H184" s="6" t="str">
        <f>VLOOKUP(G184,'Slot tags'!$C$2:$D$610,2,0)</f>
        <v>S34</v>
      </c>
      <c r="I184" s="8" t="str">
        <f>VLOOKUP($H184,'Startup Sheet'!$A$1:$AM$47,2,0)</f>
        <v>Daffodil Health</v>
      </c>
      <c r="J184" s="9" t="str">
        <f>VLOOKUP(H184,'Startup Sheet'!$A$1:$AM$47,3,0)</f>
        <v>Shreya</v>
      </c>
      <c r="K184" s="9" t="str">
        <f>VLOOKUP(H184,'Startup Sheet'!$A$1:$AM$47,4,0)</f>
        <v>f20201807@pilani.bits-pilani.ac.in</v>
      </c>
      <c r="L184" s="10" t="str">
        <f>VLOOKUP($H184,'Startup Sheet'!$A$1:$AM$47,15,0)</f>
        <v>https://drive.google.com/drive/folders/1T56ODSwteqsJEiYNqvtImLkTebecTH2Y?usp=sharing</v>
      </c>
      <c r="M184" s="9" t="str">
        <f t="shared" si="13"/>
        <v>Daffodil Health: https://drive.google.com/drive/folders/1T56ODSwteqsJEiYNqvtImLkTebecTH2Y?usp=sharing</v>
      </c>
      <c r="N184" s="9">
        <v>44745.0</v>
      </c>
      <c r="O184" s="21">
        <v>44745.458333333336</v>
      </c>
      <c r="P184" s="21">
        <v>44745.5</v>
      </c>
      <c r="Q184" s="9" t="str">
        <f>VLOOKUP($H184,'Startup Sheet'!$A$1:$AM$47,18,0)</f>
        <v>amal@daffodilhealth.com</v>
      </c>
      <c r="R184" s="9" t="str">
        <f>VLOOKUP($H184,'Startup Sheet'!$A$1:$AM$47,21,0)</f>
        <v>anupam@daffodilhealth.com</v>
      </c>
      <c r="S184" s="9" t="str">
        <f>VLOOKUP($H184,'Startup Sheet'!$A$1:$AM$47,24,0)</f>
        <v/>
      </c>
    </row>
    <row r="185">
      <c r="A185" s="6" t="s">
        <v>205</v>
      </c>
      <c r="B185" s="6" t="str">
        <f>VLOOKUP(A185,'Mentor Sheet'!$B$2:$O$102,2,0)</f>
        <v>M41</v>
      </c>
      <c r="C185" s="6" t="s">
        <v>206</v>
      </c>
      <c r="D185" s="6" t="s">
        <v>40</v>
      </c>
      <c r="E185" s="6" t="str">
        <f>VLOOKUP(D185,'2021 Batch'!$A$2:$E$16,2,0)</f>
        <v>f20211738@pilani.bits-pilani.ac.in</v>
      </c>
      <c r="F185" s="7">
        <v>1.0</v>
      </c>
      <c r="G185" s="6" t="str">
        <f t="shared" si="1"/>
        <v>M41X1</v>
      </c>
      <c r="H185" s="6" t="str">
        <f>VLOOKUP(G185,'Slot tags'!$C$2:$D$610,2,0)</f>
        <v>S19</v>
      </c>
      <c r="I185" s="8" t="str">
        <f>VLOOKUP($H185,'Startup Sheet'!$A$1:$AM$47,2,0)</f>
        <v>Xebra Biztech LLP</v>
      </c>
      <c r="J185" s="9" t="str">
        <f>VLOOKUP(H185,'Startup Sheet'!$A$1:$AM$47,3,0)</f>
        <v>Darshil</v>
      </c>
      <c r="K185" s="9" t="str">
        <f>VLOOKUP(H185,'Startup Sheet'!$A$1:$AM$47,4,0)</f>
        <v>f20200985@pilani.bits-pilani.ac.in</v>
      </c>
      <c r="L185" s="10" t="str">
        <f>VLOOKUP($H185,'Startup Sheet'!$A$1:$AM$47,15,0)</f>
        <v>https://drive.google.com/drive/folders/1Sye02-7bYKt_meBOMhXwFZu6ICf1UGs2?usp=sharing</v>
      </c>
      <c r="M185" s="9" t="str">
        <f t="shared" si="13"/>
        <v>Xebra Biztech LLP: https://drive.google.com/drive/folders/1Sye02-7bYKt_meBOMhXwFZu6ICf1UGs2?usp=sharing</v>
      </c>
      <c r="N185" s="9">
        <v>44746.0</v>
      </c>
      <c r="O185" s="21">
        <v>44746.625</v>
      </c>
      <c r="P185" s="21">
        <v>44746.666666666664</v>
      </c>
      <c r="Q185" s="9" t="str">
        <f>VLOOKUP($H185,'Startup Sheet'!$A$1:$AM$47,18,0)</f>
        <v>nimesh@xebra.in</v>
      </c>
      <c r="R185" s="9" t="str">
        <f>VLOOKUP($H185,'Startup Sheet'!$A$1:$AM$47,21,0)</f>
        <v/>
      </c>
      <c r="S185" s="9" t="str">
        <f>VLOOKUP($H185,'Startup Sheet'!$A$1:$AM$47,24,0)</f>
        <v/>
      </c>
    </row>
    <row r="186">
      <c r="A186" s="6" t="s">
        <v>205</v>
      </c>
      <c r="B186" s="6" t="str">
        <f>VLOOKUP(A186,'Mentor Sheet'!$B$2:$O$102,2,0)</f>
        <v>M41</v>
      </c>
      <c r="C186" s="6" t="s">
        <v>206</v>
      </c>
      <c r="D186" s="6" t="s">
        <v>40</v>
      </c>
      <c r="E186" s="6" t="str">
        <f>VLOOKUP(D186,'2021 Batch'!$A$2:$E$16,2,0)</f>
        <v>f20211738@pilani.bits-pilani.ac.in</v>
      </c>
      <c r="F186" s="7">
        <v>2.0</v>
      </c>
      <c r="G186" s="6" t="str">
        <f t="shared" si="1"/>
        <v>M41X2</v>
      </c>
      <c r="H186" s="6" t="str">
        <f>VLOOKUP(G186,'Slot tags'!$C$2:$D$610,2,0)</f>
        <v>S36</v>
      </c>
      <c r="I186" s="8" t="str">
        <f>VLOOKUP($H186,'Startup Sheet'!$A$1:$AM$47,2,0)</f>
        <v>Genpay</v>
      </c>
      <c r="J186" s="9" t="str">
        <f>VLOOKUP(H186,'Startup Sheet'!$A$1:$AM$47,3,0)</f>
        <v>Mehul</v>
      </c>
      <c r="K186" s="9" t="str">
        <f>VLOOKUP(H186,'Startup Sheet'!$A$1:$AM$47,4,0)</f>
        <v>f20200806@pilani.bits-pilani.ac.in</v>
      </c>
      <c r="L186" s="10" t="str">
        <f>VLOOKUP($H186,'Startup Sheet'!$A$1:$AM$47,15,0)</f>
        <v>https://drive.google.com/open?id=1Toer_8UB-2Z61N2wm-48Qu-vhCwEuIrD&amp;authuser=karman%40conquest.org.in&amp;usp=drive_fs</v>
      </c>
      <c r="M186" s="9" t="str">
        <f t="shared" si="13"/>
        <v>Genpay: https://drive.google.com/open?id=1Toer_8UB-2Z61N2wm-48Qu-vhCwEuIrD&amp;authuser=karman%40conquest.org.in&amp;usp=drive_fs</v>
      </c>
      <c r="N186" s="9">
        <v>44747.0</v>
      </c>
      <c r="O186" s="21">
        <v>44747.625</v>
      </c>
      <c r="P186" s="21">
        <v>44747.666666666664</v>
      </c>
      <c r="Q186" s="9" t="str">
        <f>VLOOKUP($H186,'Startup Sheet'!$A$1:$AM$47,18,0)</f>
        <v>chaithanya@genpay.in</v>
      </c>
      <c r="R186" s="9" t="str">
        <f>VLOOKUP($H186,'Startup Sheet'!$A$1:$AM$47,21,0)</f>
        <v>parikshit@genpay.in</v>
      </c>
      <c r="S186" s="9" t="str">
        <f>VLOOKUP($H186,'Startup Sheet'!$A$1:$AM$47,24,0)</f>
        <v/>
      </c>
    </row>
    <row r="187">
      <c r="A187" s="6" t="s">
        <v>205</v>
      </c>
      <c r="B187" s="6" t="str">
        <f>VLOOKUP(A187,'Mentor Sheet'!$B$2:$O$102,2,0)</f>
        <v>M41</v>
      </c>
      <c r="C187" s="6" t="s">
        <v>206</v>
      </c>
      <c r="D187" s="6" t="s">
        <v>40</v>
      </c>
      <c r="E187" s="6" t="str">
        <f>VLOOKUP(D187,'2021 Batch'!$A$2:$E$16,2,0)</f>
        <v>f20211738@pilani.bits-pilani.ac.in</v>
      </c>
      <c r="F187" s="7">
        <v>3.0</v>
      </c>
      <c r="G187" s="6" t="str">
        <f t="shared" si="1"/>
        <v>M41X3</v>
      </c>
      <c r="H187" s="6" t="str">
        <f>VLOOKUP(G187,'Slot tags'!$C$2:$D$610,2,0)</f>
        <v>S41</v>
      </c>
      <c r="I187" s="8" t="str">
        <f>VLOOKUP($H187,'Startup Sheet'!$A$1:$AM$47,2,0)</f>
        <v>Chalo Nework</v>
      </c>
      <c r="J187" s="9" t="str">
        <f>VLOOKUP(H187,'Startup Sheet'!$A$1:$AM$47,3,0)</f>
        <v>Varad</v>
      </c>
      <c r="K187" s="9" t="str">
        <f>VLOOKUP(H187,'Startup Sheet'!$A$1:$AM$47,4,0)</f>
        <v>f20200160@pilani.bits-pilani.ac.in</v>
      </c>
      <c r="L187" s="10" t="str">
        <f>VLOOKUP($H187,'Startup Sheet'!$A$1:$AM$47,15,0)</f>
        <v>https://drive.google.com/drive/folders/1SwRAfOTDXJV3CvChP9wAVSyAf-LICHXk?usp=sharing</v>
      </c>
      <c r="M187" s="9" t="str">
        <f t="shared" si="13"/>
        <v>Chalo Nework: https://drive.google.com/drive/folders/1SwRAfOTDXJV3CvChP9wAVSyAf-LICHXk?usp=sharing</v>
      </c>
      <c r="N187" s="9">
        <v>44749.0</v>
      </c>
      <c r="O187" s="21">
        <v>44749.625</v>
      </c>
      <c r="P187" s="21">
        <v>44749.666666666664</v>
      </c>
      <c r="Q187" s="9" t="str">
        <f>VLOOKUP($H187,'Startup Sheet'!$A$1:$AM$47,18,0)</f>
        <v>priyansha.singh@indiamigrationnow.org</v>
      </c>
      <c r="R187" s="9" t="str">
        <f>VLOOKUP($H187,'Startup Sheet'!$A$1:$AM$47,21,0)</f>
        <v>varun@indiamigrationnow.org</v>
      </c>
      <c r="S187" s="9" t="str">
        <f>VLOOKUP($H187,'Startup Sheet'!$A$1:$AM$47,24,0)</f>
        <v/>
      </c>
    </row>
    <row r="188">
      <c r="A188" s="6" t="s">
        <v>205</v>
      </c>
      <c r="B188" s="6" t="str">
        <f>VLOOKUP(A188,'Mentor Sheet'!$B$2:$O$102,2,0)</f>
        <v>M41</v>
      </c>
      <c r="C188" s="6" t="s">
        <v>206</v>
      </c>
      <c r="D188" s="6" t="s">
        <v>40</v>
      </c>
      <c r="E188" s="6" t="str">
        <f>VLOOKUP(D188,'2021 Batch'!$A$2:$E$16,2,0)</f>
        <v>f20211738@pilani.bits-pilani.ac.in</v>
      </c>
      <c r="F188" s="7">
        <v>4.0</v>
      </c>
      <c r="G188" s="6" t="str">
        <f t="shared" si="1"/>
        <v>M41X4</v>
      </c>
      <c r="H188" s="6" t="str">
        <f>VLOOKUP(G188,'Slot tags'!$C$2:$D$610,2,0)</f>
        <v>S11</v>
      </c>
      <c r="I188" s="8" t="str">
        <f>VLOOKUP($H188,'Startup Sheet'!$A$1:$AM$47,2,0)</f>
        <v>Leegum</v>
      </c>
      <c r="J188" s="9" t="str">
        <f>VLOOKUP(H188,'Startup Sheet'!$A$1:$AM$47,3,0)</f>
        <v>Karman</v>
      </c>
      <c r="K188" s="9" t="str">
        <f>VLOOKUP(H188,'Startup Sheet'!$A$1:$AM$47,4,0)</f>
        <v>f20201896@pilani.bits-pilani.ac.in</v>
      </c>
      <c r="L188" s="10" t="str">
        <f>VLOOKUP($H188,'Startup Sheet'!$A$1:$AM$47,15,0)</f>
        <v>https://drive.google.com/open?id=1NtWH88d2Hcog9nyucDmMZdik48V1tNng&amp;authuser=karman%40conquest.org.in&amp;usp=drive_fs</v>
      </c>
      <c r="M188" s="9" t="str">
        <f t="shared" si="13"/>
        <v>Leegum: https://drive.google.com/open?id=1NtWH88d2Hcog9nyucDmMZdik48V1tNng&amp;authuser=karman%40conquest.org.in&amp;usp=drive_fs</v>
      </c>
      <c r="N188" s="9">
        <v>44750.0</v>
      </c>
      <c r="O188" s="21">
        <v>44750.625</v>
      </c>
      <c r="P188" s="21">
        <v>44750.666666666664</v>
      </c>
      <c r="Q188" s="9" t="str">
        <f>VLOOKUP($H188,'Startup Sheet'!$A$1:$AM$47,18,0)</f>
        <v>akashpratapsingh2912@gmail.com</v>
      </c>
      <c r="R188" s="9" t="str">
        <f>VLOOKUP($H188,'Startup Sheet'!$A$1:$AM$47,21,0)</f>
        <v>petullamishra08@gmail.com</v>
      </c>
      <c r="S188" s="9" t="str">
        <f>VLOOKUP($H188,'Startup Sheet'!$A$1:$AM$47,24,0)</f>
        <v/>
      </c>
    </row>
    <row r="189">
      <c r="A189" s="6" t="s">
        <v>207</v>
      </c>
      <c r="B189" s="6" t="str">
        <f>VLOOKUP(A189,'Mentor Sheet'!$B$2:$O$102,2,0)</f>
        <v>M77</v>
      </c>
      <c r="C189" s="6" t="s">
        <v>208</v>
      </c>
      <c r="D189" s="6" t="s">
        <v>40</v>
      </c>
      <c r="E189" s="6" t="str">
        <f>VLOOKUP(D189,'2021 Batch'!$A$2:$E$16,2,0)</f>
        <v>f20211738@pilani.bits-pilani.ac.in</v>
      </c>
      <c r="F189" s="7">
        <v>1.0</v>
      </c>
      <c r="G189" s="6" t="str">
        <f t="shared" si="1"/>
        <v>M77X1</v>
      </c>
      <c r="H189" s="6" t="str">
        <f>VLOOKUP(G189,'Slot tags'!$C$2:$D$610,2,0)</f>
        <v>S22</v>
      </c>
      <c r="I189" s="8" t="str">
        <f>VLOOKUP($H189,'Startup Sheet'!$A$1:$AM$47,2,0)</f>
        <v>Statlogic</v>
      </c>
      <c r="J189" s="9" t="str">
        <f>VLOOKUP(H189,'Startup Sheet'!$A$1:$AM$47,3,0)</f>
        <v>Darshil</v>
      </c>
      <c r="K189" s="9" t="str">
        <f>VLOOKUP(H189,'Startup Sheet'!$A$1:$AM$47,4,0)</f>
        <v>f20200985@pilani.bits-pilani.ac.in</v>
      </c>
      <c r="L189" s="10" t="str">
        <f>VLOOKUP($H189,'Startup Sheet'!$A$1:$AM$47,15,0)</f>
        <v>https://drive.google.com/drive/folders/1TDJQ-fqwC9-KiOm5feuilIV4R7vS0sgC?usp=sharing</v>
      </c>
      <c r="M189" s="9" t="str">
        <f t="shared" si="13"/>
        <v>Statlogic: https://drive.google.com/drive/folders/1TDJQ-fqwC9-KiOm5feuilIV4R7vS0sgC?usp=sharing</v>
      </c>
      <c r="N189" s="9">
        <v>44746.0</v>
      </c>
      <c r="O189" s="21">
        <v>44746.854166666664</v>
      </c>
      <c r="P189" s="21">
        <v>44746.895833333336</v>
      </c>
      <c r="Q189" s="9" t="str">
        <f>VLOOKUP($H189,'Startup Sheet'!$A$1:$AM$47,18,0)</f>
        <v>vignesh@statlogic.io</v>
      </c>
      <c r="R189" s="9" t="str">
        <f>VLOOKUP($H189,'Startup Sheet'!$A$1:$AM$47,21,0)</f>
        <v/>
      </c>
      <c r="S189" s="9" t="str">
        <f>VLOOKUP($H189,'Startup Sheet'!$A$1:$AM$47,24,0)</f>
        <v/>
      </c>
    </row>
    <row r="190">
      <c r="A190" s="6" t="s">
        <v>207</v>
      </c>
      <c r="B190" s="6" t="str">
        <f>VLOOKUP(A190,'Mentor Sheet'!$B$2:$O$102,2,0)</f>
        <v>M77</v>
      </c>
      <c r="C190" s="6" t="s">
        <v>208</v>
      </c>
      <c r="D190" s="6" t="s">
        <v>40</v>
      </c>
      <c r="E190" s="6" t="str">
        <f>VLOOKUP(D190,'2021 Batch'!$A$2:$E$16,2,0)</f>
        <v>f20211738@pilani.bits-pilani.ac.in</v>
      </c>
      <c r="F190" s="7">
        <v>2.0</v>
      </c>
      <c r="G190" s="6" t="str">
        <f t="shared" si="1"/>
        <v>M77X2</v>
      </c>
      <c r="H190" s="6" t="str">
        <f>VLOOKUP(G190,'Slot tags'!$C$2:$D$610,2,0)</f>
        <v>S37</v>
      </c>
      <c r="I190" s="8" t="str">
        <f>VLOOKUP($H190,'Startup Sheet'!$A$1:$AM$47,2,0)</f>
        <v>Lowen Women</v>
      </c>
      <c r="J190" s="9" t="str">
        <f>VLOOKUP(H190,'Startup Sheet'!$A$1:$AM$47,3,0)</f>
        <v>Karman</v>
      </c>
      <c r="K190" s="9" t="str">
        <f>VLOOKUP(H190,'Startup Sheet'!$A$1:$AM$47,4,0)</f>
        <v>f20201896@pilani.bits-pilani.ac.in</v>
      </c>
      <c r="L190" s="10" t="str">
        <f>VLOOKUP($H190,'Startup Sheet'!$A$1:$AM$47,15,0)</f>
        <v>https://drive.google.com/open?id=1T8zLw_pesz7Z9nNv2NgMVq9IjshlT7s3&amp;authuser=karman%40conquest.org.in&amp;usp=drive_fs</v>
      </c>
      <c r="M190" s="9" t="str">
        <f t="shared" si="13"/>
        <v>Lowen Women: https://drive.google.com/open?id=1T8zLw_pesz7Z9nNv2NgMVq9IjshlT7s3&amp;authuser=karman%40conquest.org.in&amp;usp=drive_fs</v>
      </c>
      <c r="N190" s="9">
        <v>44748.0</v>
      </c>
      <c r="O190" s="21">
        <v>44748.854166666664</v>
      </c>
      <c r="P190" s="21">
        <v>44748.895833333336</v>
      </c>
      <c r="Q190" s="9" t="str">
        <f>VLOOKUP($H190,'Startup Sheet'!$A$1:$AM$47,18,0)</f>
        <v>krithikashettyy@gmail.com</v>
      </c>
      <c r="R190" s="9" t="str">
        <f>VLOOKUP($H190,'Startup Sheet'!$A$1:$AM$47,21,0)</f>
        <v>ayesharasha@gmail.com</v>
      </c>
      <c r="S190" s="9"/>
    </row>
    <row r="191">
      <c r="A191" s="6" t="s">
        <v>207</v>
      </c>
      <c r="B191" s="6" t="str">
        <f>VLOOKUP(A191,'Mentor Sheet'!$B$2:$O$102,2,0)</f>
        <v>M77</v>
      </c>
      <c r="C191" s="6" t="s">
        <v>208</v>
      </c>
      <c r="D191" s="6" t="s">
        <v>40</v>
      </c>
      <c r="E191" s="6" t="str">
        <f>VLOOKUP(D191,'2021 Batch'!$A$2:$E$16,2,0)</f>
        <v>f20211738@pilani.bits-pilani.ac.in</v>
      </c>
      <c r="F191" s="7">
        <v>3.0</v>
      </c>
      <c r="G191" s="6" t="str">
        <f t="shared" si="1"/>
        <v>M77X3</v>
      </c>
      <c r="H191" s="6" t="str">
        <f>VLOOKUP(G191,'Slot tags'!$C$2:$D$610,2,0)</f>
        <v/>
      </c>
      <c r="I191" s="9"/>
      <c r="J191" s="9"/>
      <c r="K191" s="9"/>
      <c r="L191" s="9"/>
      <c r="M191" s="9"/>
      <c r="N191" s="9">
        <v>44749.0</v>
      </c>
      <c r="O191" s="21">
        <v>44749.854166666664</v>
      </c>
      <c r="P191" s="21">
        <v>44749.895833333336</v>
      </c>
    </row>
    <row r="192">
      <c r="A192" s="6" t="s">
        <v>209</v>
      </c>
      <c r="B192" s="6" t="str">
        <f>VLOOKUP(A192,'Mentor Sheet'!$B$2:$O$102,2,0)</f>
        <v>M53</v>
      </c>
      <c r="C192" s="6" t="s">
        <v>210</v>
      </c>
      <c r="D192" s="6" t="s">
        <v>40</v>
      </c>
      <c r="E192" s="6" t="str">
        <f>VLOOKUP(D192,'2021 Batch'!$A$2:$E$16,2,0)</f>
        <v>f20211738@pilani.bits-pilani.ac.in</v>
      </c>
      <c r="F192" s="7">
        <v>1.0</v>
      </c>
      <c r="G192" s="6" t="str">
        <f t="shared" si="1"/>
        <v>M53X1</v>
      </c>
      <c r="H192" s="6" t="str">
        <f>VLOOKUP(G192,'Slot tags'!$C$2:$D$610,2,0)</f>
        <v>S41</v>
      </c>
      <c r="I192" s="8" t="str">
        <f>VLOOKUP($H192,'Startup Sheet'!$A$1:$AM$47,2,0)</f>
        <v>Chalo Nework</v>
      </c>
      <c r="J192" s="9" t="str">
        <f>VLOOKUP(H192,'Startup Sheet'!$A$1:$AM$47,3,0)</f>
        <v>Varad</v>
      </c>
      <c r="K192" s="9" t="str">
        <f>VLOOKUP(H192,'Startup Sheet'!$A$1:$AM$47,4,0)</f>
        <v>f20200160@pilani.bits-pilani.ac.in</v>
      </c>
      <c r="L192" s="10" t="str">
        <f>VLOOKUP($H192,'Startup Sheet'!$A$1:$AM$47,15,0)</f>
        <v>https://drive.google.com/drive/folders/1SwRAfOTDXJV3CvChP9wAVSyAf-LICHXk?usp=sharing</v>
      </c>
      <c r="M192" s="9" t="str">
        <f t="shared" ref="M192:M200" si="14">CONCATENATE(I192,": ",L192)</f>
        <v>Chalo Nework: https://drive.google.com/drive/folders/1SwRAfOTDXJV3CvChP9wAVSyAf-LICHXk?usp=sharing</v>
      </c>
      <c r="N192" s="9">
        <v>44743.0</v>
      </c>
      <c r="O192" s="21">
        <v>44743.791666666664</v>
      </c>
      <c r="P192" s="21">
        <v>44743.833333333336</v>
      </c>
      <c r="Q192" s="9" t="str">
        <f>VLOOKUP($H192,'Startup Sheet'!$A$1:$AM$47,18,0)</f>
        <v>priyansha.singh@indiamigrationnow.org</v>
      </c>
      <c r="R192" s="9" t="str">
        <f>VLOOKUP($H192,'Startup Sheet'!$A$1:$AM$47,21,0)</f>
        <v>varun@indiamigrationnow.org</v>
      </c>
      <c r="S192" s="9" t="str">
        <f>VLOOKUP($H192,'Startup Sheet'!$A$1:$AM$47,24,0)</f>
        <v/>
      </c>
    </row>
    <row r="193">
      <c r="A193" s="6" t="s">
        <v>209</v>
      </c>
      <c r="B193" s="6" t="str">
        <f>VLOOKUP(A193,'Mentor Sheet'!$B$2:$O$102,2,0)</f>
        <v>M53</v>
      </c>
      <c r="C193" s="6" t="s">
        <v>210</v>
      </c>
      <c r="D193" s="6" t="s">
        <v>40</v>
      </c>
      <c r="E193" s="6" t="str">
        <f>VLOOKUP(D193,'2021 Batch'!$A$2:$E$16,2,0)</f>
        <v>f20211738@pilani.bits-pilani.ac.in</v>
      </c>
      <c r="F193" s="7">
        <v>2.0</v>
      </c>
      <c r="G193" s="6" t="str">
        <f t="shared" si="1"/>
        <v>M53X2</v>
      </c>
      <c r="H193" s="6" t="str">
        <f>VLOOKUP(G193,'Slot tags'!$C$2:$D$610,2,0)</f>
        <v>S39</v>
      </c>
      <c r="I193" s="8" t="str">
        <f>VLOOKUP($H193,'Startup Sheet'!$A$1:$AM$47,2,0)</f>
        <v>PayNav</v>
      </c>
      <c r="J193" s="9" t="str">
        <f>VLOOKUP(H193,'Startup Sheet'!$A$1:$AM$47,3,0)</f>
        <v>Varad</v>
      </c>
      <c r="K193" s="9" t="str">
        <f>VLOOKUP(H193,'Startup Sheet'!$A$1:$AM$47,4,0)</f>
        <v>f20200160@pilani.bits-pilani.ac.in</v>
      </c>
      <c r="L193" s="10" t="str">
        <f>VLOOKUP($H193,'Startup Sheet'!$A$1:$AM$47,15,0)</f>
        <v>https://drive.google.com/drive/folders/1TFN3gx8ROM2PZXjpWNtPfZ4HQZcniv_C?usp=sharing</v>
      </c>
      <c r="M193" s="9" t="str">
        <f t="shared" si="14"/>
        <v>PayNav: https://drive.google.com/drive/folders/1TFN3gx8ROM2PZXjpWNtPfZ4HQZcniv_C?usp=sharing</v>
      </c>
      <c r="N193" s="9">
        <v>44744.0</v>
      </c>
      <c r="O193" s="21">
        <v>44744.458333333336</v>
      </c>
      <c r="P193" s="21">
        <v>44744.5</v>
      </c>
      <c r="Q193" s="9" t="str">
        <f>VLOOKUP($H193,'Startup Sheet'!$A$1:$AM$47,18,0)</f>
        <v>naveenpatnaik.J@gmail.com</v>
      </c>
      <c r="R193" s="9" t="str">
        <f>VLOOKUP($H193,'Startup Sheet'!$A$1:$AM$47,21,0)</f>
        <v/>
      </c>
      <c r="S193" s="9" t="str">
        <f>VLOOKUP($H193,'Startup Sheet'!$A$1:$AM$47,24,0)</f>
        <v/>
      </c>
    </row>
    <row r="194">
      <c r="A194" s="6" t="s">
        <v>209</v>
      </c>
      <c r="B194" s="6" t="str">
        <f>VLOOKUP(A194,'Mentor Sheet'!$B$2:$O$102,2,0)</f>
        <v>M53</v>
      </c>
      <c r="C194" s="6" t="s">
        <v>210</v>
      </c>
      <c r="D194" s="6" t="s">
        <v>40</v>
      </c>
      <c r="E194" s="6" t="str">
        <f>VLOOKUP(D194,'2021 Batch'!$A$2:$E$16,2,0)</f>
        <v>f20211738@pilani.bits-pilani.ac.in</v>
      </c>
      <c r="F194" s="7">
        <v>3.0</v>
      </c>
      <c r="G194" s="6" t="str">
        <f t="shared" si="1"/>
        <v>M53X3</v>
      </c>
      <c r="H194" s="6" t="str">
        <f>VLOOKUP(G194,'Slot tags'!$C$2:$D$610,2,0)</f>
        <v>S36</v>
      </c>
      <c r="I194" s="8" t="str">
        <f>VLOOKUP($H194,'Startup Sheet'!$A$1:$AM$47,2,0)</f>
        <v>Genpay</v>
      </c>
      <c r="J194" s="9" t="str">
        <f>VLOOKUP(H194,'Startup Sheet'!$A$1:$AM$47,3,0)</f>
        <v>Mehul</v>
      </c>
      <c r="K194" s="9" t="str">
        <f>VLOOKUP(H194,'Startup Sheet'!$A$1:$AM$47,4,0)</f>
        <v>f20200806@pilani.bits-pilani.ac.in</v>
      </c>
      <c r="L194" s="10" t="str">
        <f>VLOOKUP($H194,'Startup Sheet'!$A$1:$AM$47,15,0)</f>
        <v>https://drive.google.com/open?id=1Toer_8UB-2Z61N2wm-48Qu-vhCwEuIrD&amp;authuser=karman%40conquest.org.in&amp;usp=drive_fs</v>
      </c>
      <c r="M194" s="9" t="str">
        <f t="shared" si="14"/>
        <v>Genpay: https://drive.google.com/open?id=1Toer_8UB-2Z61N2wm-48Qu-vhCwEuIrD&amp;authuser=karman%40conquest.org.in&amp;usp=drive_fs</v>
      </c>
      <c r="N194" s="9">
        <v>44744.0</v>
      </c>
      <c r="O194" s="21">
        <v>44744.5</v>
      </c>
      <c r="P194" s="21">
        <v>44744.541666666664</v>
      </c>
      <c r="Q194" s="9" t="str">
        <f>VLOOKUP($H194,'Startup Sheet'!$A$1:$AM$47,18,0)</f>
        <v>chaithanya@genpay.in</v>
      </c>
      <c r="R194" s="9" t="str">
        <f>VLOOKUP($H194,'Startup Sheet'!$A$1:$AM$47,21,0)</f>
        <v>parikshit@genpay.in</v>
      </c>
      <c r="S194" s="9" t="str">
        <f>VLOOKUP($H194,'Startup Sheet'!$A$1:$AM$47,24,0)</f>
        <v/>
      </c>
    </row>
    <row r="195">
      <c r="A195" s="6" t="s">
        <v>209</v>
      </c>
      <c r="B195" s="6" t="str">
        <f>VLOOKUP(A195,'Mentor Sheet'!$B$2:$O$102,2,0)</f>
        <v>M53</v>
      </c>
      <c r="C195" s="6" t="s">
        <v>210</v>
      </c>
      <c r="D195" s="6" t="s">
        <v>40</v>
      </c>
      <c r="E195" s="6" t="str">
        <f>VLOOKUP(D195,'2021 Batch'!$A$2:$E$16,2,0)</f>
        <v>f20211738@pilani.bits-pilani.ac.in</v>
      </c>
      <c r="F195" s="7">
        <v>4.0</v>
      </c>
      <c r="G195" s="6" t="str">
        <f t="shared" si="1"/>
        <v>M53X4</v>
      </c>
      <c r="H195" s="6" t="str">
        <f>VLOOKUP(G195,'Slot tags'!$C$2:$D$610,2,0)</f>
        <v>S30</v>
      </c>
      <c r="I195" s="8" t="str">
        <f>VLOOKUP($H195,'Startup Sheet'!$A$1:$AM$47,2,0)</f>
        <v>FreightFox</v>
      </c>
      <c r="J195" s="9" t="str">
        <f>VLOOKUP(H195,'Startup Sheet'!$A$1:$AM$47,3,0)</f>
        <v>Naman</v>
      </c>
      <c r="K195" s="9" t="str">
        <f>VLOOKUP(H195,'Startup Sheet'!$A$1:$AM$47,4,0)</f>
        <v>f20201749@pilani.bits-pilani.ac.in</v>
      </c>
      <c r="L195" s="10" t="str">
        <f>VLOOKUP($H195,'Startup Sheet'!$A$1:$AM$47,15,0)</f>
        <v>https://drive.google.com/open?id=1PMxE4_uP6DHhXeDdGGFg4qjbx-inMOW7&amp;authuser=karman%40conquest.org.in&amp;usp=drive_fs</v>
      </c>
      <c r="M195" s="9" t="str">
        <f t="shared" si="14"/>
        <v>FreightFox: https://drive.google.com/open?id=1PMxE4_uP6DHhXeDdGGFg4qjbx-inMOW7&amp;authuser=karman%40conquest.org.in&amp;usp=drive_fs</v>
      </c>
      <c r="N195" s="9">
        <v>44746.0</v>
      </c>
      <c r="O195" s="21">
        <v>44746.791666666664</v>
      </c>
      <c r="P195" s="21">
        <v>44746.833333333336</v>
      </c>
      <c r="Q195" s="9" t="str">
        <f>VLOOKUP($H195,'Startup Sheet'!$A$1:$AM$47,18,0)</f>
        <v>nitish@freightfox.ai</v>
      </c>
      <c r="R195" s="9" t="str">
        <f>VLOOKUP($H195,'Startup Sheet'!$A$1:$AM$47,21,0)</f>
        <v>sandy@freightfox.ai, vikas@freightfox.ai</v>
      </c>
      <c r="S195" s="9" t="str">
        <f>VLOOKUP($H195,'Startup Sheet'!$A$1:$AM$47,24,0)</f>
        <v>manjari@freightfox.ai</v>
      </c>
    </row>
    <row r="196">
      <c r="A196" s="6" t="s">
        <v>211</v>
      </c>
      <c r="B196" s="6" t="str">
        <f>VLOOKUP(A196,'Mentor Sheet'!$B$2:$O$102,2,0)</f>
        <v>M49</v>
      </c>
      <c r="C196" s="6" t="s">
        <v>212</v>
      </c>
      <c r="D196" s="6" t="s">
        <v>40</v>
      </c>
      <c r="E196" s="6" t="str">
        <f>VLOOKUP(D196,'2021 Batch'!$A$2:$E$16,2,0)</f>
        <v>f20211738@pilani.bits-pilani.ac.in</v>
      </c>
      <c r="F196" s="7">
        <v>1.0</v>
      </c>
      <c r="G196" s="6" t="str">
        <f t="shared" si="1"/>
        <v>M49X1</v>
      </c>
      <c r="H196" s="6" t="str">
        <f>VLOOKUP(G196,'Slot tags'!$C$2:$D$610,2,0)</f>
        <v>S25</v>
      </c>
      <c r="I196" s="8" t="str">
        <f>VLOOKUP($H196,'Startup Sheet'!$A$1:$AM$47,2,0)</f>
        <v>Froots Technologies Pvt Ltd</v>
      </c>
      <c r="J196" s="9" t="str">
        <f>VLOOKUP(H196,'Startup Sheet'!$A$1:$AM$47,3,0)</f>
        <v>Naman</v>
      </c>
      <c r="K196" s="9" t="str">
        <f>VLOOKUP(H196,'Startup Sheet'!$A$1:$AM$47,4,0)</f>
        <v>f20201749@pilani.bits-pilani.ac.in</v>
      </c>
      <c r="L196" s="10" t="str">
        <f>VLOOKUP($H196,'Startup Sheet'!$A$1:$AM$47,15,0)</f>
        <v>https://drive.google.com/open?id=1SIoPVqze3BoLDpQN9KvP4FVg0hUkXfO1&amp;authuser=karman%40conquest.org.in&amp;usp=drive_fs</v>
      </c>
      <c r="M196" s="9" t="str">
        <f t="shared" si="14"/>
        <v>Froots Technologies Pvt Ltd: https://drive.google.com/open?id=1SIoPVqze3BoLDpQN9KvP4FVg0hUkXfO1&amp;authuser=karman%40conquest.org.in&amp;usp=drive_fs</v>
      </c>
      <c r="N196" s="9">
        <v>44744.0</v>
      </c>
      <c r="O196" s="21">
        <v>44744.583333333336</v>
      </c>
      <c r="P196" s="21">
        <v>44744.625</v>
      </c>
      <c r="Q196" s="9" t="str">
        <f>VLOOKUP($H196,'Startup Sheet'!$A$1:$AM$47,18,0)</f>
        <v>shefalika@froots.co</v>
      </c>
      <c r="R196" s="9" t="str">
        <f>VLOOKUP($H196,'Startup Sheet'!$A$1:$AM$47,21,0)</f>
        <v>shefali@froots.co</v>
      </c>
      <c r="S196" s="9" t="str">
        <f>VLOOKUP($H196,'Startup Sheet'!$A$1:$AM$47,24,0)</f>
        <v/>
      </c>
    </row>
    <row r="197">
      <c r="A197" s="6" t="s">
        <v>211</v>
      </c>
      <c r="B197" s="6" t="str">
        <f>VLOOKUP(A197,'Mentor Sheet'!$B$2:$O$102,2,0)</f>
        <v>M49</v>
      </c>
      <c r="C197" s="6" t="s">
        <v>212</v>
      </c>
      <c r="D197" s="6" t="s">
        <v>40</v>
      </c>
      <c r="E197" s="6" t="str">
        <f>VLOOKUP(D197,'2021 Batch'!$A$2:$E$16,2,0)</f>
        <v>f20211738@pilani.bits-pilani.ac.in</v>
      </c>
      <c r="F197" s="7">
        <v>2.0</v>
      </c>
      <c r="G197" s="6" t="str">
        <f t="shared" si="1"/>
        <v>M49X2</v>
      </c>
      <c r="H197" s="6" t="str">
        <f>VLOOKUP(G197,'Slot tags'!$C$2:$D$610,2,0)</f>
        <v>S12</v>
      </c>
      <c r="I197" s="8" t="str">
        <f>VLOOKUP($H197,'Startup Sheet'!$A$1:$AM$47,2,0)</f>
        <v>Scrollify</v>
      </c>
      <c r="J197" s="9" t="str">
        <f>VLOOKUP(H197,'Startup Sheet'!$A$1:$AM$47,3,0)</f>
        <v>Parth</v>
      </c>
      <c r="K197" s="9" t="str">
        <f>VLOOKUP(H197,'Startup Sheet'!$A$1:$AM$47,4,0)</f>
        <v>f20201229@pilani.bits-pilani.ac.in</v>
      </c>
      <c r="L197" s="10" t="str">
        <f>VLOOKUP($H197,'Startup Sheet'!$A$1:$AM$47,15,0)</f>
        <v>https://drive.google.com/open?id=1OZnEwgQS5amoHOFDQQ_ksM3zT3PcOUaM&amp;authuser=karman%40conquest.org.in&amp;usp=drive_fs</v>
      </c>
      <c r="M197" s="9" t="str">
        <f t="shared" si="14"/>
        <v>Scrollify: https://drive.google.com/open?id=1OZnEwgQS5amoHOFDQQ_ksM3zT3PcOUaM&amp;authuser=karman%40conquest.org.in&amp;usp=drive_fs</v>
      </c>
      <c r="N197" s="9">
        <v>44748.0</v>
      </c>
      <c r="O197" s="21">
        <v>44748.583333333336</v>
      </c>
      <c r="P197" s="21">
        <v>44748.625</v>
      </c>
      <c r="Q197" s="9" t="str">
        <f>VLOOKUP($H197,'Startup Sheet'!$A$1:$AM$47,18,0)</f>
        <v>manas@scrollify.in</v>
      </c>
      <c r="R197" s="9" t="str">
        <f>VLOOKUP($H197,'Startup Sheet'!$A$1:$AM$47,21,0)</f>
        <v>anshul@scrollify.in</v>
      </c>
      <c r="S197" s="9" t="str">
        <f>VLOOKUP($H197,'Startup Sheet'!$A$1:$AM$47,24,0)</f>
        <v/>
      </c>
    </row>
    <row r="198">
      <c r="A198" s="6" t="s">
        <v>211</v>
      </c>
      <c r="B198" s="6" t="str">
        <f>VLOOKUP(A198,'Mentor Sheet'!$B$2:$O$102,2,0)</f>
        <v>M49</v>
      </c>
      <c r="C198" s="6" t="s">
        <v>212</v>
      </c>
      <c r="D198" s="6" t="s">
        <v>40</v>
      </c>
      <c r="E198" s="6" t="str">
        <f>VLOOKUP(D198,'2021 Batch'!$A$2:$E$16,2,0)</f>
        <v>f20211738@pilani.bits-pilani.ac.in</v>
      </c>
      <c r="F198" s="7">
        <v>3.0</v>
      </c>
      <c r="G198" s="6" t="str">
        <f t="shared" si="1"/>
        <v>M49X3</v>
      </c>
      <c r="H198" s="6" t="str">
        <f>VLOOKUP(G198,'Slot tags'!$C$2:$D$610,2,0)</f>
        <v>S13</v>
      </c>
      <c r="I198" s="8" t="str">
        <f>VLOOKUP($H198,'Startup Sheet'!$A$1:$AM$47,2,0)</f>
        <v>TOTOKO</v>
      </c>
      <c r="J198" s="9" t="str">
        <f>VLOOKUP(H198,'Startup Sheet'!$A$1:$AM$47,3,0)</f>
        <v>Karman</v>
      </c>
      <c r="K198" s="9" t="str">
        <f>VLOOKUP(H198,'Startup Sheet'!$A$1:$AM$47,4,0)</f>
        <v>f20201896@pilani.bits-pilani.ac.in</v>
      </c>
      <c r="L198" s="10" t="str">
        <f>VLOOKUP($H198,'Startup Sheet'!$A$1:$AM$47,15,0)</f>
        <v>https://drive.google.com/open?id=1Ktl6BPBkAYFv0LsVBHczS-voItv-nK39&amp;authuser=karman%40conquest.org.in&amp;usp=drive_fs</v>
      </c>
      <c r="M198" s="9" t="str">
        <f t="shared" si="14"/>
        <v>TOTOKO: https://drive.google.com/open?id=1Ktl6BPBkAYFv0LsVBHczS-voItv-nK39&amp;authuser=karman%40conquest.org.in&amp;usp=drive_fs</v>
      </c>
      <c r="N198" s="9">
        <v>44749.0</v>
      </c>
      <c r="O198" s="21">
        <v>44749.583333333336</v>
      </c>
      <c r="P198" s="21">
        <v>44749.625</v>
      </c>
      <c r="Q198" s="9" t="str">
        <f>VLOOKUP($H198,'Startup Sheet'!$A$1:$AM$47,18,0)</f>
        <v>shashwatag@totoko.in</v>
      </c>
      <c r="R198" s="9" t="str">
        <f>VLOOKUP($H198,'Startup Sheet'!$A$1:$AM$47,21,0)</f>
        <v/>
      </c>
      <c r="S198" s="9" t="str">
        <f>VLOOKUP($H198,'Startup Sheet'!$A$1:$AM$47,24,0)</f>
        <v/>
      </c>
    </row>
    <row r="199">
      <c r="A199" s="6" t="s">
        <v>213</v>
      </c>
      <c r="B199" s="6" t="str">
        <f>VLOOKUP(A199,'Mentor Sheet'!$B$2:$O$102,2,0)</f>
        <v>M85</v>
      </c>
      <c r="C199" s="6" t="s">
        <v>214</v>
      </c>
      <c r="D199" s="6" t="s">
        <v>29</v>
      </c>
      <c r="E199" s="6" t="str">
        <f>VLOOKUP(D199,'2021 Batch'!$A$2:$E$16,2,0)</f>
        <v>f20212512@pilani.bits-pilani.ac.in</v>
      </c>
      <c r="F199" s="7">
        <v>1.0</v>
      </c>
      <c r="G199" s="6" t="str">
        <f t="shared" si="1"/>
        <v>M85X1</v>
      </c>
      <c r="H199" s="6" t="str">
        <f>VLOOKUP(G199,'Slot tags'!$C$2:$D$610,2,0)</f>
        <v>S19</v>
      </c>
      <c r="I199" s="8" t="str">
        <f>VLOOKUP($H199,'Startup Sheet'!$A$1:$AM$47,2,0)</f>
        <v>Xebra Biztech LLP</v>
      </c>
      <c r="J199" s="9" t="str">
        <f>VLOOKUP(H199,'Startup Sheet'!$A$1:$AM$47,3,0)</f>
        <v>Darshil</v>
      </c>
      <c r="K199" s="9" t="str">
        <f>VLOOKUP(H199,'Startup Sheet'!$A$1:$AM$47,4,0)</f>
        <v>f20200985@pilani.bits-pilani.ac.in</v>
      </c>
      <c r="L199" s="10" t="str">
        <f>VLOOKUP($H199,'Startup Sheet'!$A$1:$AM$47,15,0)</f>
        <v>https://drive.google.com/drive/folders/1Sye02-7bYKt_meBOMhXwFZu6ICf1UGs2?usp=sharing</v>
      </c>
      <c r="M199" s="9" t="str">
        <f t="shared" si="14"/>
        <v>Xebra Biztech LLP: https://drive.google.com/drive/folders/1Sye02-7bYKt_meBOMhXwFZu6ICf1UGs2?usp=sharing</v>
      </c>
      <c r="N199" s="9">
        <v>44750.0</v>
      </c>
      <c r="O199" s="11">
        <v>44750.666666666664</v>
      </c>
      <c r="P199" s="23">
        <v>44750.708333333336</v>
      </c>
      <c r="Q199" s="9" t="str">
        <f>VLOOKUP($H199,'Startup Sheet'!$A$1:$AM$47,18,0)</f>
        <v>nimesh@xebra.in</v>
      </c>
      <c r="R199" s="9" t="str">
        <f>VLOOKUP($H199,'Startup Sheet'!$A$1:$AM$47,21,0)</f>
        <v/>
      </c>
      <c r="S199" s="9" t="str">
        <f>VLOOKUP($H199,'Startup Sheet'!$A$1:$AM$47,24,0)</f>
        <v/>
      </c>
    </row>
    <row r="200">
      <c r="A200" s="14" t="s">
        <v>215</v>
      </c>
      <c r="B200" s="6" t="str">
        <f>VLOOKUP(A200,'Mentor Sheet'!$B$2:$O$102,2,0)</f>
        <v>M62</v>
      </c>
      <c r="C200" s="6" t="s">
        <v>216</v>
      </c>
      <c r="D200" s="6" t="s">
        <v>29</v>
      </c>
      <c r="E200" s="6" t="str">
        <f>VLOOKUP(D200,'2021 Batch'!$A$2:$E$16,2,0)</f>
        <v>f20212512@pilani.bits-pilani.ac.in</v>
      </c>
      <c r="F200" s="7">
        <v>1.0</v>
      </c>
      <c r="G200" s="6" t="str">
        <f t="shared" si="1"/>
        <v>M62X1</v>
      </c>
      <c r="H200" s="6" t="str">
        <f>VLOOKUP(G200,'Slot tags'!$C$2:$D$610,2,0)</f>
        <v>S9</v>
      </c>
      <c r="I200" s="8" t="str">
        <f>VLOOKUP($H200,'Startup Sheet'!$A$1:$AM$47,2,0)</f>
        <v>push.</v>
      </c>
      <c r="J200" s="9" t="str">
        <f>VLOOKUP(H200,'Startup Sheet'!$A$1:$AM$47,3,0)</f>
        <v>Aryaman</v>
      </c>
      <c r="K200" s="9" t="str">
        <f>VLOOKUP(H200,'Startup Sheet'!$A$1:$AM$47,4,0)</f>
        <v>f20200537@pilani.bits-pilani.ac.in</v>
      </c>
      <c r="L200" s="10" t="str">
        <f>VLOOKUP($H200,'Startup Sheet'!$A$1:$AM$47,15,0)</f>
        <v>https://drive.google.com/drive/folders/1JR5IyWS9-UfSIiz5gV9X9bfsK-P7Sj2P?usp=sharing</v>
      </c>
      <c r="M200" s="9" t="str">
        <f t="shared" si="14"/>
        <v>push.: https://drive.google.com/drive/folders/1JR5IyWS9-UfSIiz5gV9X9bfsK-P7Sj2P?usp=sharing</v>
      </c>
      <c r="N200" s="9">
        <v>44746.0</v>
      </c>
      <c r="O200" s="11">
        <v>44746.458333333336</v>
      </c>
      <c r="P200" s="23">
        <v>44746.5</v>
      </c>
      <c r="Q200" s="9" t="str">
        <f>VLOOKUP($H200,'Startup Sheet'!$A$1:$AM$47,18,0)</f>
        <v>f20180612@pilani.bits-pilani.ac.in</v>
      </c>
      <c r="R200" s="9" t="str">
        <f>VLOOKUP($H200,'Startup Sheet'!$A$1:$AM$47,21,0)</f>
        <v>f20180603@pilani.bits-pilani.ac.in</v>
      </c>
      <c r="S200" s="9" t="str">
        <f>VLOOKUP($H200,'Startup Sheet'!$A$1:$AM$47,24,0)</f>
        <v/>
      </c>
    </row>
    <row r="201">
      <c r="A201" s="14" t="s">
        <v>215</v>
      </c>
      <c r="B201" s="6" t="str">
        <f>VLOOKUP(A201,'Mentor Sheet'!$B$2:$O$102,2,0)</f>
        <v>M62</v>
      </c>
      <c r="C201" s="6" t="s">
        <v>216</v>
      </c>
      <c r="D201" s="6" t="s">
        <v>29</v>
      </c>
      <c r="E201" s="6" t="str">
        <f>VLOOKUP(D201,'2021 Batch'!$A$2:$E$16,2,0)</f>
        <v>f20212512@pilani.bits-pilani.ac.in</v>
      </c>
      <c r="F201" s="7">
        <v>2.0</v>
      </c>
      <c r="G201" s="6" t="str">
        <f t="shared" si="1"/>
        <v>M62X2</v>
      </c>
      <c r="H201" s="6" t="str">
        <f>VLOOKUP(G201,'Slot tags'!$C$2:$D$610,2,0)</f>
        <v/>
      </c>
      <c r="I201" s="9"/>
      <c r="J201" s="9"/>
      <c r="K201" s="9"/>
      <c r="L201" s="9"/>
      <c r="M201" s="9"/>
      <c r="N201" s="9">
        <v>44750.0</v>
      </c>
      <c r="O201" s="11">
        <v>44750.458333333336</v>
      </c>
      <c r="P201" s="21">
        <v>44750.5</v>
      </c>
    </row>
    <row r="202">
      <c r="A202" s="6" t="s">
        <v>217</v>
      </c>
      <c r="B202" s="6" t="str">
        <f>VLOOKUP(A202,'Mentor Sheet'!$B$2:$O$102,2,0)</f>
        <v>M27</v>
      </c>
      <c r="C202" s="6" t="s">
        <v>218</v>
      </c>
      <c r="D202" s="6" t="s">
        <v>26</v>
      </c>
      <c r="E202" s="6" t="str">
        <f>VLOOKUP(D202,'2021 Batch'!$A$2:$E$16,2,0)</f>
        <v>f20212801@pilani.bits-pilani.ac.in</v>
      </c>
      <c r="F202" s="7">
        <v>1.0</v>
      </c>
      <c r="G202" s="6" t="str">
        <f t="shared" si="1"/>
        <v>M27X1</v>
      </c>
      <c r="H202" s="6" t="str">
        <f>VLOOKUP(G202,'Slot tags'!$C$2:$D$610,2,0)</f>
        <v>S41</v>
      </c>
      <c r="I202" s="8" t="str">
        <f>VLOOKUP($H202,'Startup Sheet'!$A$1:$AM$47,2,0)</f>
        <v>Chalo Nework</v>
      </c>
      <c r="J202" s="9" t="str">
        <f>VLOOKUP(H202,'Startup Sheet'!$A$1:$AM$47,3,0)</f>
        <v>Varad</v>
      </c>
      <c r="K202" s="9" t="str">
        <f>VLOOKUP(H202,'Startup Sheet'!$A$1:$AM$47,4,0)</f>
        <v>f20200160@pilani.bits-pilani.ac.in</v>
      </c>
      <c r="L202" s="10" t="str">
        <f>VLOOKUP($H202,'Startup Sheet'!$A$1:$AM$47,15,0)</f>
        <v>https://drive.google.com/drive/folders/1SwRAfOTDXJV3CvChP9wAVSyAf-LICHXk?usp=sharing</v>
      </c>
      <c r="M202" s="9" t="str">
        <f t="shared" ref="M202:M217" si="15">CONCATENATE(I202,": ",L202)</f>
        <v>Chalo Nework: https://drive.google.com/drive/folders/1SwRAfOTDXJV3CvChP9wAVSyAf-LICHXk?usp=sharing</v>
      </c>
      <c r="N202" s="9">
        <v>44743.0</v>
      </c>
      <c r="O202" s="11">
        <v>44743.416666666664</v>
      </c>
      <c r="P202" s="11">
        <v>44743.458333333336</v>
      </c>
      <c r="Q202" s="9" t="str">
        <f>VLOOKUP($H202,'Startup Sheet'!$A$1:$AM$47,18,0)</f>
        <v>priyansha.singh@indiamigrationnow.org</v>
      </c>
      <c r="R202" s="9" t="str">
        <f>VLOOKUP($H202,'Startup Sheet'!$A$1:$AM$47,21,0)</f>
        <v>varun@indiamigrationnow.org</v>
      </c>
      <c r="S202" s="9" t="str">
        <f>VLOOKUP($H202,'Startup Sheet'!$A$1:$AM$47,24,0)</f>
        <v/>
      </c>
    </row>
    <row r="203">
      <c r="A203" s="6" t="s">
        <v>217</v>
      </c>
      <c r="B203" s="6" t="str">
        <f>VLOOKUP(A203,'Mentor Sheet'!$B$2:$O$102,2,0)</f>
        <v>M27</v>
      </c>
      <c r="C203" s="6" t="s">
        <v>218</v>
      </c>
      <c r="D203" s="6" t="s">
        <v>26</v>
      </c>
      <c r="E203" s="6" t="str">
        <f>VLOOKUP(D203,'2021 Batch'!$A$2:$E$16,2,0)</f>
        <v>f20212801@pilani.bits-pilani.ac.in</v>
      </c>
      <c r="F203" s="7">
        <v>2.0</v>
      </c>
      <c r="G203" s="6" t="str">
        <f t="shared" si="1"/>
        <v>M27X2</v>
      </c>
      <c r="H203" s="6" t="str">
        <f>VLOOKUP(G203,'Slot tags'!$C$2:$D$610,2,0)</f>
        <v>S37</v>
      </c>
      <c r="I203" s="8" t="str">
        <f>VLOOKUP($H203,'Startup Sheet'!$A$1:$AM$47,2,0)</f>
        <v>Lowen Women</v>
      </c>
      <c r="J203" s="9" t="str">
        <f>VLOOKUP(H203,'Startup Sheet'!$A$1:$AM$47,3,0)</f>
        <v>Karman</v>
      </c>
      <c r="K203" s="9" t="str">
        <f>VLOOKUP(H203,'Startup Sheet'!$A$1:$AM$47,4,0)</f>
        <v>f20201896@pilani.bits-pilani.ac.in</v>
      </c>
      <c r="L203" s="10" t="str">
        <f>VLOOKUP($H203,'Startup Sheet'!$A$1:$AM$47,15,0)</f>
        <v>https://drive.google.com/open?id=1T8zLw_pesz7Z9nNv2NgMVq9IjshlT7s3&amp;authuser=karman%40conquest.org.in&amp;usp=drive_fs</v>
      </c>
      <c r="M203" s="9" t="str">
        <f t="shared" si="15"/>
        <v>Lowen Women: https://drive.google.com/open?id=1T8zLw_pesz7Z9nNv2NgMVq9IjshlT7s3&amp;authuser=karman%40conquest.org.in&amp;usp=drive_fs</v>
      </c>
      <c r="N203" s="9">
        <v>44744.0</v>
      </c>
      <c r="O203" s="11">
        <v>44744.416666666664</v>
      </c>
      <c r="P203" s="11">
        <v>44744.458333333336</v>
      </c>
      <c r="Q203" s="9" t="str">
        <f>VLOOKUP($H203,'Startup Sheet'!$A$1:$AM$47,18,0)</f>
        <v>krithikashettyy@gmail.com</v>
      </c>
      <c r="R203" s="9" t="str">
        <f>VLOOKUP($H203,'Startup Sheet'!$A$1:$AM$47,21,0)</f>
        <v>ayesharasha@gmail.com</v>
      </c>
      <c r="S203" s="9"/>
    </row>
    <row r="204">
      <c r="A204" s="6" t="s">
        <v>217</v>
      </c>
      <c r="B204" s="6" t="str">
        <f>VLOOKUP(A204,'Mentor Sheet'!$B$2:$O$102,2,0)</f>
        <v>M27</v>
      </c>
      <c r="C204" s="6" t="s">
        <v>218</v>
      </c>
      <c r="D204" s="6" t="s">
        <v>26</v>
      </c>
      <c r="E204" s="6" t="str">
        <f>VLOOKUP(D204,'2021 Batch'!$A$2:$E$16,2,0)</f>
        <v>f20212801@pilani.bits-pilani.ac.in</v>
      </c>
      <c r="F204" s="7">
        <v>3.0</v>
      </c>
      <c r="G204" s="6" t="str">
        <f t="shared" si="1"/>
        <v>M27X3</v>
      </c>
      <c r="H204" s="6" t="str">
        <f>VLOOKUP(G204,'Slot tags'!$C$2:$D$610,2,0)</f>
        <v>S34</v>
      </c>
      <c r="I204" s="8" t="str">
        <f>VLOOKUP($H204,'Startup Sheet'!$A$1:$AM$47,2,0)</f>
        <v>Daffodil Health</v>
      </c>
      <c r="J204" s="9" t="str">
        <f>VLOOKUP(H204,'Startup Sheet'!$A$1:$AM$47,3,0)</f>
        <v>Shreya</v>
      </c>
      <c r="K204" s="9" t="str">
        <f>VLOOKUP(H204,'Startup Sheet'!$A$1:$AM$47,4,0)</f>
        <v>f20201807@pilani.bits-pilani.ac.in</v>
      </c>
      <c r="L204" s="10" t="str">
        <f>VLOOKUP($H204,'Startup Sheet'!$A$1:$AM$47,15,0)</f>
        <v>https://drive.google.com/drive/folders/1T56ODSwteqsJEiYNqvtImLkTebecTH2Y?usp=sharing</v>
      </c>
      <c r="M204" s="9" t="str">
        <f t="shared" si="15"/>
        <v>Daffodil Health: https://drive.google.com/drive/folders/1T56ODSwteqsJEiYNqvtImLkTebecTH2Y?usp=sharing</v>
      </c>
      <c r="N204" s="9">
        <v>44745.0</v>
      </c>
      <c r="O204" s="11">
        <v>44745.416666666664</v>
      </c>
      <c r="P204" s="11">
        <v>44745.458333333336</v>
      </c>
      <c r="Q204" s="9" t="str">
        <f>VLOOKUP($H204,'Startup Sheet'!$A$1:$AM$47,18,0)</f>
        <v>amal@daffodilhealth.com</v>
      </c>
      <c r="R204" s="9" t="str">
        <f>VLOOKUP($H204,'Startup Sheet'!$A$1:$AM$47,21,0)</f>
        <v>anupam@daffodilhealth.com</v>
      </c>
      <c r="S204" s="9" t="str">
        <f>VLOOKUP($H204,'Startup Sheet'!$A$1:$AM$47,24,0)</f>
        <v/>
      </c>
    </row>
    <row r="205">
      <c r="A205" s="6" t="s">
        <v>219</v>
      </c>
      <c r="B205" s="6" t="str">
        <f>VLOOKUP(A205,'Mentor Sheet'!$B$2:$O$102,2,0)</f>
        <v>M78</v>
      </c>
      <c r="C205" s="6" t="s">
        <v>220</v>
      </c>
      <c r="D205" s="6" t="s">
        <v>22</v>
      </c>
      <c r="E205" s="6" t="str">
        <f>VLOOKUP(D205,'2021 Batch'!$A$2:$E$16,2,0)</f>
        <v>f20210447@pilani.bits-pilani.ac.in</v>
      </c>
      <c r="F205" s="7">
        <v>1.0</v>
      </c>
      <c r="G205" s="6" t="str">
        <f t="shared" si="1"/>
        <v>M78X1</v>
      </c>
      <c r="H205" s="6" t="str">
        <f>VLOOKUP(G205,'Slot tags'!$C$2:$D$610,2,0)</f>
        <v>S18</v>
      </c>
      <c r="I205" s="8" t="str">
        <f>VLOOKUP($H205,'Startup Sheet'!$A$1:$AM$47,2,0)</f>
        <v>Euphotic Labs Private Limited</v>
      </c>
      <c r="J205" s="9" t="str">
        <f>VLOOKUP(H205,'Startup Sheet'!$A$1:$AM$47,3,0)</f>
        <v>Shreya</v>
      </c>
      <c r="K205" s="9" t="str">
        <f>VLOOKUP(H205,'Startup Sheet'!$A$1:$AM$47,4,0)</f>
        <v>f20201807@pilani.bits-pilani.ac.in</v>
      </c>
      <c r="L205" s="10" t="str">
        <f>VLOOKUP($H205,'Startup Sheet'!$A$1:$AM$47,15,0)</f>
        <v>https://drive.google.com/drive/folders/1PIEn0HU71iqvaXE8xmGclj6j1YvpVsEp?usp=sharing</v>
      </c>
      <c r="M205" s="9" t="str">
        <f t="shared" si="15"/>
        <v>Euphotic Labs Private Limited: https://drive.google.com/drive/folders/1PIEn0HU71iqvaXE8xmGclj6j1YvpVsEp?usp=sharing</v>
      </c>
      <c r="N205" s="9">
        <v>44747.0</v>
      </c>
      <c r="O205" s="21">
        <v>44747.416666666664</v>
      </c>
      <c r="P205" s="21">
        <v>44747.458333333336</v>
      </c>
      <c r="Q205" s="9" t="str">
        <f>VLOOKUP($H205,'Startup Sheet'!$A$1:$AM$47,18,0)</f>
        <v>sudeep@euphotic.io</v>
      </c>
      <c r="R205" s="9" t="str">
        <f>VLOOKUP($H205,'Startup Sheet'!$A$1:$AM$47,21,0)</f>
        <v>yatin@euphotic.io</v>
      </c>
      <c r="S205" s="9" t="str">
        <f>VLOOKUP($H205,'Startup Sheet'!$A$1:$AM$47,24,0)</f>
        <v>amitgupta@euphotic.io</v>
      </c>
    </row>
    <row r="206">
      <c r="A206" s="6" t="s">
        <v>221</v>
      </c>
      <c r="B206" s="6" t="str">
        <f>VLOOKUP(A206,'Mentor Sheet'!$B$2:$O$102,2,0)</f>
        <v>M39</v>
      </c>
      <c r="C206" s="6" t="s">
        <v>222</v>
      </c>
      <c r="D206" s="6" t="s">
        <v>22</v>
      </c>
      <c r="E206" s="6" t="str">
        <f>VLOOKUP(D206,'2021 Batch'!$A$2:$E$16,2,0)</f>
        <v>f20210447@pilani.bits-pilani.ac.in</v>
      </c>
      <c r="F206" s="7">
        <v>1.0</v>
      </c>
      <c r="G206" s="6" t="str">
        <f t="shared" si="1"/>
        <v>M39X1</v>
      </c>
      <c r="H206" s="6" t="str">
        <f>VLOOKUP(G206,'Slot tags'!$C$2:$D$610,2,0)</f>
        <v>S46</v>
      </c>
      <c r="I206" s="8" t="str">
        <f>VLOOKUP($H206,'Startup Sheet'!$A$1:$AM$47,2,0)</f>
        <v>TheRollNumber</v>
      </c>
      <c r="J206" s="9" t="str">
        <f>VLOOKUP(H206,'Startup Sheet'!$A$1:$AM$47,3,0)</f>
        <v>Shamika</v>
      </c>
      <c r="K206" s="9" t="str">
        <f>VLOOKUP(H206,'Startup Sheet'!$A$1:$AM$47,4,0)</f>
        <v>f20201206@pilani.bits-pilani.ac.in</v>
      </c>
      <c r="L206" s="10" t="str">
        <f>VLOOKUP($H206,'Startup Sheet'!$A$1:$AM$47,15,0)</f>
        <v>https://drive.google.com/open?id=1XCLHxcdLSh88tC66PBzsQQnw0eJl_X7q&amp;authuser=karman%40conquest.org.in&amp;usp=drive_fs</v>
      </c>
      <c r="M206" s="9" t="str">
        <f t="shared" si="15"/>
        <v>TheRollNumber: https://drive.google.com/open?id=1XCLHxcdLSh88tC66PBzsQQnw0eJl_X7q&amp;authuser=karman%40conquest.org.in&amp;usp=drive_fs</v>
      </c>
      <c r="N206" s="9">
        <v>44744.0</v>
      </c>
      <c r="O206" s="21">
        <v>44744.458333333336</v>
      </c>
      <c r="P206" s="21">
        <v>44744.5</v>
      </c>
      <c r="Q206" s="9" t="str">
        <f>VLOOKUP($H206,'Startup Sheet'!$A$1:$AM$47,18,0)</f>
        <v>raghavendrasharma@therollnumber.com</v>
      </c>
      <c r="R206" s="9" t="str">
        <f>VLOOKUP($H206,'Startup Sheet'!$A$1:$AM$47,21,0)</f>
        <v/>
      </c>
      <c r="S206" s="9" t="str">
        <f>VLOOKUP($H206,'Startup Sheet'!$A$1:$AM$47,24,0)</f>
        <v/>
      </c>
    </row>
    <row r="207">
      <c r="A207" s="6" t="s">
        <v>221</v>
      </c>
      <c r="B207" s="6" t="str">
        <f>VLOOKUP(A207,'Mentor Sheet'!$B$2:$O$102,2,0)</f>
        <v>M39</v>
      </c>
      <c r="C207" s="6" t="s">
        <v>222</v>
      </c>
      <c r="D207" s="6" t="s">
        <v>22</v>
      </c>
      <c r="E207" s="6" t="str">
        <f>VLOOKUP(D207,'2021 Batch'!$A$2:$E$16,2,0)</f>
        <v>f20210447@pilani.bits-pilani.ac.in</v>
      </c>
      <c r="F207" s="7">
        <v>2.0</v>
      </c>
      <c r="G207" s="6" t="str">
        <f t="shared" si="1"/>
        <v>M39X2</v>
      </c>
      <c r="H207" s="6" t="str">
        <f>VLOOKUP(G207,'Slot tags'!$C$2:$D$610,2,0)</f>
        <v>S22</v>
      </c>
      <c r="I207" s="8" t="str">
        <f>VLOOKUP($H207,'Startup Sheet'!$A$1:$AM$47,2,0)</f>
        <v>Statlogic</v>
      </c>
      <c r="J207" s="9" t="str">
        <f>VLOOKUP(H207,'Startup Sheet'!$A$1:$AM$47,3,0)</f>
        <v>Darshil</v>
      </c>
      <c r="K207" s="9" t="str">
        <f>VLOOKUP(H207,'Startup Sheet'!$A$1:$AM$47,4,0)</f>
        <v>f20200985@pilani.bits-pilani.ac.in</v>
      </c>
      <c r="L207" s="10" t="str">
        <f>VLOOKUP($H207,'Startup Sheet'!$A$1:$AM$47,15,0)</f>
        <v>https://drive.google.com/drive/folders/1TDJQ-fqwC9-KiOm5feuilIV4R7vS0sgC?usp=sharing</v>
      </c>
      <c r="M207" s="9" t="str">
        <f t="shared" si="15"/>
        <v>Statlogic: https://drive.google.com/drive/folders/1TDJQ-fqwC9-KiOm5feuilIV4R7vS0sgC?usp=sharing</v>
      </c>
      <c r="N207" s="9">
        <v>44744.0</v>
      </c>
      <c r="O207" s="21">
        <v>44744.625</v>
      </c>
      <c r="P207" s="21">
        <v>44744.666666666664</v>
      </c>
      <c r="Q207" s="9" t="str">
        <f>VLOOKUP($H207,'Startup Sheet'!$A$1:$AM$47,18,0)</f>
        <v>vignesh@statlogic.io</v>
      </c>
      <c r="R207" s="9" t="str">
        <f>VLOOKUP($H207,'Startup Sheet'!$A$1:$AM$47,21,0)</f>
        <v/>
      </c>
      <c r="S207" s="9" t="str">
        <f>VLOOKUP($H207,'Startup Sheet'!$A$1:$AM$47,24,0)</f>
        <v/>
      </c>
    </row>
    <row r="208">
      <c r="A208" s="6" t="s">
        <v>221</v>
      </c>
      <c r="B208" s="6" t="str">
        <f>VLOOKUP(A208,'Mentor Sheet'!$B$2:$O$102,2,0)</f>
        <v>M39</v>
      </c>
      <c r="C208" s="6" t="s">
        <v>222</v>
      </c>
      <c r="D208" s="6" t="s">
        <v>22</v>
      </c>
      <c r="E208" s="6" t="str">
        <f>VLOOKUP(D208,'2021 Batch'!$A$2:$E$16,2,0)</f>
        <v>f20210447@pilani.bits-pilani.ac.in</v>
      </c>
      <c r="F208" s="7">
        <v>3.0</v>
      </c>
      <c r="G208" s="6" t="str">
        <f t="shared" si="1"/>
        <v>M39X3</v>
      </c>
      <c r="H208" s="6" t="str">
        <f>VLOOKUP(G208,'Slot tags'!$C$2:$D$610,2,0)</f>
        <v>S39</v>
      </c>
      <c r="I208" s="8" t="str">
        <f>VLOOKUP($H208,'Startup Sheet'!$A$1:$AM$47,2,0)</f>
        <v>PayNav</v>
      </c>
      <c r="J208" s="9" t="str">
        <f>VLOOKUP(H208,'Startup Sheet'!$A$1:$AM$47,3,0)</f>
        <v>Varad</v>
      </c>
      <c r="K208" s="9" t="str">
        <f>VLOOKUP(H208,'Startup Sheet'!$A$1:$AM$47,4,0)</f>
        <v>f20200160@pilani.bits-pilani.ac.in</v>
      </c>
      <c r="L208" s="10" t="str">
        <f>VLOOKUP($H208,'Startup Sheet'!$A$1:$AM$47,15,0)</f>
        <v>https://drive.google.com/drive/folders/1TFN3gx8ROM2PZXjpWNtPfZ4HQZcniv_C?usp=sharing</v>
      </c>
      <c r="M208" s="9" t="str">
        <f t="shared" si="15"/>
        <v>PayNav: https://drive.google.com/drive/folders/1TFN3gx8ROM2PZXjpWNtPfZ4HQZcniv_C?usp=sharing</v>
      </c>
      <c r="N208" s="9">
        <v>44747.0</v>
      </c>
      <c r="O208" s="21">
        <v>44747.833333333336</v>
      </c>
      <c r="P208" s="21">
        <v>44747.875</v>
      </c>
      <c r="Q208" s="9" t="str">
        <f>VLOOKUP($H208,'Startup Sheet'!$A$1:$AM$47,18,0)</f>
        <v>naveenpatnaik.J@gmail.com</v>
      </c>
      <c r="R208" s="9" t="str">
        <f>VLOOKUP($H208,'Startup Sheet'!$A$1:$AM$47,21,0)</f>
        <v/>
      </c>
      <c r="S208" s="9" t="str">
        <f>VLOOKUP($H208,'Startup Sheet'!$A$1:$AM$47,24,0)</f>
        <v/>
      </c>
    </row>
    <row r="209">
      <c r="A209" s="6" t="s">
        <v>221</v>
      </c>
      <c r="B209" s="6" t="str">
        <f>VLOOKUP(A209,'Mentor Sheet'!$B$2:$O$102,2,0)</f>
        <v>M39</v>
      </c>
      <c r="C209" s="6" t="s">
        <v>222</v>
      </c>
      <c r="D209" s="6" t="s">
        <v>22</v>
      </c>
      <c r="E209" s="6" t="str">
        <f>VLOOKUP(D209,'2021 Batch'!$A$2:$E$16,2,0)</f>
        <v>f20210447@pilani.bits-pilani.ac.in</v>
      </c>
      <c r="F209" s="7">
        <v>4.0</v>
      </c>
      <c r="G209" s="6" t="str">
        <f t="shared" si="1"/>
        <v>M39X4</v>
      </c>
      <c r="H209" s="6" t="str">
        <f>VLOOKUP(G209,'Slot tags'!$C$2:$D$610,2,0)</f>
        <v>S24</v>
      </c>
      <c r="I209" s="8" t="str">
        <f>VLOOKUP($H209,'Startup Sheet'!$A$1:$AM$47,2,0)</f>
        <v>Naxatra Labs</v>
      </c>
      <c r="J209" s="9" t="str">
        <f>VLOOKUP(H209,'Startup Sheet'!$A$1:$AM$47,3,0)</f>
        <v>Shamika</v>
      </c>
      <c r="K209" s="9" t="str">
        <f>VLOOKUP(H209,'Startup Sheet'!$A$1:$AM$47,4,0)</f>
        <v>f20201206@pilani.bits-pilani.ac.in</v>
      </c>
      <c r="L209" s="10" t="str">
        <f>VLOOKUP($H209,'Startup Sheet'!$A$1:$AM$47,15,0)</f>
        <v>https://drive.google.com/open?id=1PQIBXu7D0DzKLlsgGbS0nw3L26RVnNI5&amp;authuser=karman%40conquest.org.in&amp;usp=drive_fs</v>
      </c>
      <c r="M209" s="9" t="str">
        <f t="shared" si="15"/>
        <v>Naxatra Labs: https://drive.google.com/open?id=1PQIBXu7D0DzKLlsgGbS0nw3L26RVnNI5&amp;authuser=karman%40conquest.org.in&amp;usp=drive_fs</v>
      </c>
      <c r="N209" s="9">
        <v>44749.0</v>
      </c>
      <c r="O209" s="21">
        <v>44749.791666666664</v>
      </c>
      <c r="P209" s="21">
        <v>44749.833333333336</v>
      </c>
      <c r="Q209" s="9" t="str">
        <f>VLOOKUP($H209,'Startup Sheet'!$A$1:$AM$47,18,0)</f>
        <v>abhilash@naxatralabs.com</v>
      </c>
      <c r="R209" s="9" t="str">
        <f>VLOOKUP($H209,'Startup Sheet'!$A$1:$AM$47,21,0)</f>
        <v>piyush@naxatralabs.com</v>
      </c>
      <c r="S209" s="9" t="str">
        <f>VLOOKUP($H209,'Startup Sheet'!$A$1:$AM$47,24,0)</f>
        <v/>
      </c>
    </row>
    <row r="210">
      <c r="A210" s="6" t="s">
        <v>221</v>
      </c>
      <c r="B210" s="6" t="str">
        <f>VLOOKUP(A210,'Mentor Sheet'!$B$2:$O$102,2,0)</f>
        <v>M39</v>
      </c>
      <c r="C210" s="6" t="s">
        <v>222</v>
      </c>
      <c r="D210" s="6" t="s">
        <v>22</v>
      </c>
      <c r="E210" s="6" t="str">
        <f>VLOOKUP(D210,'2021 Batch'!$A$2:$E$16,2,0)</f>
        <v>f20210447@pilani.bits-pilani.ac.in</v>
      </c>
      <c r="F210" s="7">
        <v>5.0</v>
      </c>
      <c r="G210" s="6" t="str">
        <f t="shared" si="1"/>
        <v>M39X5</v>
      </c>
      <c r="H210" s="6" t="str">
        <f>VLOOKUP(G210,'Slot tags'!$C$2:$D$610,2,0)</f>
        <v>S31</v>
      </c>
      <c r="I210" s="8" t="str">
        <f>VLOOKUP($H210,'Startup Sheet'!$A$1:$AM$47,2,0)</f>
        <v>Green Tiger Mobility Private Limited</v>
      </c>
      <c r="J210" s="9" t="str">
        <f>VLOOKUP(H210,'Startup Sheet'!$A$1:$AM$47,3,0)</f>
        <v>Aryaman</v>
      </c>
      <c r="K210" s="9" t="str">
        <f>VLOOKUP(H210,'Startup Sheet'!$A$1:$AM$47,4,0)</f>
        <v>f20200537@pilani.bits-pilani.ac.in</v>
      </c>
      <c r="L210" s="10" t="str">
        <f>VLOOKUP($H210,'Startup Sheet'!$A$1:$AM$47,15,0)</f>
        <v>https://drive.google.com/drive/folders/1SFqiNx45LSxxNO68-Yc09lVbI-HNp6e_?usp=sharing</v>
      </c>
      <c r="M210" s="9" t="str">
        <f t="shared" si="15"/>
        <v>Green Tiger Mobility Private Limited: https://drive.google.com/drive/folders/1SFqiNx45LSxxNO68-Yc09lVbI-HNp6e_?usp=sharing</v>
      </c>
      <c r="N210" s="9">
        <v>44749.0</v>
      </c>
      <c r="O210" s="21">
        <v>44749.833333333336</v>
      </c>
      <c r="P210" s="21">
        <v>44749.875</v>
      </c>
      <c r="Q210" s="9" t="str">
        <f>VLOOKUP($H210,'Startup Sheet'!$A$1:$AM$47,18,0)</f>
        <v>ashish@greentiger.in</v>
      </c>
      <c r="R210" s="9" t="str">
        <f>VLOOKUP($H210,'Startup Sheet'!$A$1:$AM$47,21,0)</f>
        <v>aditya@greentiger.in</v>
      </c>
      <c r="S210" s="9" t="str">
        <f>VLOOKUP($H210,'Startup Sheet'!$A$1:$AM$47,24,0)</f>
        <v/>
      </c>
    </row>
    <row r="211">
      <c r="A211" s="6" t="s">
        <v>223</v>
      </c>
      <c r="B211" s="6" t="str">
        <f>VLOOKUP(A211,'Mentor Sheet'!$B$2:$O$102,2,0)</f>
        <v>M67</v>
      </c>
      <c r="C211" s="6" t="s">
        <v>224</v>
      </c>
      <c r="D211" s="6" t="s">
        <v>22</v>
      </c>
      <c r="E211" s="6" t="str">
        <f>VLOOKUP(D211,'2021 Batch'!$A$2:$E$16,2,0)</f>
        <v>f20210447@pilani.bits-pilani.ac.in</v>
      </c>
      <c r="F211" s="7">
        <v>1.0</v>
      </c>
      <c r="G211" s="6" t="str">
        <f t="shared" si="1"/>
        <v>M67X1</v>
      </c>
      <c r="H211" s="6" t="str">
        <f>VLOOKUP(G211,'Slot tags'!$C$2:$D$610,2,0)</f>
        <v>S12</v>
      </c>
      <c r="I211" s="8" t="str">
        <f>VLOOKUP($H211,'Startup Sheet'!$A$1:$AM$47,2,0)</f>
        <v>Scrollify</v>
      </c>
      <c r="J211" s="9" t="str">
        <f>VLOOKUP(H211,'Startup Sheet'!$A$1:$AM$47,3,0)</f>
        <v>Parth</v>
      </c>
      <c r="K211" s="9" t="str">
        <f>VLOOKUP(H211,'Startup Sheet'!$A$1:$AM$47,4,0)</f>
        <v>f20201229@pilani.bits-pilani.ac.in</v>
      </c>
      <c r="L211" s="10" t="str">
        <f>VLOOKUP($H211,'Startup Sheet'!$A$1:$AM$47,15,0)</f>
        <v>https://drive.google.com/open?id=1OZnEwgQS5amoHOFDQQ_ksM3zT3PcOUaM&amp;authuser=karman%40conquest.org.in&amp;usp=drive_fs</v>
      </c>
      <c r="M211" s="9" t="str">
        <f t="shared" si="15"/>
        <v>Scrollify: https://drive.google.com/open?id=1OZnEwgQS5amoHOFDQQ_ksM3zT3PcOUaM&amp;authuser=karman%40conquest.org.in&amp;usp=drive_fs</v>
      </c>
      <c r="N211" s="9">
        <v>44747.0</v>
      </c>
      <c r="O211" s="21">
        <v>44747.416666666664</v>
      </c>
      <c r="P211" s="21">
        <v>44747.458333333336</v>
      </c>
      <c r="Q211" s="9" t="str">
        <f>VLOOKUP($H211,'Startup Sheet'!$A$1:$AM$47,18,0)</f>
        <v>manas@scrollify.in</v>
      </c>
      <c r="R211" s="9" t="str">
        <f>VLOOKUP($H211,'Startup Sheet'!$A$1:$AM$47,21,0)</f>
        <v>anshul@scrollify.in</v>
      </c>
      <c r="S211" s="9" t="str">
        <f>VLOOKUP($H211,'Startup Sheet'!$A$1:$AM$47,24,0)</f>
        <v/>
      </c>
    </row>
    <row r="212">
      <c r="A212" s="6" t="s">
        <v>223</v>
      </c>
      <c r="B212" s="6" t="str">
        <f>VLOOKUP(A212,'Mentor Sheet'!$B$2:$O$102,2,0)</f>
        <v>M67</v>
      </c>
      <c r="C212" s="6" t="s">
        <v>224</v>
      </c>
      <c r="D212" s="6" t="s">
        <v>22</v>
      </c>
      <c r="E212" s="6" t="str">
        <f>VLOOKUP(D212,'2021 Batch'!$A$2:$E$16,2,0)</f>
        <v>f20210447@pilani.bits-pilani.ac.in</v>
      </c>
      <c r="F212" s="7">
        <v>2.0</v>
      </c>
      <c r="G212" s="6" t="str">
        <f t="shared" si="1"/>
        <v>M67X2</v>
      </c>
      <c r="H212" s="6" t="str">
        <f>VLOOKUP(G212,'Slot tags'!$C$2:$D$610,2,0)</f>
        <v>S31</v>
      </c>
      <c r="I212" s="8" t="str">
        <f>VLOOKUP($H212,'Startup Sheet'!$A$1:$AM$47,2,0)</f>
        <v>Green Tiger Mobility Private Limited</v>
      </c>
      <c r="J212" s="9" t="str">
        <f>VLOOKUP(H212,'Startup Sheet'!$A$1:$AM$47,3,0)</f>
        <v>Aryaman</v>
      </c>
      <c r="K212" s="9" t="str">
        <f>VLOOKUP(H212,'Startup Sheet'!$A$1:$AM$47,4,0)</f>
        <v>f20200537@pilani.bits-pilani.ac.in</v>
      </c>
      <c r="L212" s="10" t="str">
        <f>VLOOKUP($H212,'Startup Sheet'!$A$1:$AM$47,15,0)</f>
        <v>https://drive.google.com/drive/folders/1SFqiNx45LSxxNO68-Yc09lVbI-HNp6e_?usp=sharing</v>
      </c>
      <c r="M212" s="9" t="str">
        <f t="shared" si="15"/>
        <v>Green Tiger Mobility Private Limited: https://drive.google.com/drive/folders/1SFqiNx45LSxxNO68-Yc09lVbI-HNp6e_?usp=sharing</v>
      </c>
      <c r="N212" s="9">
        <v>44747.0</v>
      </c>
      <c r="O212" s="21">
        <v>44747.458333333336</v>
      </c>
      <c r="P212" s="21">
        <v>44747.5</v>
      </c>
      <c r="Q212" s="9" t="str">
        <f>VLOOKUP($H212,'Startup Sheet'!$A$1:$AM$47,18,0)</f>
        <v>ashish@greentiger.in</v>
      </c>
      <c r="R212" s="9" t="str">
        <f>VLOOKUP($H212,'Startup Sheet'!$A$1:$AM$47,21,0)</f>
        <v>aditya@greentiger.in</v>
      </c>
      <c r="S212" s="9" t="str">
        <f>VLOOKUP($H212,'Startup Sheet'!$A$1:$AM$47,24,0)</f>
        <v/>
      </c>
    </row>
    <row r="213">
      <c r="A213" s="6" t="s">
        <v>151</v>
      </c>
      <c r="B213" s="20" t="s">
        <v>225</v>
      </c>
      <c r="C213" s="6" t="s">
        <v>226</v>
      </c>
      <c r="D213" s="6" t="s">
        <v>22</v>
      </c>
      <c r="E213" s="6" t="str">
        <f>VLOOKUP(D213,'2021 Batch'!$A$2:$E$16,2,0)</f>
        <v>f20210447@pilani.bits-pilani.ac.in</v>
      </c>
      <c r="F213" s="7">
        <v>1.0</v>
      </c>
      <c r="G213" s="6" t="str">
        <f t="shared" si="1"/>
        <v>M86X1</v>
      </c>
      <c r="H213" s="6" t="str">
        <f>VLOOKUP(G213,'Slot tags'!$C$2:$D$610,2,0)</f>
        <v>S46</v>
      </c>
      <c r="I213" s="8" t="str">
        <f>VLOOKUP($H213,'Startup Sheet'!$A$1:$AM$47,2,0)</f>
        <v>TheRollNumber</v>
      </c>
      <c r="J213" s="9" t="str">
        <f>VLOOKUP(H213,'Startup Sheet'!$A$1:$AM$47,3,0)</f>
        <v>Shamika</v>
      </c>
      <c r="K213" s="9" t="str">
        <f>VLOOKUP(H213,'Startup Sheet'!$A$1:$AM$47,4,0)</f>
        <v>f20201206@pilani.bits-pilani.ac.in</v>
      </c>
      <c r="L213" s="10" t="str">
        <f>VLOOKUP($H213,'Startup Sheet'!$A$1:$AM$47,15,0)</f>
        <v>https://drive.google.com/open?id=1XCLHxcdLSh88tC66PBzsQQnw0eJl_X7q&amp;authuser=karman%40conquest.org.in&amp;usp=drive_fs</v>
      </c>
      <c r="M213" s="9" t="str">
        <f t="shared" si="15"/>
        <v>TheRollNumber: https://drive.google.com/open?id=1XCLHxcdLSh88tC66PBzsQQnw0eJl_X7q&amp;authuser=karman%40conquest.org.in&amp;usp=drive_fs</v>
      </c>
      <c r="N213" s="9">
        <v>44746.0</v>
      </c>
      <c r="O213" s="21">
        <v>44746.75</v>
      </c>
      <c r="P213" s="21">
        <v>44746.791666666664</v>
      </c>
      <c r="Q213" s="9" t="str">
        <f>VLOOKUP($H213,'Startup Sheet'!$A$1:$AM$47,18,0)</f>
        <v>raghavendrasharma@therollnumber.com</v>
      </c>
      <c r="R213" s="9" t="str">
        <f>VLOOKUP($H213,'Startup Sheet'!$A$1:$AM$47,21,0)</f>
        <v/>
      </c>
      <c r="S213" s="9" t="str">
        <f>VLOOKUP($H213,'Startup Sheet'!$A$1:$AM$47,24,0)</f>
        <v/>
      </c>
    </row>
    <row r="214">
      <c r="A214" s="6" t="s">
        <v>151</v>
      </c>
      <c r="B214" s="20" t="s">
        <v>225</v>
      </c>
      <c r="C214" s="6" t="s">
        <v>226</v>
      </c>
      <c r="D214" s="6" t="s">
        <v>22</v>
      </c>
      <c r="E214" s="6" t="str">
        <f>VLOOKUP(D214,'2021 Batch'!$A$2:$E$16,2,0)</f>
        <v>f20210447@pilani.bits-pilani.ac.in</v>
      </c>
      <c r="F214" s="7">
        <v>2.0</v>
      </c>
      <c r="G214" s="6" t="str">
        <f t="shared" si="1"/>
        <v>M86X2</v>
      </c>
      <c r="H214" s="6" t="str">
        <f>VLOOKUP(G214,'Slot tags'!$C$2:$D$610,2,0)</f>
        <v>S23</v>
      </c>
      <c r="I214" s="8" t="str">
        <f>VLOOKUP($H214,'Startup Sheet'!$A$1:$AM$47,2,0)</f>
        <v>Beavoice Infotech</v>
      </c>
      <c r="J214" s="9" t="str">
        <f>VLOOKUP(H214,'Startup Sheet'!$A$1:$AM$47,3,0)</f>
        <v>Darshil</v>
      </c>
      <c r="K214" s="9" t="str">
        <f>VLOOKUP(H214,'Startup Sheet'!$A$1:$AM$47,4,0)</f>
        <v>f20200985@pilani.bits-pilani.ac.in</v>
      </c>
      <c r="L214" s="10" t="str">
        <f>VLOOKUP($H214,'Startup Sheet'!$A$1:$AM$47,15,0)</f>
        <v>https://drive.google.com/open?id=1S4bVR4z9H9RD3tWkKnahFQMWrvuDder2&amp;authuser=karman%40conquest.org.in&amp;usp=drive_fss</v>
      </c>
      <c r="M214" s="9" t="str">
        <f t="shared" si="15"/>
        <v>Beavoice Infotech: https://drive.google.com/open?id=1S4bVR4z9H9RD3tWkKnahFQMWrvuDder2&amp;authuser=karman%40conquest.org.in&amp;usp=drive_fss</v>
      </c>
      <c r="N214" s="9">
        <v>44749.0</v>
      </c>
      <c r="O214" s="21">
        <v>44749.75</v>
      </c>
      <c r="P214" s="21">
        <v>44749.791666666664</v>
      </c>
      <c r="Q214" s="9" t="str">
        <f>VLOOKUP($H214,'Startup Sheet'!$A$1:$AM$47,18,0)</f>
        <v>vinothkumar@beavoiceinfotech.com</v>
      </c>
      <c r="R214" s="9" t="str">
        <f>VLOOKUP($H214,'Startup Sheet'!$A$1:$AM$47,21,0)</f>
        <v/>
      </c>
      <c r="S214" s="9" t="str">
        <f>VLOOKUP($H214,'Startup Sheet'!$A$1:$AM$47,24,0)</f>
        <v/>
      </c>
    </row>
    <row r="215">
      <c r="A215" s="6" t="s">
        <v>227</v>
      </c>
      <c r="B215" s="6" t="str">
        <f>VLOOKUP(A215,'Mentor Sheet'!$B$2:$O$102,2,0)</f>
        <v>M15</v>
      </c>
      <c r="C215" s="6" t="s">
        <v>228</v>
      </c>
      <c r="D215" s="6" t="s">
        <v>51</v>
      </c>
      <c r="E215" s="6" t="str">
        <f>VLOOKUP(D215,'2021 Batch'!$A$2:$E$16,2,0)</f>
        <v>f20211691@pilani.bits-pilani.ac.in</v>
      </c>
      <c r="F215" s="7">
        <v>1.0</v>
      </c>
      <c r="G215" s="6" t="str">
        <f t="shared" si="1"/>
        <v>M15X1</v>
      </c>
      <c r="H215" s="6" t="str">
        <f>VLOOKUP(G215,'Slot tags'!$C$2:$D$610,2,0)</f>
        <v>S29</v>
      </c>
      <c r="I215" s="8" t="str">
        <f>VLOOKUP($H215,'Startup Sheet'!$A$1:$AM$47,2,0)</f>
        <v>enpointe</v>
      </c>
      <c r="J215" s="9" t="str">
        <f>VLOOKUP(H215,'Startup Sheet'!$A$1:$AM$47,3,0)</f>
        <v>Karman</v>
      </c>
      <c r="K215" s="9" t="str">
        <f>VLOOKUP(H215,'Startup Sheet'!$A$1:$AM$47,4,0)</f>
        <v>f20201896@pilani.bits-pilani.ac.in</v>
      </c>
      <c r="L215" s="10" t="str">
        <f>VLOOKUP($H215,'Startup Sheet'!$A$1:$AM$47,15,0)</f>
        <v>https://drive.google.com/open?id=1T9veuEhSLewReTyBGlg1MtC5cPeNDZNT&amp;authuser=karman%40conquest.org.in&amp;usp=drive_fs</v>
      </c>
      <c r="M215" s="9" t="str">
        <f t="shared" si="15"/>
        <v>enpointe: https://drive.google.com/open?id=1T9veuEhSLewReTyBGlg1MtC5cPeNDZNT&amp;authuser=karman%40conquest.org.in&amp;usp=drive_fs</v>
      </c>
      <c r="N215" s="9">
        <v>44744.0</v>
      </c>
      <c r="O215" s="21">
        <v>44744.5</v>
      </c>
      <c r="P215" s="21">
        <v>44744.541666666664</v>
      </c>
      <c r="Q215" s="9" t="str">
        <f>VLOOKUP($H215,'Startup Sheet'!$A$1:$AM$47,18,0)</f>
        <v>anna@enpointe.in</v>
      </c>
      <c r="R215" s="9" t="str">
        <f>VLOOKUP($H215,'Startup Sheet'!$A$1:$AM$47,21,0)</f>
        <v/>
      </c>
      <c r="S215" s="9" t="str">
        <f>VLOOKUP($H215,'Startup Sheet'!$A$1:$AM$47,24,0)</f>
        <v/>
      </c>
    </row>
    <row r="216">
      <c r="A216" s="20" t="s">
        <v>229</v>
      </c>
      <c r="B216" s="6" t="str">
        <f>VLOOKUP(A216,'Mentor Sheet'!$B$2:$O$102,2,0)</f>
        <v>M83</v>
      </c>
      <c r="C216" s="6" t="s">
        <v>230</v>
      </c>
      <c r="D216" s="6" t="s">
        <v>53</v>
      </c>
      <c r="E216" s="6" t="str">
        <f>VLOOKUP(D216,'2021 Batch'!$A$2:$E$16,2,0)</f>
        <v>f20211070@pilani.bits-pilani.ac.in</v>
      </c>
      <c r="F216" s="7">
        <v>1.0</v>
      </c>
      <c r="G216" s="6" t="str">
        <f t="shared" si="1"/>
        <v>M83X1</v>
      </c>
      <c r="H216" s="6" t="str">
        <f>VLOOKUP(G216,'Slot tags'!$C$2:$D$610,2,0)</f>
        <v>S19</v>
      </c>
      <c r="I216" s="8" t="str">
        <f>VLOOKUP($H216,'Startup Sheet'!$A$1:$AM$47,2,0)</f>
        <v>Xebra Biztech LLP</v>
      </c>
      <c r="J216" s="9" t="str">
        <f>VLOOKUP(H216,'Startup Sheet'!$A$1:$AM$47,3,0)</f>
        <v>Darshil</v>
      </c>
      <c r="K216" s="9" t="str">
        <f>VLOOKUP(H216,'Startup Sheet'!$A$1:$AM$47,4,0)</f>
        <v>f20200985@pilani.bits-pilani.ac.in</v>
      </c>
      <c r="L216" s="10" t="str">
        <f>VLOOKUP($H216,'Startup Sheet'!$A$1:$AM$47,15,0)</f>
        <v>https://drive.google.com/drive/folders/1Sye02-7bYKt_meBOMhXwFZu6ICf1UGs2?usp=sharing</v>
      </c>
      <c r="M216" s="9" t="str">
        <f t="shared" si="15"/>
        <v>Xebra Biztech LLP: https://drive.google.com/drive/folders/1Sye02-7bYKt_meBOMhXwFZu6ICf1UGs2?usp=sharing</v>
      </c>
      <c r="N216" s="9">
        <v>44744.0</v>
      </c>
      <c r="O216" s="21">
        <v>44744.458333333336</v>
      </c>
      <c r="P216" s="21">
        <v>44744.5</v>
      </c>
      <c r="Q216" s="9" t="str">
        <f>VLOOKUP($H216,'Startup Sheet'!$A$1:$AM$47,18,0)</f>
        <v>nimesh@xebra.in</v>
      </c>
      <c r="R216" s="9" t="str">
        <f>VLOOKUP($H216,'Startup Sheet'!$A$1:$AM$47,21,0)</f>
        <v/>
      </c>
      <c r="S216" s="9" t="str">
        <f>VLOOKUP($H216,'Startup Sheet'!$A$1:$AM$47,24,0)</f>
        <v/>
      </c>
    </row>
    <row r="217">
      <c r="A217" s="6" t="s">
        <v>231</v>
      </c>
      <c r="B217" s="6" t="str">
        <f>VLOOKUP(A217,'Mentor Sheet'!$B$2:$O$102,2,0)</f>
        <v>M56</v>
      </c>
      <c r="C217" s="6" t="s">
        <v>232</v>
      </c>
      <c r="D217" s="6" t="s">
        <v>53</v>
      </c>
      <c r="E217" s="6" t="str">
        <f>VLOOKUP(D217,'2021 Batch'!$A$2:$E$16,2,0)</f>
        <v>f20211070@pilani.bits-pilani.ac.in</v>
      </c>
      <c r="F217" s="7">
        <v>1.0</v>
      </c>
      <c r="G217" s="6" t="str">
        <f t="shared" si="1"/>
        <v>M56X1</v>
      </c>
      <c r="H217" s="6" t="str">
        <f>VLOOKUP(G217,'Slot tags'!$C$2:$D$610,2,0)</f>
        <v>S20</v>
      </c>
      <c r="I217" s="8" t="str">
        <f>VLOOKUP($H217,'Startup Sheet'!$A$1:$AM$47,2,0)</f>
        <v>Kwikpic</v>
      </c>
      <c r="J217" s="9" t="str">
        <f>VLOOKUP(H217,'Startup Sheet'!$A$1:$AM$47,3,0)</f>
        <v>Shreya</v>
      </c>
      <c r="K217" s="9" t="str">
        <f>VLOOKUP(H217,'Startup Sheet'!$A$1:$AM$47,4,0)</f>
        <v>f20201807@pilani.bits-pilani.ac.in</v>
      </c>
      <c r="L217" s="10" t="str">
        <f>VLOOKUP($H217,'Startup Sheet'!$A$1:$AM$47,15,0)</f>
        <v>https://drive.google.com/drive/folders/1Se-AWsb-C5MxkFslCpOLWQGsT_aq9h1d?usp=sharing</v>
      </c>
      <c r="M217" s="9" t="str">
        <f t="shared" si="15"/>
        <v>Kwikpic: https://drive.google.com/drive/folders/1Se-AWsb-C5MxkFslCpOLWQGsT_aq9h1d?usp=sharing</v>
      </c>
      <c r="N217" s="9">
        <v>44743.0</v>
      </c>
      <c r="O217" s="21">
        <v>44743.708333333336</v>
      </c>
      <c r="P217" s="21">
        <v>44743.75</v>
      </c>
      <c r="Q217" s="9" t="str">
        <f>VLOOKUP($H217,'Startup Sheet'!$A$1:$AM$47,18,0)</f>
        <v>harsh@kwikpic.in</v>
      </c>
      <c r="R217" s="9" t="str">
        <f>VLOOKUP($H217,'Startup Sheet'!$A$1:$AM$47,21,0)</f>
        <v/>
      </c>
      <c r="S217" s="9" t="str">
        <f>VLOOKUP($H217,'Startup Sheet'!$A$1:$AM$47,24,0)</f>
        <v/>
      </c>
    </row>
    <row r="218">
      <c r="A218" s="6" t="s">
        <v>231</v>
      </c>
      <c r="B218" s="6" t="str">
        <f>VLOOKUP(A218,'Mentor Sheet'!$B$2:$O$102,2,0)</f>
        <v>M56</v>
      </c>
      <c r="C218" s="6" t="s">
        <v>232</v>
      </c>
      <c r="D218" s="6" t="s">
        <v>53</v>
      </c>
      <c r="E218" s="6" t="str">
        <f>VLOOKUP(D218,'2021 Batch'!$A$2:$E$16,2,0)</f>
        <v>f20211070@pilani.bits-pilani.ac.in</v>
      </c>
      <c r="F218" s="18">
        <v>4.0</v>
      </c>
      <c r="G218" s="6" t="str">
        <f t="shared" si="1"/>
        <v>M56X4</v>
      </c>
      <c r="H218" s="6" t="str">
        <f>VLOOKUP(G218,'Slot tags'!$C$2:$D$610,2,0)</f>
        <v/>
      </c>
      <c r="I218" s="9"/>
      <c r="J218" s="9"/>
      <c r="K218" s="9"/>
      <c r="L218" s="9"/>
      <c r="M218" s="9"/>
      <c r="N218" s="9">
        <v>44746.0</v>
      </c>
      <c r="O218" s="21">
        <v>44746.708333333336</v>
      </c>
      <c r="P218" s="21">
        <v>44746.75</v>
      </c>
    </row>
    <row r="219">
      <c r="A219" s="6" t="s">
        <v>231</v>
      </c>
      <c r="B219" s="6" t="str">
        <f>VLOOKUP(A219,'Mentor Sheet'!$B$2:$O$102,2,0)</f>
        <v>M56</v>
      </c>
      <c r="C219" s="6" t="s">
        <v>232</v>
      </c>
      <c r="D219" s="6" t="s">
        <v>53</v>
      </c>
      <c r="E219" s="6" t="str">
        <f>VLOOKUP(D219,'2021 Batch'!$A$2:$E$16,2,0)</f>
        <v>f20211070@pilani.bits-pilani.ac.in</v>
      </c>
      <c r="F219" s="7">
        <v>3.0</v>
      </c>
      <c r="G219" s="6" t="str">
        <f t="shared" si="1"/>
        <v>M56X3</v>
      </c>
      <c r="H219" s="6" t="str">
        <f>VLOOKUP(G219,'Slot tags'!$C$2:$D$610,2,0)</f>
        <v>S16</v>
      </c>
      <c r="I219" s="8" t="str">
        <f>VLOOKUP($H219,'Startup Sheet'!$A$1:$AM$47,2,0)</f>
        <v>DocTunes</v>
      </c>
      <c r="J219" s="9" t="str">
        <f>VLOOKUP(H219,'Startup Sheet'!$A$1:$AM$47,3,0)</f>
        <v>Parth</v>
      </c>
      <c r="K219" s="9" t="str">
        <f>VLOOKUP(H219,'Startup Sheet'!$A$1:$AM$47,4,0)</f>
        <v>f20201229@pilani.bits-pilani.ac.in</v>
      </c>
      <c r="L219" s="10" t="str">
        <f>VLOOKUP($H219,'Startup Sheet'!$A$1:$AM$47,15,0)</f>
        <v>https://drive.google.com/drive/folders/1UQwK4xc_aVT33SZgUMFiyp7YMmtanfgb?usp=sharing</v>
      </c>
      <c r="M219" s="9" t="str">
        <f t="shared" ref="M219:M261" si="16">CONCATENATE(I219,": ",L219)</f>
        <v>DocTunes: https://drive.google.com/drive/folders/1UQwK4xc_aVT33SZgUMFiyp7YMmtanfgb?usp=sharing</v>
      </c>
      <c r="N219" s="9">
        <v>44747.0</v>
      </c>
      <c r="O219" s="21">
        <v>44747.708333333336</v>
      </c>
      <c r="P219" s="21">
        <v>44747.75</v>
      </c>
      <c r="Q219" s="9" t="str">
        <f>VLOOKUP($H219,'Startup Sheet'!$A$1:$AM$47,18,0)</f>
        <v>dewang206@gmail.com</v>
      </c>
      <c r="R219" s="9" t="str">
        <f>VLOOKUP($H219,'Startup Sheet'!$A$1:$AM$47,21,0)</f>
        <v>kss100105@gmail.com</v>
      </c>
      <c r="S219" s="9" t="str">
        <f>VLOOKUP($H219,'Startup Sheet'!$A$1:$AM$47,24,0)</f>
        <v/>
      </c>
    </row>
    <row r="220">
      <c r="A220" s="6" t="s">
        <v>231</v>
      </c>
      <c r="B220" s="6" t="str">
        <f>VLOOKUP(A220,'Mentor Sheet'!$B$2:$O$102,2,0)</f>
        <v>M56</v>
      </c>
      <c r="C220" s="6" t="s">
        <v>232</v>
      </c>
      <c r="D220" s="6" t="s">
        <v>53</v>
      </c>
      <c r="E220" s="6" t="str">
        <f>VLOOKUP(D220,'2021 Batch'!$A$2:$E$16,2,0)</f>
        <v>f20211070@pilani.bits-pilani.ac.in</v>
      </c>
      <c r="F220" s="18">
        <v>2.0</v>
      </c>
      <c r="G220" s="6" t="str">
        <f t="shared" si="1"/>
        <v>M56X2</v>
      </c>
      <c r="H220" s="6" t="str">
        <f>VLOOKUP(G220,'Slot tags'!$C$2:$D$610,2,0)</f>
        <v>S29</v>
      </c>
      <c r="I220" s="8" t="str">
        <f>VLOOKUP($H220,'Startup Sheet'!$A$1:$AM$47,2,0)</f>
        <v>enpointe</v>
      </c>
      <c r="J220" s="9" t="str">
        <f>VLOOKUP(H220,'Startup Sheet'!$A$1:$AM$47,3,0)</f>
        <v>Karman</v>
      </c>
      <c r="K220" s="9" t="str">
        <f>VLOOKUP(H220,'Startup Sheet'!$A$1:$AM$47,4,0)</f>
        <v>f20201896@pilani.bits-pilani.ac.in</v>
      </c>
      <c r="L220" s="10" t="str">
        <f>VLOOKUP($H220,'Startup Sheet'!$A$1:$AM$47,15,0)</f>
        <v>https://drive.google.com/open?id=1T9veuEhSLewReTyBGlg1MtC5cPeNDZNT&amp;authuser=karman%40conquest.org.in&amp;usp=drive_fs</v>
      </c>
      <c r="M220" s="9" t="str">
        <f t="shared" si="16"/>
        <v>enpointe: https://drive.google.com/open?id=1T9veuEhSLewReTyBGlg1MtC5cPeNDZNT&amp;authuser=karman%40conquest.org.in&amp;usp=drive_fs</v>
      </c>
      <c r="N220" s="9">
        <v>44749.0</v>
      </c>
      <c r="O220" s="21">
        <v>44749.708333333336</v>
      </c>
      <c r="P220" s="21">
        <v>44749.75</v>
      </c>
      <c r="Q220" s="9" t="str">
        <f>VLOOKUP($H220,'Startup Sheet'!$A$1:$AM$47,18,0)</f>
        <v>anna@enpointe.in</v>
      </c>
      <c r="R220" s="9" t="str">
        <f>VLOOKUP($H220,'Startup Sheet'!$A$1:$AM$47,21,0)</f>
        <v/>
      </c>
      <c r="S220" s="9" t="str">
        <f>VLOOKUP($H220,'Startup Sheet'!$A$1:$AM$47,24,0)</f>
        <v/>
      </c>
    </row>
    <row r="221">
      <c r="A221" s="6" t="s">
        <v>233</v>
      </c>
      <c r="B221" s="6" t="str">
        <f>VLOOKUP(A221,'Mentor Sheet'!$B$2:$O$102,2,0)</f>
        <v>M93</v>
      </c>
      <c r="C221" s="6" t="s">
        <v>234</v>
      </c>
      <c r="D221" s="6" t="s">
        <v>33</v>
      </c>
      <c r="E221" s="6" t="str">
        <f>VLOOKUP(D221,'2021 Batch'!$A$2:$E$16,2,0)</f>
        <v>f20211014@pilani.bits-pilani.ac.in</v>
      </c>
      <c r="F221" s="7">
        <v>1.0</v>
      </c>
      <c r="G221" s="6" t="str">
        <f t="shared" si="1"/>
        <v>M93X1</v>
      </c>
      <c r="H221" s="6" t="str">
        <f>VLOOKUP(G221,'Slot tags'!$C$2:$D$610,2,0)</f>
        <v>S24</v>
      </c>
      <c r="I221" s="8" t="str">
        <f>VLOOKUP($H221,'Startup Sheet'!$A$1:$AM$47,2,0)</f>
        <v>Naxatra Labs</v>
      </c>
      <c r="J221" s="9" t="str">
        <f>VLOOKUP(H221,'Startup Sheet'!$A$1:$AM$47,3,0)</f>
        <v>Shamika</v>
      </c>
      <c r="K221" s="9" t="str">
        <f>VLOOKUP(H221,'Startup Sheet'!$A$1:$AM$47,4,0)</f>
        <v>f20201206@pilani.bits-pilani.ac.in</v>
      </c>
      <c r="L221" s="10" t="str">
        <f>VLOOKUP($H221,'Startup Sheet'!$A$1:$AM$47,15,0)</f>
        <v>https://drive.google.com/open?id=1PQIBXu7D0DzKLlsgGbS0nw3L26RVnNI5&amp;authuser=karman%40conquest.org.in&amp;usp=drive_fs</v>
      </c>
      <c r="M221" s="9" t="str">
        <f t="shared" si="16"/>
        <v>Naxatra Labs: https://drive.google.com/open?id=1PQIBXu7D0DzKLlsgGbS0nw3L26RVnNI5&amp;authuser=karman%40conquest.org.in&amp;usp=drive_fs</v>
      </c>
      <c r="N221" s="9">
        <v>44744.0</v>
      </c>
      <c r="O221" s="21">
        <v>44744.541666666664</v>
      </c>
      <c r="P221" s="21">
        <v>44744.583333333336</v>
      </c>
      <c r="Q221" s="9" t="str">
        <f>VLOOKUP($H221,'Startup Sheet'!$A$1:$AM$47,18,0)</f>
        <v>abhilash@naxatralabs.com</v>
      </c>
      <c r="R221" s="9" t="str">
        <f>VLOOKUP($H221,'Startup Sheet'!$A$1:$AM$47,21,0)</f>
        <v>piyush@naxatralabs.com</v>
      </c>
      <c r="S221" s="9" t="str">
        <f>VLOOKUP($H221,'Startup Sheet'!$A$1:$AM$47,24,0)</f>
        <v/>
      </c>
    </row>
    <row r="222">
      <c r="A222" s="6" t="s">
        <v>233</v>
      </c>
      <c r="B222" s="6" t="str">
        <f>VLOOKUP(A222,'Mentor Sheet'!$B$2:$O$102,2,0)</f>
        <v>M93</v>
      </c>
      <c r="C222" s="6" t="s">
        <v>234</v>
      </c>
      <c r="D222" s="6" t="s">
        <v>33</v>
      </c>
      <c r="E222" s="6" t="str">
        <f>VLOOKUP(D222,'2021 Batch'!$A$2:$E$16,2,0)</f>
        <v>f20211014@pilani.bits-pilani.ac.in</v>
      </c>
      <c r="F222" s="7">
        <v>2.0</v>
      </c>
      <c r="G222" s="6" t="str">
        <f t="shared" si="1"/>
        <v>M93X2</v>
      </c>
      <c r="H222" s="6" t="str">
        <f>VLOOKUP(G222,'Slot tags'!$C$2:$D$610,2,0)</f>
        <v>S35</v>
      </c>
      <c r="I222" s="8" t="str">
        <f>VLOOKUP($H222,'Startup Sheet'!$A$1:$AM$47,2,0)</f>
        <v>InfinityX Innovations Private Limited</v>
      </c>
      <c r="J222" s="9" t="str">
        <f>VLOOKUP(H222,'Startup Sheet'!$A$1:$AM$47,3,0)</f>
        <v>Shreya</v>
      </c>
      <c r="K222" s="9" t="str">
        <f>VLOOKUP(H222,'Startup Sheet'!$A$1:$AM$47,4,0)</f>
        <v>f20201807@pilani.bits-pilani.ac.in</v>
      </c>
      <c r="L222" s="10" t="str">
        <f>VLOOKUP($H222,'Startup Sheet'!$A$1:$AM$47,15,0)</f>
        <v>https://drive.google.com/drive/folders/1S5DGiKNCiEhsVVLsQSk8RTObgsdhf7ih?usp=sharing</v>
      </c>
      <c r="M222" s="9" t="str">
        <f t="shared" si="16"/>
        <v>InfinityX Innovations Private Limited: https://drive.google.com/drive/folders/1S5DGiKNCiEhsVVLsQSk8RTObgsdhf7ih?usp=sharing</v>
      </c>
      <c r="N222" s="9">
        <v>44744.0</v>
      </c>
      <c r="O222" s="21">
        <v>44744.604166666664</v>
      </c>
      <c r="P222" s="21">
        <v>44744.645833333336</v>
      </c>
      <c r="Q222" s="9" t="str">
        <f>VLOOKUP($H222,'Startup Sheet'!$A$1:$AM$47,18,0)</f>
        <v>satyam@infinityx.co.in</v>
      </c>
      <c r="R222" s="9" t="str">
        <f>VLOOKUP($H222,'Startup Sheet'!$A$1:$AM$47,21,0)</f>
        <v/>
      </c>
      <c r="S222" s="9" t="str">
        <f>VLOOKUP($H222,'Startup Sheet'!$A$1:$AM$47,24,0)</f>
        <v/>
      </c>
    </row>
    <row r="223">
      <c r="A223" s="6" t="s">
        <v>233</v>
      </c>
      <c r="B223" s="6" t="str">
        <f>VLOOKUP(A223,'Mentor Sheet'!$B$2:$O$102,2,0)</f>
        <v>M93</v>
      </c>
      <c r="C223" s="6" t="s">
        <v>234</v>
      </c>
      <c r="D223" s="6" t="s">
        <v>33</v>
      </c>
      <c r="E223" s="6" t="str">
        <f>VLOOKUP(D223,'2021 Batch'!$A$2:$E$16,2,0)</f>
        <v>f20211014@pilani.bits-pilani.ac.in</v>
      </c>
      <c r="F223" s="7">
        <v>3.0</v>
      </c>
      <c r="G223" s="6" t="str">
        <f t="shared" si="1"/>
        <v>M93X3</v>
      </c>
      <c r="H223" s="6" t="str">
        <f>VLOOKUP(G223,'Slot tags'!$C$2:$D$610,2,0)</f>
        <v>S31</v>
      </c>
      <c r="I223" s="8" t="str">
        <f>VLOOKUP($H223,'Startup Sheet'!$A$1:$AM$47,2,0)</f>
        <v>Green Tiger Mobility Private Limited</v>
      </c>
      <c r="J223" s="9" t="str">
        <f>VLOOKUP(H223,'Startup Sheet'!$A$1:$AM$47,3,0)</f>
        <v>Aryaman</v>
      </c>
      <c r="K223" s="9" t="str">
        <f>VLOOKUP(H223,'Startup Sheet'!$A$1:$AM$47,4,0)</f>
        <v>f20200537@pilani.bits-pilani.ac.in</v>
      </c>
      <c r="L223" s="10" t="str">
        <f>VLOOKUP($H223,'Startup Sheet'!$A$1:$AM$47,15,0)</f>
        <v>https://drive.google.com/drive/folders/1SFqiNx45LSxxNO68-Yc09lVbI-HNp6e_?usp=sharing</v>
      </c>
      <c r="M223" s="9" t="str">
        <f t="shared" si="16"/>
        <v>Green Tiger Mobility Private Limited: https://drive.google.com/drive/folders/1SFqiNx45LSxxNO68-Yc09lVbI-HNp6e_?usp=sharing</v>
      </c>
      <c r="N223" s="9">
        <v>44744.0</v>
      </c>
      <c r="O223" s="21">
        <v>44744.666666666664</v>
      </c>
      <c r="P223" s="21">
        <v>44744.708333333336</v>
      </c>
      <c r="Q223" s="9" t="str">
        <f>VLOOKUP($H223,'Startup Sheet'!$A$1:$AM$47,18,0)</f>
        <v>ashish@greentiger.in</v>
      </c>
      <c r="R223" s="9" t="str">
        <f>VLOOKUP($H223,'Startup Sheet'!$A$1:$AM$47,21,0)</f>
        <v>aditya@greentiger.in</v>
      </c>
      <c r="S223" s="9" t="str">
        <f>VLOOKUP($H223,'Startup Sheet'!$A$1:$AM$47,24,0)</f>
        <v/>
      </c>
    </row>
    <row r="224">
      <c r="A224" s="12" t="s">
        <v>235</v>
      </c>
      <c r="B224" s="6" t="str">
        <f>VLOOKUP(A224,'Mentor Sheet'!$B$2:$O$102,2,0)</f>
        <v>M95</v>
      </c>
      <c r="C224" s="6" t="s">
        <v>236</v>
      </c>
      <c r="D224" s="6" t="s">
        <v>33</v>
      </c>
      <c r="E224" s="6" t="str">
        <f>VLOOKUP(D224,'2021 Batch'!$A$2:$E$16,2,0)</f>
        <v>f20211014@pilani.bits-pilani.ac.in</v>
      </c>
      <c r="F224" s="7">
        <v>1.0</v>
      </c>
      <c r="G224" s="6" t="str">
        <f t="shared" si="1"/>
        <v>M95X1</v>
      </c>
      <c r="H224" s="6" t="str">
        <f>VLOOKUP(G224,'Slot tags'!$C$2:$D$610,2,0)</f>
        <v>S23</v>
      </c>
      <c r="I224" s="8" t="str">
        <f>VLOOKUP($H224,'Startup Sheet'!$A$1:$AM$47,2,0)</f>
        <v>Beavoice Infotech</v>
      </c>
      <c r="J224" s="9" t="str">
        <f>VLOOKUP(H224,'Startup Sheet'!$A$1:$AM$47,3,0)</f>
        <v>Darshil</v>
      </c>
      <c r="K224" s="9" t="str">
        <f>VLOOKUP(H224,'Startup Sheet'!$A$1:$AM$47,4,0)</f>
        <v>f20200985@pilani.bits-pilani.ac.in</v>
      </c>
      <c r="L224" s="10" t="str">
        <f>VLOOKUP($H224,'Startup Sheet'!$A$1:$AM$47,15,0)</f>
        <v>https://drive.google.com/open?id=1S4bVR4z9H9RD3tWkKnahFQMWrvuDder2&amp;authuser=karman%40conquest.org.in&amp;usp=drive_fss</v>
      </c>
      <c r="M224" s="9" t="str">
        <f t="shared" si="16"/>
        <v>Beavoice Infotech: https://drive.google.com/open?id=1S4bVR4z9H9RD3tWkKnahFQMWrvuDder2&amp;authuser=karman%40conquest.org.in&amp;usp=drive_fss</v>
      </c>
      <c r="N224" s="9">
        <v>44746.0</v>
      </c>
      <c r="O224" s="22">
        <v>44746.375</v>
      </c>
      <c r="P224" s="22">
        <v>44746.416666666664</v>
      </c>
      <c r="Q224" s="9" t="str">
        <f>VLOOKUP($H224,'Startup Sheet'!$A$1:$AM$47,18,0)</f>
        <v>vinothkumar@beavoiceinfotech.com</v>
      </c>
      <c r="R224" s="9" t="str">
        <f>VLOOKUP($H224,'Startup Sheet'!$A$1:$AM$47,21,0)</f>
        <v/>
      </c>
      <c r="S224" s="9" t="str">
        <f>VLOOKUP($H224,'Startup Sheet'!$A$1:$AM$47,24,0)</f>
        <v/>
      </c>
    </row>
    <row r="225">
      <c r="A225" s="12" t="s">
        <v>235</v>
      </c>
      <c r="B225" s="6" t="str">
        <f>VLOOKUP(A225,'Mentor Sheet'!$B$2:$O$102,2,0)</f>
        <v>M95</v>
      </c>
      <c r="C225" s="6" t="s">
        <v>236</v>
      </c>
      <c r="D225" s="6" t="s">
        <v>33</v>
      </c>
      <c r="E225" s="6" t="str">
        <f>VLOOKUP(D225,'2021 Batch'!$A$2:$E$16,2,0)</f>
        <v>f20211014@pilani.bits-pilani.ac.in</v>
      </c>
      <c r="F225" s="7">
        <v>2.0</v>
      </c>
      <c r="G225" s="6" t="str">
        <f t="shared" si="1"/>
        <v>M95X2</v>
      </c>
      <c r="H225" s="6" t="str">
        <f>VLOOKUP(G225,'Slot tags'!$C$2:$D$610,2,0)</f>
        <v>S18</v>
      </c>
      <c r="I225" s="8" t="str">
        <f>VLOOKUP($H225,'Startup Sheet'!$A$1:$AM$47,2,0)</f>
        <v>Euphotic Labs Private Limited</v>
      </c>
      <c r="J225" s="9" t="str">
        <f>VLOOKUP(H225,'Startup Sheet'!$A$1:$AM$47,3,0)</f>
        <v>Shreya</v>
      </c>
      <c r="K225" s="9" t="str">
        <f>VLOOKUP(H225,'Startup Sheet'!$A$1:$AM$47,4,0)</f>
        <v>f20201807@pilani.bits-pilani.ac.in</v>
      </c>
      <c r="L225" s="10" t="str">
        <f>VLOOKUP($H225,'Startup Sheet'!$A$1:$AM$47,15,0)</f>
        <v>https://drive.google.com/drive/folders/1PIEn0HU71iqvaXE8xmGclj6j1YvpVsEp?usp=sharing</v>
      </c>
      <c r="M225" s="9" t="str">
        <f t="shared" si="16"/>
        <v>Euphotic Labs Private Limited: https://drive.google.com/drive/folders/1PIEn0HU71iqvaXE8xmGclj6j1YvpVsEp?usp=sharing</v>
      </c>
      <c r="N225" s="9">
        <v>44746.0</v>
      </c>
      <c r="O225" s="22">
        <v>44746.416666666664</v>
      </c>
      <c r="P225" s="22">
        <v>44746.458333333336</v>
      </c>
      <c r="Q225" s="9" t="str">
        <f>VLOOKUP($H225,'Startup Sheet'!$A$1:$AM$47,18,0)</f>
        <v>sudeep@euphotic.io</v>
      </c>
      <c r="R225" s="9" t="str">
        <f>VLOOKUP($H225,'Startup Sheet'!$A$1:$AM$47,21,0)</f>
        <v>yatin@euphotic.io</v>
      </c>
      <c r="S225" s="9" t="str">
        <f>VLOOKUP($H225,'Startup Sheet'!$A$1:$AM$47,24,0)</f>
        <v>amitgupta@euphotic.io</v>
      </c>
    </row>
    <row r="226">
      <c r="A226" s="6" t="s">
        <v>237</v>
      </c>
      <c r="B226" s="6" t="str">
        <f>VLOOKUP(A226,'Mentor Sheet'!$B$2:$O$102,2,0)</f>
        <v>M80</v>
      </c>
      <c r="C226" s="6" t="s">
        <v>238</v>
      </c>
      <c r="D226" s="6" t="s">
        <v>33</v>
      </c>
      <c r="E226" s="6" t="str">
        <f>VLOOKUP(D226,'2021 Batch'!$A$2:$E$16,2,0)</f>
        <v>f20211014@pilani.bits-pilani.ac.in</v>
      </c>
      <c r="F226" s="7">
        <v>1.0</v>
      </c>
      <c r="G226" s="6" t="str">
        <f t="shared" si="1"/>
        <v>M80X1</v>
      </c>
      <c r="H226" s="6" t="str">
        <f>VLOOKUP(G226,'Slot tags'!$C$2:$D$610,2,0)</f>
        <v>S15</v>
      </c>
      <c r="I226" s="8" t="str">
        <f>VLOOKUP($H226,'Startup Sheet'!$A$1:$AM$47,2,0)</f>
        <v>Debound (Registered under SecretStencil Technologies Pvt. Ltd.)</v>
      </c>
      <c r="J226" s="9" t="str">
        <f>VLOOKUP(H226,'Startup Sheet'!$A$1:$AM$47,3,0)</f>
        <v>Darshil</v>
      </c>
      <c r="K226" s="9" t="str">
        <f>VLOOKUP(H226,'Startup Sheet'!$A$1:$AM$47,4,0)</f>
        <v>f20200985@pilani.bits-pilani.ac.in</v>
      </c>
      <c r="L226" s="10" t="str">
        <f>VLOOKUP($H226,'Startup Sheet'!$A$1:$AM$47,15,0)</f>
        <v>https://drive.google.com/open?id=1--zYAcmR-rs26wsfrAxH4KqTIAYA8uCv&amp;authuser=karman%40conquest.org.in&amp;usp=drive_fs</v>
      </c>
      <c r="M226" s="9" t="str">
        <f t="shared" si="16"/>
        <v>Debound (Registered under SecretStencil Technologies Pvt. Ltd.): https://drive.google.com/open?id=1--zYAcmR-rs26wsfrAxH4KqTIAYA8uCv&amp;authuser=karman%40conquest.org.in&amp;usp=drive_fs</v>
      </c>
      <c r="N226" s="9">
        <v>44744.0</v>
      </c>
      <c r="O226" s="22">
        <v>44744.458333333336</v>
      </c>
      <c r="P226" s="22">
        <v>44744.5</v>
      </c>
      <c r="Q226" s="9" t="str">
        <f>VLOOKUP($H226,'Startup Sheet'!$A$1:$AM$47,18,0)</f>
        <v>f20190469@pilani.bits-pilani.ac.in</v>
      </c>
      <c r="R226" s="9" t="str">
        <f>VLOOKUP($H226,'Startup Sheet'!$A$1:$AM$47,21,0)</f>
        <v>avyaygupta007@gmail.com</v>
      </c>
      <c r="S226" s="9" t="str">
        <f>VLOOKUP($H226,'Startup Sheet'!$A$1:$AM$47,24,0)</f>
        <v>kmlptl.16@gmail.com</v>
      </c>
    </row>
    <row r="227">
      <c r="A227" s="6" t="s">
        <v>237</v>
      </c>
      <c r="B227" s="6" t="str">
        <f>VLOOKUP(A227,'Mentor Sheet'!$B$2:$O$102,2,0)</f>
        <v>M80</v>
      </c>
      <c r="C227" s="6" t="s">
        <v>238</v>
      </c>
      <c r="D227" s="6" t="s">
        <v>33</v>
      </c>
      <c r="E227" s="6" t="str">
        <f>VLOOKUP(D227,'2021 Batch'!$A$2:$E$16,2,0)</f>
        <v>f20211014@pilani.bits-pilani.ac.in</v>
      </c>
      <c r="F227" s="7">
        <v>2.0</v>
      </c>
      <c r="G227" s="6" t="str">
        <f t="shared" si="1"/>
        <v>M80X2</v>
      </c>
      <c r="H227" s="6" t="str">
        <f>VLOOKUP(G227,'Slot tags'!$C$2:$D$610,2,0)</f>
        <v>S28</v>
      </c>
      <c r="I227" s="8" t="str">
        <f>VLOOKUP($H227,'Startup Sheet'!$A$1:$AM$47,2,0)</f>
        <v>Siddhan Intelligence Pvt Limited</v>
      </c>
      <c r="J227" s="9" t="str">
        <f>VLOOKUP(H227,'Startup Sheet'!$A$1:$AM$47,3,0)</f>
        <v>Varad</v>
      </c>
      <c r="K227" s="9" t="str">
        <f>VLOOKUP(H227,'Startup Sheet'!$A$1:$AM$47,4,0)</f>
        <v>f20200160@pilani.bits-pilani.ac.in</v>
      </c>
      <c r="L227" s="10" t="str">
        <f>VLOOKUP($H227,'Startup Sheet'!$A$1:$AM$47,15,0)</f>
        <v>https://drive.google.com/drive/folders/1JwNyJjPecSUQSfnGNMkQfZnldC9xCKN1?usp=sharing</v>
      </c>
      <c r="M227" s="9" t="str">
        <f t="shared" si="16"/>
        <v>Siddhan Intelligence Pvt Limited: https://drive.google.com/drive/folders/1JwNyJjPecSUQSfnGNMkQfZnldC9xCKN1?usp=sharing</v>
      </c>
      <c r="N227" s="9">
        <v>44744.0</v>
      </c>
      <c r="O227" s="22">
        <v>44744.5</v>
      </c>
      <c r="P227" s="22">
        <v>44744.541666666664</v>
      </c>
      <c r="Q227" s="9" t="str">
        <f>VLOOKUP($H227,'Startup Sheet'!$A$1:$AM$47,18,0)</f>
        <v>baskar.rengaiyan@siddhanintelligence.com</v>
      </c>
      <c r="R227" s="9" t="str">
        <f>VLOOKUP($H227,'Startup Sheet'!$A$1:$AM$47,21,0)</f>
        <v>Alok.upadhyay@siddhanintelligence.com</v>
      </c>
      <c r="S227" s="9" t="str">
        <f>VLOOKUP($H227,'Startup Sheet'!$A$1:$AM$47,24,0)</f>
        <v/>
      </c>
    </row>
    <row r="228">
      <c r="A228" s="6" t="s">
        <v>239</v>
      </c>
      <c r="B228" s="6" t="str">
        <f>VLOOKUP(A228,'Mentor Sheet'!$B$2:$O$102,2,0)</f>
        <v>M81</v>
      </c>
      <c r="C228" s="6" t="s">
        <v>240</v>
      </c>
      <c r="D228" s="6" t="s">
        <v>33</v>
      </c>
      <c r="E228" s="6" t="str">
        <f>VLOOKUP(D228,'2021 Batch'!$A$2:$E$16,2,0)</f>
        <v>f20211014@pilani.bits-pilani.ac.in</v>
      </c>
      <c r="F228" s="7">
        <v>1.0</v>
      </c>
      <c r="G228" s="6" t="str">
        <f t="shared" si="1"/>
        <v>M81X1</v>
      </c>
      <c r="H228" s="6" t="str">
        <f>VLOOKUP(G228,'Slot tags'!$C$2:$D$610,2,0)</f>
        <v>S42</v>
      </c>
      <c r="I228" s="8" t="str">
        <f>VLOOKUP($H228,'Startup Sheet'!$A$1:$AM$47,2,0)</f>
        <v>OriginKonnect</v>
      </c>
      <c r="J228" s="9" t="str">
        <f>VLOOKUP(H228,'Startup Sheet'!$A$1:$AM$47,3,0)</f>
        <v>Mehul</v>
      </c>
      <c r="K228" s="9" t="str">
        <f>VLOOKUP(H228,'Startup Sheet'!$A$1:$AM$47,4,0)</f>
        <v>f20200806@pilani.bits-pilani.ac.in</v>
      </c>
      <c r="L228" s="10" t="str">
        <f>VLOOKUP($H228,'Startup Sheet'!$A$1:$AM$47,15,0)</f>
        <v>https://drive.google.com/drive/folders/1PPbdwLnwx9-VV9IvGO2xR4301y3m6cu8?usp=sharing</v>
      </c>
      <c r="M228" s="9" t="str">
        <f t="shared" si="16"/>
        <v>OriginKonnect: https://drive.google.com/drive/folders/1PPbdwLnwx9-VV9IvGO2xR4301y3m6cu8?usp=sharing</v>
      </c>
      <c r="N228" s="9">
        <v>44746.0</v>
      </c>
      <c r="O228" s="22">
        <v>44746.708333333336</v>
      </c>
      <c r="P228" s="22">
        <v>44746.75</v>
      </c>
      <c r="Q228" s="9" t="str">
        <f>VLOOKUP($H228,'Startup Sheet'!$A$1:$AM$47,18,0)</f>
        <v>ajit.j@originKonnect.in</v>
      </c>
      <c r="R228" s="9" t="str">
        <f>VLOOKUP($H228,'Startup Sheet'!$A$1:$AM$47,21,0)</f>
        <v>ravish.k@originkonnect.in</v>
      </c>
      <c r="S228" s="9" t="str">
        <f>VLOOKUP($H228,'Startup Sheet'!$A$1:$AM$47,24,0)</f>
        <v/>
      </c>
    </row>
    <row r="229">
      <c r="A229" s="6" t="s">
        <v>239</v>
      </c>
      <c r="B229" s="6" t="str">
        <f>VLOOKUP(A229,'Mentor Sheet'!$B$2:$O$102,2,0)</f>
        <v>M81</v>
      </c>
      <c r="C229" s="6" t="s">
        <v>240</v>
      </c>
      <c r="D229" s="6" t="s">
        <v>33</v>
      </c>
      <c r="E229" s="6" t="str">
        <f>VLOOKUP(D229,'2021 Batch'!$A$2:$E$16,2,0)</f>
        <v>f20211014@pilani.bits-pilani.ac.in</v>
      </c>
      <c r="F229" s="7">
        <v>2.0</v>
      </c>
      <c r="G229" s="6" t="str">
        <f t="shared" si="1"/>
        <v>M81X2</v>
      </c>
      <c r="H229" s="6" t="str">
        <f>VLOOKUP(G229,'Slot tags'!$C$2:$D$610,2,0)</f>
        <v>S36</v>
      </c>
      <c r="I229" s="8" t="str">
        <f>VLOOKUP($H229,'Startup Sheet'!$A$1:$AM$47,2,0)</f>
        <v>Genpay</v>
      </c>
      <c r="J229" s="9" t="str">
        <f>VLOOKUP(H229,'Startup Sheet'!$A$1:$AM$47,3,0)</f>
        <v>Mehul</v>
      </c>
      <c r="K229" s="9" t="str">
        <f>VLOOKUP(H229,'Startup Sheet'!$A$1:$AM$47,4,0)</f>
        <v>f20200806@pilani.bits-pilani.ac.in</v>
      </c>
      <c r="L229" s="10" t="str">
        <f>VLOOKUP($H229,'Startup Sheet'!$A$1:$AM$47,15,0)</f>
        <v>https://drive.google.com/open?id=1Toer_8UB-2Z61N2wm-48Qu-vhCwEuIrD&amp;authuser=karman%40conquest.org.in&amp;usp=drive_fs</v>
      </c>
      <c r="M229" s="9" t="str">
        <f t="shared" si="16"/>
        <v>Genpay: https://drive.google.com/open?id=1Toer_8UB-2Z61N2wm-48Qu-vhCwEuIrD&amp;authuser=karman%40conquest.org.in&amp;usp=drive_fs</v>
      </c>
      <c r="N229" s="9">
        <v>44747.0</v>
      </c>
      <c r="O229" s="21">
        <v>44747.708333333336</v>
      </c>
      <c r="P229" s="21">
        <v>44747.75</v>
      </c>
      <c r="Q229" s="9" t="str">
        <f>VLOOKUP($H229,'Startup Sheet'!$A$1:$AM$47,18,0)</f>
        <v>chaithanya@genpay.in</v>
      </c>
      <c r="R229" s="9" t="str">
        <f>VLOOKUP($H229,'Startup Sheet'!$A$1:$AM$47,21,0)</f>
        <v>parikshit@genpay.in</v>
      </c>
      <c r="S229" s="9" t="str">
        <f>VLOOKUP($H229,'Startup Sheet'!$A$1:$AM$47,24,0)</f>
        <v/>
      </c>
    </row>
    <row r="230">
      <c r="A230" s="6" t="s">
        <v>241</v>
      </c>
      <c r="B230" s="6" t="str">
        <f>VLOOKUP(A230,'Mentor Sheet'!$B$2:$O$102,2,0)</f>
        <v>M44</v>
      </c>
      <c r="C230" s="6" t="s">
        <v>242</v>
      </c>
      <c r="D230" s="6" t="s">
        <v>20</v>
      </c>
      <c r="E230" s="6" t="str">
        <f>VLOOKUP(D230,'2021 Batch'!$A$2:$E$16,2,0)</f>
        <v>f20211092@pilani.bits-pilani.ac.in</v>
      </c>
      <c r="F230" s="7">
        <v>1.0</v>
      </c>
      <c r="G230" s="6" t="str">
        <f t="shared" si="1"/>
        <v>M44X1</v>
      </c>
      <c r="H230" s="6" t="str">
        <f>VLOOKUP(G230,'Slot tags'!$C$2:$D$610,2,0)</f>
        <v>S44</v>
      </c>
      <c r="I230" s="8" t="str">
        <f>VLOOKUP($H230,'Startup Sheet'!$A$1:$AM$47,2,0)</f>
        <v>UNINO Healthcare Private Limited</v>
      </c>
      <c r="J230" s="9" t="str">
        <f>VLOOKUP(H230,'Startup Sheet'!$A$1:$AM$47,3,0)</f>
        <v>Mehul</v>
      </c>
      <c r="K230" s="9" t="str">
        <f>VLOOKUP(H230,'Startup Sheet'!$A$1:$AM$47,4,0)</f>
        <v>f20200806@pilani.bits-pilani.ac.in</v>
      </c>
      <c r="L230" s="10" t="str">
        <f>VLOOKUP($H230,'Startup Sheet'!$A$1:$AM$47,15,0)</f>
        <v>https://drive.google.com/open?id=1WvcUJlLCv7VmievZOnHqyBVdxVdlwt-B&amp;authuser=karman%40conquest.org.in&amp;usp=drive_fs</v>
      </c>
      <c r="M230" s="9" t="str">
        <f t="shared" si="16"/>
        <v>UNINO Healthcare Private Limited: https://drive.google.com/open?id=1WvcUJlLCv7VmievZOnHqyBVdxVdlwt-B&amp;authuser=karman%40conquest.org.in&amp;usp=drive_fs</v>
      </c>
      <c r="N230" s="24">
        <v>44746.0</v>
      </c>
      <c r="O230" s="19">
        <v>44746.458333333336</v>
      </c>
      <c r="P230" s="19">
        <v>44746.5</v>
      </c>
      <c r="Q230" s="9" t="str">
        <f>VLOOKUP($H230,'Startup Sheet'!$A$1:$AM$47,18,0)</f>
        <v>Harshini.zaveri@gmail.com</v>
      </c>
      <c r="R230" s="9" t="str">
        <f>VLOOKUP($H230,'Startup Sheet'!$A$1:$AM$47,21,0)</f>
        <v>Zaverichiranjit@gmail.com</v>
      </c>
      <c r="S230" s="9"/>
    </row>
    <row r="231">
      <c r="A231" s="6" t="s">
        <v>241</v>
      </c>
      <c r="B231" s="6" t="str">
        <f>VLOOKUP(A231,'Mentor Sheet'!$B$2:$O$102,2,0)</f>
        <v>M44</v>
      </c>
      <c r="C231" s="6" t="s">
        <v>242</v>
      </c>
      <c r="D231" s="6" t="s">
        <v>20</v>
      </c>
      <c r="E231" s="6" t="str">
        <f>VLOOKUP(D231,'2021 Batch'!$A$2:$E$16,2,0)</f>
        <v>f20211092@pilani.bits-pilani.ac.in</v>
      </c>
      <c r="F231" s="7">
        <v>2.0</v>
      </c>
      <c r="G231" s="6" t="str">
        <f t="shared" si="1"/>
        <v>M44X2</v>
      </c>
      <c r="H231" s="6" t="str">
        <f>VLOOKUP(G231,'Slot tags'!$C$2:$D$610,2,0)</f>
        <v>S23</v>
      </c>
      <c r="I231" s="8" t="str">
        <f>VLOOKUP($H231,'Startup Sheet'!$A$1:$AM$47,2,0)</f>
        <v>Beavoice Infotech</v>
      </c>
      <c r="J231" s="9" t="str">
        <f>VLOOKUP(H231,'Startup Sheet'!$A$1:$AM$47,3,0)</f>
        <v>Darshil</v>
      </c>
      <c r="K231" s="9" t="str">
        <f>VLOOKUP(H231,'Startup Sheet'!$A$1:$AM$47,4,0)</f>
        <v>f20200985@pilani.bits-pilani.ac.in</v>
      </c>
      <c r="L231" s="10" t="str">
        <f>VLOOKUP($H231,'Startup Sheet'!$A$1:$AM$47,15,0)</f>
        <v>https://drive.google.com/open?id=1S4bVR4z9H9RD3tWkKnahFQMWrvuDder2&amp;authuser=karman%40conquest.org.in&amp;usp=drive_fss</v>
      </c>
      <c r="M231" s="9" t="str">
        <f t="shared" si="16"/>
        <v>Beavoice Infotech: https://drive.google.com/open?id=1S4bVR4z9H9RD3tWkKnahFQMWrvuDder2&amp;authuser=karman%40conquest.org.in&amp;usp=drive_fss</v>
      </c>
      <c r="N231" s="24">
        <v>44748.0</v>
      </c>
      <c r="O231" s="19">
        <v>44748.458333333336</v>
      </c>
      <c r="P231" s="19">
        <v>44748.5</v>
      </c>
      <c r="Q231" s="9" t="str">
        <f>VLOOKUP($H231,'Startup Sheet'!$A$1:$AM$47,18,0)</f>
        <v>vinothkumar@beavoiceinfotech.com</v>
      </c>
      <c r="R231" s="9" t="str">
        <f>VLOOKUP($H231,'Startup Sheet'!$A$1:$AM$47,21,0)</f>
        <v/>
      </c>
      <c r="S231" s="9" t="str">
        <f>VLOOKUP($H231,'Startup Sheet'!$A$1:$AM$47,24,0)</f>
        <v/>
      </c>
    </row>
    <row r="232">
      <c r="A232" s="6" t="s">
        <v>241</v>
      </c>
      <c r="B232" s="6" t="str">
        <f>VLOOKUP(A232,'Mentor Sheet'!$B$2:$O$102,2,0)</f>
        <v>M44</v>
      </c>
      <c r="C232" s="6" t="s">
        <v>242</v>
      </c>
      <c r="D232" s="6" t="s">
        <v>20</v>
      </c>
      <c r="E232" s="6" t="str">
        <f>VLOOKUP(D232,'2021 Batch'!$A$2:$E$16,2,0)</f>
        <v>f20211092@pilani.bits-pilani.ac.in</v>
      </c>
      <c r="F232" s="7">
        <v>3.0</v>
      </c>
      <c r="G232" s="6" t="str">
        <f t="shared" si="1"/>
        <v>M44X3</v>
      </c>
      <c r="H232" s="6" t="str">
        <f>VLOOKUP(G232,'Slot tags'!$C$2:$D$610,2,0)</f>
        <v>S17</v>
      </c>
      <c r="I232" s="8" t="str">
        <f>VLOOKUP($H232,'Startup Sheet'!$A$1:$AM$47,2,0)</f>
        <v>Humors Tech</v>
      </c>
      <c r="J232" s="9" t="str">
        <f>VLOOKUP(H232,'Startup Sheet'!$A$1:$AM$47,3,0)</f>
        <v>Aryaman</v>
      </c>
      <c r="K232" s="9" t="str">
        <f>VLOOKUP(H232,'Startup Sheet'!$A$1:$AM$47,4,0)</f>
        <v>f20200537@pilani.bits-pilani.ac.in</v>
      </c>
      <c r="L232" s="10" t="str">
        <f>VLOOKUP($H232,'Startup Sheet'!$A$1:$AM$47,15,0)</f>
        <v>https://drive.google.com/drive/folders/1NvhWvcuqo7V0sUWNd_I9vU_Yq9oXok6Y?usp=sharing</v>
      </c>
      <c r="M232" s="9" t="str">
        <f t="shared" si="16"/>
        <v>Humors Tech: https://drive.google.com/drive/folders/1NvhWvcuqo7V0sUWNd_I9vU_Yq9oXok6Y?usp=sharing</v>
      </c>
      <c r="N232" s="24">
        <v>44750.0</v>
      </c>
      <c r="O232" s="19">
        <v>44750.458333333336</v>
      </c>
      <c r="P232" s="19">
        <v>44750.5</v>
      </c>
      <c r="Q232" s="9" t="str">
        <f>VLOOKUP($H232,'Startup Sheet'!$A$1:$AM$47,18,0)</f>
        <v>ankur@humorstech.com</v>
      </c>
      <c r="R232" s="9" t="str">
        <f>VLOOKUP($H232,'Startup Sheet'!$A$1:$AM$47,21,0)</f>
        <v>suchita@humorstech.com</v>
      </c>
      <c r="S232" s="9" t="str">
        <f>VLOOKUP($H232,'Startup Sheet'!$A$1:$AM$47,24,0)</f>
        <v>pushkar.bhagwat@humorstech.com</v>
      </c>
    </row>
    <row r="233">
      <c r="A233" s="6" t="s">
        <v>243</v>
      </c>
      <c r="B233" s="6" t="str">
        <f>VLOOKUP(A233,'Mentor Sheet'!$B$2:$O$102,2,0)</f>
        <v>M55</v>
      </c>
      <c r="C233" s="6" t="s">
        <v>244</v>
      </c>
      <c r="D233" s="6" t="s">
        <v>51</v>
      </c>
      <c r="E233" s="6" t="str">
        <f>VLOOKUP(D233,'2021 Batch'!$A$2:$E$16,2,0)</f>
        <v>f20211691@pilani.bits-pilani.ac.in</v>
      </c>
      <c r="F233" s="7">
        <v>1.0</v>
      </c>
      <c r="G233" s="6" t="str">
        <f t="shared" si="1"/>
        <v>M55X1</v>
      </c>
      <c r="H233" s="6" t="str">
        <f>VLOOKUP(G233,'Slot tags'!$C$2:$D$610,2,0)</f>
        <v>S42</v>
      </c>
      <c r="I233" s="8" t="str">
        <f>VLOOKUP($H233,'Startup Sheet'!$A$1:$AM$47,2,0)</f>
        <v>OriginKonnect</v>
      </c>
      <c r="J233" s="9" t="str">
        <f>VLOOKUP(H233,'Startup Sheet'!$A$1:$AM$47,3,0)</f>
        <v>Mehul</v>
      </c>
      <c r="K233" s="9" t="str">
        <f>VLOOKUP(H233,'Startup Sheet'!$A$1:$AM$47,4,0)</f>
        <v>f20200806@pilani.bits-pilani.ac.in</v>
      </c>
      <c r="L233" s="10" t="str">
        <f>VLOOKUP($H233,'Startup Sheet'!$A$1:$AM$47,15,0)</f>
        <v>https://drive.google.com/drive/folders/1PPbdwLnwx9-VV9IvGO2xR4301y3m6cu8?usp=sharing</v>
      </c>
      <c r="M233" s="9" t="str">
        <f t="shared" si="16"/>
        <v>OriginKonnect: https://drive.google.com/drive/folders/1PPbdwLnwx9-VV9IvGO2xR4301y3m6cu8?usp=sharing</v>
      </c>
      <c r="N233" s="9">
        <v>44746.0</v>
      </c>
      <c r="O233" s="11">
        <v>44746.583333333336</v>
      </c>
      <c r="P233" s="11">
        <v>44746.625</v>
      </c>
      <c r="Q233" s="9" t="str">
        <f>VLOOKUP($H233,'Startup Sheet'!$A$1:$AM$47,18,0)</f>
        <v>ajit.j@originKonnect.in</v>
      </c>
      <c r="R233" s="9" t="str">
        <f>VLOOKUP($H233,'Startup Sheet'!$A$1:$AM$47,21,0)</f>
        <v>ravish.k@originkonnect.in</v>
      </c>
      <c r="S233" s="9" t="str">
        <f>VLOOKUP($H233,'Startup Sheet'!$A$1:$AM$47,24,0)</f>
        <v/>
      </c>
    </row>
    <row r="234">
      <c r="A234" s="6" t="s">
        <v>245</v>
      </c>
      <c r="B234" s="6" t="str">
        <f>VLOOKUP(A234,'Mentor Sheet'!$B$2:$O$102,2,0)</f>
        <v>M99</v>
      </c>
      <c r="C234" s="6" t="s">
        <v>246</v>
      </c>
      <c r="D234" s="6" t="s">
        <v>20</v>
      </c>
      <c r="E234" s="6" t="str">
        <f>VLOOKUP(D234,'2021 Batch'!$A$2:$E$16,2,0)</f>
        <v>f20211092@pilani.bits-pilani.ac.in</v>
      </c>
      <c r="F234" s="7">
        <v>1.0</v>
      </c>
      <c r="G234" s="6" t="str">
        <f t="shared" si="1"/>
        <v>M99X1</v>
      </c>
      <c r="H234" s="6" t="str">
        <f>VLOOKUP(G234,'Slot tags'!$C$2:$D$610,2,0)</f>
        <v>S13</v>
      </c>
      <c r="I234" s="8" t="str">
        <f>VLOOKUP($H234,'Startup Sheet'!$A$1:$AM$47,2,0)</f>
        <v>TOTOKO</v>
      </c>
      <c r="J234" s="9" t="str">
        <f>VLOOKUP(H234,'Startup Sheet'!$A$1:$AM$47,3,0)</f>
        <v>Karman</v>
      </c>
      <c r="K234" s="9" t="str">
        <f>VLOOKUP(H234,'Startup Sheet'!$A$1:$AM$47,4,0)</f>
        <v>f20201896@pilani.bits-pilani.ac.in</v>
      </c>
      <c r="L234" s="10" t="str">
        <f>VLOOKUP($H234,'Startup Sheet'!$A$1:$AM$47,15,0)</f>
        <v>https://drive.google.com/open?id=1Ktl6BPBkAYFv0LsVBHczS-voItv-nK39&amp;authuser=karman%40conquest.org.in&amp;usp=drive_fs</v>
      </c>
      <c r="M234" s="9" t="str">
        <f t="shared" si="16"/>
        <v>TOTOKO: https://drive.google.com/open?id=1Ktl6BPBkAYFv0LsVBHczS-voItv-nK39&amp;authuser=karman%40conquest.org.in&amp;usp=drive_fs</v>
      </c>
      <c r="N234" s="9">
        <v>44747.0</v>
      </c>
      <c r="O234" s="21">
        <v>44747.583333333336</v>
      </c>
      <c r="P234" s="21">
        <v>44747.625</v>
      </c>
      <c r="Q234" s="9" t="str">
        <f>VLOOKUP($H234,'Startup Sheet'!$A$1:$AM$47,18,0)</f>
        <v>shashwatag@totoko.in</v>
      </c>
      <c r="R234" s="9" t="str">
        <f>VLOOKUP($H234,'Startup Sheet'!$A$1:$AM$47,21,0)</f>
        <v/>
      </c>
      <c r="S234" s="9" t="str">
        <f>VLOOKUP($H234,'Startup Sheet'!$A$1:$AM$47,24,0)</f>
        <v/>
      </c>
    </row>
    <row r="235">
      <c r="A235" s="6" t="s">
        <v>245</v>
      </c>
      <c r="B235" s="6" t="str">
        <f>VLOOKUP(A235,'Mentor Sheet'!$B$2:$O$102,2,0)</f>
        <v>M99</v>
      </c>
      <c r="C235" s="6" t="s">
        <v>246</v>
      </c>
      <c r="D235" s="6" t="s">
        <v>20</v>
      </c>
      <c r="E235" s="6" t="str">
        <f>VLOOKUP(D235,'2021 Batch'!$A$2:$E$16,2,0)</f>
        <v>f20211092@pilani.bits-pilani.ac.in</v>
      </c>
      <c r="F235" s="7">
        <v>2.0</v>
      </c>
      <c r="G235" s="6" t="str">
        <f t="shared" si="1"/>
        <v>M99X2</v>
      </c>
      <c r="H235" s="6" t="str">
        <f>VLOOKUP(G235,'Slot tags'!$C$2:$D$610,2,0)</f>
        <v>S40</v>
      </c>
      <c r="I235" s="8" t="str">
        <f>VLOOKUP($H235,'Startup Sheet'!$A$1:$AM$47,2,0)</f>
        <v>CliqueUp</v>
      </c>
      <c r="J235" s="9" t="str">
        <f>VLOOKUP(H235,'Startup Sheet'!$A$1:$AM$47,3,0)</f>
        <v>Varad</v>
      </c>
      <c r="K235" s="9" t="str">
        <f>VLOOKUP(H235,'Startup Sheet'!$A$1:$AM$47,4,0)</f>
        <v>f20200160@pilani.bits-pilani.ac.in</v>
      </c>
      <c r="L235" s="10" t="str">
        <f>VLOOKUP($H235,'Startup Sheet'!$A$1:$AM$47,15,0)</f>
        <v>https://drive.google.com/drive/folders/1UEmu3wGMMJdSXnggjoIP9j6KAglsz1MI?usp=sharing</v>
      </c>
      <c r="M235" s="9" t="str">
        <f t="shared" si="16"/>
        <v>CliqueUp: https://drive.google.com/drive/folders/1UEmu3wGMMJdSXnggjoIP9j6KAglsz1MI?usp=sharing</v>
      </c>
      <c r="N235" s="9">
        <v>44748.0</v>
      </c>
      <c r="O235" s="21">
        <v>44748.583333333336</v>
      </c>
      <c r="P235" s="21">
        <v>44748.625</v>
      </c>
      <c r="Q235" s="9" t="str">
        <f>VLOOKUP($H235,'Startup Sheet'!$A$1:$AM$47,18,0)</f>
        <v>ayush@peekwhole.com</v>
      </c>
      <c r="R235" s="9" t="str">
        <f>VLOOKUP($H235,'Startup Sheet'!$A$1:$AM$47,21,0)</f>
        <v>seerat@peekwhole.com</v>
      </c>
      <c r="S235" s="9" t="str">
        <f>VLOOKUP($H235,'Startup Sheet'!$A$1:$AM$47,24,0)</f>
        <v/>
      </c>
    </row>
    <row r="236">
      <c r="A236" s="6" t="s">
        <v>247</v>
      </c>
      <c r="B236" s="6" t="str">
        <f>VLOOKUP(A236,'Mentor Sheet'!$B$2:$O$102,2,0)</f>
        <v>M64</v>
      </c>
      <c r="C236" s="6" t="s">
        <v>248</v>
      </c>
      <c r="D236" s="6" t="s">
        <v>33</v>
      </c>
      <c r="E236" s="6" t="str">
        <f>VLOOKUP(D236,'2021 Batch'!$A$2:$E$16,2,0)</f>
        <v>f20211014@pilani.bits-pilani.ac.in</v>
      </c>
      <c r="F236" s="7">
        <v>1.0</v>
      </c>
      <c r="G236" s="6" t="str">
        <f t="shared" si="1"/>
        <v>M64X1</v>
      </c>
      <c r="H236" s="6" t="str">
        <f>VLOOKUP(G236,'Slot tags'!$C$2:$D$610,2,0)</f>
        <v>S11</v>
      </c>
      <c r="I236" s="8" t="str">
        <f>VLOOKUP($H236,'Startup Sheet'!$A$1:$AM$47,2,0)</f>
        <v>Leegum</v>
      </c>
      <c r="J236" s="9" t="str">
        <f>VLOOKUP(H236,'Startup Sheet'!$A$1:$AM$47,3,0)</f>
        <v>Karman</v>
      </c>
      <c r="K236" s="9" t="str">
        <f>VLOOKUP(H236,'Startup Sheet'!$A$1:$AM$47,4,0)</f>
        <v>f20201896@pilani.bits-pilani.ac.in</v>
      </c>
      <c r="L236" s="10" t="str">
        <f>VLOOKUP($H236,'Startup Sheet'!$A$1:$AM$47,15,0)</f>
        <v>https://drive.google.com/open?id=1NtWH88d2Hcog9nyucDmMZdik48V1tNng&amp;authuser=karman%40conquest.org.in&amp;usp=drive_fs</v>
      </c>
      <c r="M236" s="9" t="str">
        <f t="shared" si="16"/>
        <v>Leegum: https://drive.google.com/open?id=1NtWH88d2Hcog9nyucDmMZdik48V1tNng&amp;authuser=karman%40conquest.org.in&amp;usp=drive_fs</v>
      </c>
      <c r="N236" s="9">
        <v>44745.0</v>
      </c>
      <c r="O236" s="21">
        <v>44745.8125</v>
      </c>
      <c r="P236" s="21">
        <v>44745.854166666664</v>
      </c>
      <c r="Q236" s="9" t="str">
        <f>VLOOKUP($H236,'Startup Sheet'!$A$1:$AM$47,18,0)</f>
        <v>akashpratapsingh2912@gmail.com</v>
      </c>
      <c r="R236" s="9" t="str">
        <f>VLOOKUP($H236,'Startup Sheet'!$A$1:$AM$47,21,0)</f>
        <v>petullamishra08@gmail.com</v>
      </c>
      <c r="S236" s="9" t="str">
        <f>VLOOKUP($H236,'Startup Sheet'!$A$1:$AM$47,24,0)</f>
        <v/>
      </c>
    </row>
    <row r="237">
      <c r="A237" s="6" t="s">
        <v>247</v>
      </c>
      <c r="B237" s="6" t="str">
        <f>VLOOKUP(A237,'Mentor Sheet'!$B$2:$O$102,2,0)</f>
        <v>M64</v>
      </c>
      <c r="C237" s="6" t="s">
        <v>248</v>
      </c>
      <c r="D237" s="6" t="s">
        <v>33</v>
      </c>
      <c r="E237" s="6" t="str">
        <f>VLOOKUP(D237,'2021 Batch'!$A$2:$E$16,2,0)</f>
        <v>f20211014@pilani.bits-pilani.ac.in</v>
      </c>
      <c r="F237" s="7">
        <v>2.0</v>
      </c>
      <c r="G237" s="6" t="str">
        <f t="shared" si="1"/>
        <v>M64X2</v>
      </c>
      <c r="H237" s="6" t="str">
        <f>VLOOKUP(G237,'Slot tags'!$C$2:$D$610,2,0)</f>
        <v>S9</v>
      </c>
      <c r="I237" s="8" t="str">
        <f>VLOOKUP($H237,'Startup Sheet'!$A$1:$AM$47,2,0)</f>
        <v>push.</v>
      </c>
      <c r="J237" s="9" t="str">
        <f>VLOOKUP(H237,'Startup Sheet'!$A$1:$AM$47,3,0)</f>
        <v>Aryaman</v>
      </c>
      <c r="K237" s="9" t="str">
        <f>VLOOKUP(H237,'Startup Sheet'!$A$1:$AM$47,4,0)</f>
        <v>f20200537@pilani.bits-pilani.ac.in</v>
      </c>
      <c r="L237" s="10" t="str">
        <f>VLOOKUP($H237,'Startup Sheet'!$A$1:$AM$47,15,0)</f>
        <v>https://drive.google.com/drive/folders/1JR5IyWS9-UfSIiz5gV9X9bfsK-P7Sj2P?usp=sharing</v>
      </c>
      <c r="M237" s="9" t="str">
        <f t="shared" si="16"/>
        <v>push.: https://drive.google.com/drive/folders/1JR5IyWS9-UfSIiz5gV9X9bfsK-P7Sj2P?usp=sharing</v>
      </c>
      <c r="N237" s="9">
        <v>44746.0</v>
      </c>
      <c r="O237" s="21">
        <v>44746.8125</v>
      </c>
      <c r="P237" s="21">
        <v>44746.854166666664</v>
      </c>
      <c r="Q237" s="9" t="str">
        <f>VLOOKUP($H237,'Startup Sheet'!$A$1:$AM$47,18,0)</f>
        <v>f20180612@pilani.bits-pilani.ac.in</v>
      </c>
      <c r="R237" s="9" t="str">
        <f>VLOOKUP($H237,'Startup Sheet'!$A$1:$AM$47,21,0)</f>
        <v>f20180603@pilani.bits-pilani.ac.in</v>
      </c>
      <c r="S237" s="9" t="str">
        <f>VLOOKUP($H237,'Startup Sheet'!$A$1:$AM$47,24,0)</f>
        <v/>
      </c>
    </row>
    <row r="238">
      <c r="A238" s="20" t="s">
        <v>249</v>
      </c>
      <c r="B238" s="6" t="str">
        <f>VLOOKUP(A238,'Mentor Sheet'!$B$2:$O$102,2,0)</f>
        <v>M59</v>
      </c>
      <c r="C238" s="6" t="s">
        <v>250</v>
      </c>
      <c r="D238" s="6" t="s">
        <v>33</v>
      </c>
      <c r="E238" s="6" t="str">
        <f>VLOOKUP(D238,'2021 Batch'!$A$2:$E$16,2,0)</f>
        <v>f20211014@pilani.bits-pilani.ac.in</v>
      </c>
      <c r="F238" s="7">
        <v>1.0</v>
      </c>
      <c r="G238" s="6" t="str">
        <f t="shared" si="1"/>
        <v>M59X1</v>
      </c>
      <c r="H238" s="6" t="str">
        <f>VLOOKUP(G238,'Slot tags'!$C$2:$D$610,2,0)</f>
        <v>S21</v>
      </c>
      <c r="I238" s="8" t="str">
        <f>VLOOKUP($H238,'Startup Sheet'!$A$1:$AM$47,2,0)</f>
        <v>Learn and Empower Private Limited</v>
      </c>
      <c r="J238" s="9" t="str">
        <f>VLOOKUP(H238,'Startup Sheet'!$A$1:$AM$47,3,0)</f>
        <v>Mehul</v>
      </c>
      <c r="K238" s="9" t="str">
        <f>VLOOKUP(H238,'Startup Sheet'!$A$1:$AM$47,4,0)</f>
        <v>f20200806@pilani.bits-pilani.ac.in</v>
      </c>
      <c r="L238" s="10" t="str">
        <f>VLOOKUP($H238,'Startup Sheet'!$A$1:$AM$47,15,0)</f>
        <v>https://drive.google.com/drive/folders/1T4TUmfqa5C6P8McvtFYN3XntJR6n62Gy?usp=sharing</v>
      </c>
      <c r="M238" s="9" t="str">
        <f t="shared" si="16"/>
        <v>Learn and Empower Private Limited: https://drive.google.com/drive/folders/1T4TUmfqa5C6P8McvtFYN3XntJR6n62Gy?usp=sharing</v>
      </c>
      <c r="N238" s="9">
        <v>44743.0</v>
      </c>
      <c r="O238" s="25">
        <v>44743.479166666664</v>
      </c>
      <c r="P238" s="25">
        <v>44743.520833333336</v>
      </c>
      <c r="Q238" s="9" t="str">
        <f>VLOOKUP($H238,'Startup Sheet'!$A$1:$AM$47,18,0)</f>
        <v>hello@learnemp.in</v>
      </c>
      <c r="R238" s="9" t="str">
        <f>VLOOKUP($H238,'Startup Sheet'!$A$1:$AM$47,21,0)</f>
        <v>prabodh.mahajan@learnemp.in</v>
      </c>
      <c r="S238" s="9" t="str">
        <f>VLOOKUP($H238,'Startup Sheet'!$A$1:$AM$47,24,0)</f>
        <v/>
      </c>
    </row>
    <row r="239">
      <c r="A239" s="20" t="s">
        <v>249</v>
      </c>
      <c r="B239" s="6" t="str">
        <f>VLOOKUP(A239,'Mentor Sheet'!$B$2:$O$102,2,0)</f>
        <v>M59</v>
      </c>
      <c r="C239" s="6" t="s">
        <v>250</v>
      </c>
      <c r="D239" s="6" t="s">
        <v>33</v>
      </c>
      <c r="E239" s="6" t="str">
        <f>VLOOKUP(D239,'2021 Batch'!$A$2:$E$16,2,0)</f>
        <v>f20211014@pilani.bits-pilani.ac.in</v>
      </c>
      <c r="F239" s="7">
        <v>2.0</v>
      </c>
      <c r="G239" s="6" t="str">
        <f t="shared" si="1"/>
        <v>M59X2</v>
      </c>
      <c r="H239" s="6" t="str">
        <f>VLOOKUP(G239,'Slot tags'!$C$2:$D$610,2,0)</f>
        <v>S30</v>
      </c>
      <c r="I239" s="8" t="str">
        <f>VLOOKUP($H239,'Startup Sheet'!$A$1:$AM$47,2,0)</f>
        <v>FreightFox</v>
      </c>
      <c r="J239" s="9" t="str">
        <f>VLOOKUP(H239,'Startup Sheet'!$A$1:$AM$47,3,0)</f>
        <v>Naman</v>
      </c>
      <c r="K239" s="9" t="str">
        <f>VLOOKUP(H239,'Startup Sheet'!$A$1:$AM$47,4,0)</f>
        <v>f20201749@pilani.bits-pilani.ac.in</v>
      </c>
      <c r="L239" s="10" t="str">
        <f>VLOOKUP($H239,'Startup Sheet'!$A$1:$AM$47,15,0)</f>
        <v>https://drive.google.com/open?id=1PMxE4_uP6DHhXeDdGGFg4qjbx-inMOW7&amp;authuser=karman%40conquest.org.in&amp;usp=drive_fs</v>
      </c>
      <c r="M239" s="9" t="str">
        <f t="shared" si="16"/>
        <v>FreightFox: https://drive.google.com/open?id=1PMxE4_uP6DHhXeDdGGFg4qjbx-inMOW7&amp;authuser=karman%40conquest.org.in&amp;usp=drive_fs</v>
      </c>
      <c r="N239" s="9">
        <v>44744.0</v>
      </c>
      <c r="O239" s="25">
        <v>44744.479166666664</v>
      </c>
      <c r="P239" s="25">
        <v>44744.520833333336</v>
      </c>
      <c r="Q239" s="9" t="str">
        <f>VLOOKUP($H239,'Startup Sheet'!$A$1:$AM$47,18,0)</f>
        <v>nitish@freightfox.ai</v>
      </c>
      <c r="R239" s="9" t="str">
        <f>VLOOKUP($H239,'Startup Sheet'!$A$1:$AM$47,21,0)</f>
        <v>sandy@freightfox.ai, vikas@freightfox.ai</v>
      </c>
      <c r="S239" s="9" t="str">
        <f>VLOOKUP($H239,'Startup Sheet'!$A$1:$AM$47,24,0)</f>
        <v>manjari@freightfox.ai</v>
      </c>
    </row>
    <row r="240">
      <c r="A240" s="20" t="s">
        <v>249</v>
      </c>
      <c r="B240" s="6" t="str">
        <f>VLOOKUP(A240,'Mentor Sheet'!$B$2:$O$102,2,0)</f>
        <v>M59</v>
      </c>
      <c r="C240" s="6" t="s">
        <v>250</v>
      </c>
      <c r="D240" s="6" t="s">
        <v>33</v>
      </c>
      <c r="E240" s="6" t="str">
        <f>VLOOKUP(D240,'2021 Batch'!$A$2:$E$16,2,0)</f>
        <v>f20211014@pilani.bits-pilani.ac.in</v>
      </c>
      <c r="F240" s="7">
        <v>3.0</v>
      </c>
      <c r="G240" s="6" t="str">
        <f t="shared" si="1"/>
        <v>M59X3</v>
      </c>
      <c r="H240" s="6" t="str">
        <f>VLOOKUP(G240,'Slot tags'!$C$2:$D$610,2,0)</f>
        <v>S38</v>
      </c>
      <c r="I240" s="8" t="str">
        <f>VLOOKUP($H240,'Startup Sheet'!$A$1:$AM$47,2,0)</f>
        <v>Heamac Healthcare Pvt. Ltd.</v>
      </c>
      <c r="J240" s="9" t="str">
        <f>VLOOKUP(H240,'Startup Sheet'!$A$1:$AM$47,3,0)</f>
        <v>Shreya</v>
      </c>
      <c r="K240" s="9" t="str">
        <f>VLOOKUP(H240,'Startup Sheet'!$A$1:$AM$47,4,0)</f>
        <v>f20201807@pilani.bits-pilani.ac.in</v>
      </c>
      <c r="L240" s="10" t="str">
        <f>VLOOKUP($H240,'Startup Sheet'!$A$1:$AM$47,15,0)</f>
        <v>https://drive.google.com/drive/folders/1PQKuqUJT_zNeROZr8kVFSWunYMpu0ETK?usp=sharing</v>
      </c>
      <c r="M240" s="9" t="str">
        <f t="shared" si="16"/>
        <v>Heamac Healthcare Pvt. Ltd.: https://drive.google.com/drive/folders/1PQKuqUJT_zNeROZr8kVFSWunYMpu0ETK?usp=sharing</v>
      </c>
      <c r="N240" s="9">
        <v>44745.0</v>
      </c>
      <c r="O240" s="25">
        <v>44745.479166666664</v>
      </c>
      <c r="P240" s="25">
        <v>44745.520833333336</v>
      </c>
      <c r="Q240" s="9" t="str">
        <f>VLOOKUP($H240,'Startup Sheet'!$A$1:$AM$47,18,0)</f>
        <v>akitha@heamac.com</v>
      </c>
      <c r="R240" s="9" t="str">
        <f>VLOOKUP($H240,'Startup Sheet'!$A$1:$AM$47,21,0)</f>
        <v>prasad@heamac.com</v>
      </c>
      <c r="S240" s="9" t="str">
        <f>VLOOKUP($H240,'Startup Sheet'!$A$1:$AM$47,24,0)</f>
        <v/>
      </c>
    </row>
    <row r="241">
      <c r="A241" s="20" t="s">
        <v>249</v>
      </c>
      <c r="B241" s="6" t="str">
        <f>VLOOKUP(A241,'Mentor Sheet'!$B$2:$O$102,2,0)</f>
        <v>M59</v>
      </c>
      <c r="C241" s="6" t="s">
        <v>250</v>
      </c>
      <c r="D241" s="6" t="s">
        <v>33</v>
      </c>
      <c r="E241" s="6" t="str">
        <f>VLOOKUP(D241,'2021 Batch'!$A$2:$E$16,2,0)</f>
        <v>f20211014@pilani.bits-pilani.ac.in</v>
      </c>
      <c r="F241" s="7">
        <v>4.0</v>
      </c>
      <c r="G241" s="6" t="str">
        <f t="shared" si="1"/>
        <v>M59X4</v>
      </c>
      <c r="H241" s="6" t="str">
        <f>VLOOKUP(G241,'Slot tags'!$C$2:$D$610,2,0)</f>
        <v>S27</v>
      </c>
      <c r="I241" s="8" t="str">
        <f>VLOOKUP($H241,'Startup Sheet'!$A$1:$AM$47,2,0)</f>
        <v>Nyus</v>
      </c>
      <c r="J241" s="9" t="str">
        <f>VLOOKUP(H241,'Startup Sheet'!$A$1:$AM$47,3,0)</f>
        <v>Naman</v>
      </c>
      <c r="K241" s="9" t="str">
        <f>VLOOKUP(H241,'Startup Sheet'!$A$1:$AM$47,4,0)</f>
        <v>f20201749@pilani.bits-pilani.ac.in</v>
      </c>
      <c r="L241" s="10" t="str">
        <f>VLOOKUP($H241,'Startup Sheet'!$A$1:$AM$47,15,0)</f>
        <v>https://drive.google.com/open?id=1PGBHUVDTNc5ea-tOvuEYsFIMbenCN3qu&amp;authuser=karman%40conquest.org.in&amp;usp=drive_fs</v>
      </c>
      <c r="M241" s="9" t="str">
        <f t="shared" si="16"/>
        <v>Nyus: https://drive.google.com/open?id=1PGBHUVDTNc5ea-tOvuEYsFIMbenCN3qu&amp;authuser=karman%40conquest.org.in&amp;usp=drive_fs</v>
      </c>
      <c r="N241" s="9">
        <v>44746.0</v>
      </c>
      <c r="O241" s="25">
        <v>44746.479166666664</v>
      </c>
      <c r="P241" s="25">
        <v>44746.520833333336</v>
      </c>
      <c r="Q241" s="9" t="str">
        <f>VLOOKUP($H241,'Startup Sheet'!$A$1:$AM$47,18,0)</f>
        <v>puru@nyusapp.com</v>
      </c>
      <c r="R241" s="9" t="str">
        <f>VLOOKUP($H241,'Startup Sheet'!$A$1:$AM$47,21,0)</f>
        <v/>
      </c>
      <c r="S241" s="9" t="str">
        <f>VLOOKUP($H241,'Startup Sheet'!$A$1:$AM$47,24,0)</f>
        <v/>
      </c>
    </row>
    <row r="242">
      <c r="A242" s="20" t="s">
        <v>251</v>
      </c>
      <c r="B242" s="6" t="str">
        <f>VLOOKUP(A242,'Mentor Sheet'!$B$2:$O$102,2,0)</f>
        <v>M28</v>
      </c>
      <c r="C242" s="6" t="s">
        <v>252</v>
      </c>
      <c r="D242" s="6" t="s">
        <v>33</v>
      </c>
      <c r="E242" s="6" t="str">
        <f>VLOOKUP(D242,'2021 Batch'!$A$2:$E$16,2,0)</f>
        <v>f20211014@pilani.bits-pilani.ac.in</v>
      </c>
      <c r="F242" s="7">
        <v>1.0</v>
      </c>
      <c r="G242" s="6" t="str">
        <f t="shared" si="1"/>
        <v>M28X1</v>
      </c>
      <c r="H242" s="6" t="str">
        <f>VLOOKUP(G242,'Slot tags'!$C$2:$D$610,2,0)</f>
        <v>S39</v>
      </c>
      <c r="I242" s="8" t="str">
        <f>VLOOKUP($H242,'Startup Sheet'!$A$1:$AM$47,2,0)</f>
        <v>PayNav</v>
      </c>
      <c r="J242" s="9" t="str">
        <f>VLOOKUP(H242,'Startup Sheet'!$A$1:$AM$47,3,0)</f>
        <v>Varad</v>
      </c>
      <c r="K242" s="9" t="str">
        <f>VLOOKUP(H242,'Startup Sheet'!$A$1:$AM$47,4,0)</f>
        <v>f20200160@pilani.bits-pilani.ac.in</v>
      </c>
      <c r="L242" s="10" t="str">
        <f>VLOOKUP($H242,'Startup Sheet'!$A$1:$AM$47,15,0)</f>
        <v>https://drive.google.com/drive/folders/1TFN3gx8ROM2PZXjpWNtPfZ4HQZcniv_C?usp=sharing</v>
      </c>
      <c r="M242" s="9" t="str">
        <f t="shared" si="16"/>
        <v>PayNav: https://drive.google.com/drive/folders/1TFN3gx8ROM2PZXjpWNtPfZ4HQZcniv_C?usp=sharing</v>
      </c>
      <c r="N242" s="9">
        <v>44746.0</v>
      </c>
      <c r="O242" s="22">
        <v>44746.5</v>
      </c>
      <c r="P242" s="22">
        <v>44746.541666666664</v>
      </c>
      <c r="Q242" s="9" t="str">
        <f>VLOOKUP($H242,'Startup Sheet'!$A$1:$AM$47,18,0)</f>
        <v>naveenpatnaik.J@gmail.com</v>
      </c>
      <c r="R242" s="9" t="str">
        <f>VLOOKUP($H242,'Startup Sheet'!$A$1:$AM$47,21,0)</f>
        <v/>
      </c>
      <c r="S242" s="9" t="str">
        <f>VLOOKUP($H242,'Startup Sheet'!$A$1:$AM$47,24,0)</f>
        <v/>
      </c>
    </row>
    <row r="243">
      <c r="A243" s="20" t="s">
        <v>251</v>
      </c>
      <c r="B243" s="6" t="str">
        <f>VLOOKUP(A243,'Mentor Sheet'!$B$2:$O$102,2,0)</f>
        <v>M28</v>
      </c>
      <c r="C243" s="6" t="s">
        <v>252</v>
      </c>
      <c r="D243" s="6" t="s">
        <v>33</v>
      </c>
      <c r="E243" s="6" t="str">
        <f>VLOOKUP(D243,'2021 Batch'!$A$2:$E$16,2,0)</f>
        <v>f20211014@pilani.bits-pilani.ac.in</v>
      </c>
      <c r="F243" s="7">
        <v>2.0</v>
      </c>
      <c r="G243" s="6" t="str">
        <f t="shared" si="1"/>
        <v>M28X2</v>
      </c>
      <c r="H243" s="6" t="str">
        <f>VLOOKUP(G243,'Slot tags'!$C$2:$D$610,2,0)</f>
        <v>S15</v>
      </c>
      <c r="I243" s="8" t="str">
        <f>VLOOKUP($H243,'Startup Sheet'!$A$1:$AM$47,2,0)</f>
        <v>Debound (Registered under SecretStencil Technologies Pvt. Ltd.)</v>
      </c>
      <c r="J243" s="9" t="str">
        <f>VLOOKUP(H243,'Startup Sheet'!$A$1:$AM$47,3,0)</f>
        <v>Darshil</v>
      </c>
      <c r="K243" s="9" t="str">
        <f>VLOOKUP(H243,'Startup Sheet'!$A$1:$AM$47,4,0)</f>
        <v>f20200985@pilani.bits-pilani.ac.in</v>
      </c>
      <c r="L243" s="10" t="str">
        <f>VLOOKUP($H243,'Startup Sheet'!$A$1:$AM$47,15,0)</f>
        <v>https://drive.google.com/open?id=1--zYAcmR-rs26wsfrAxH4KqTIAYA8uCv&amp;authuser=karman%40conquest.org.in&amp;usp=drive_fs</v>
      </c>
      <c r="M243" s="9" t="str">
        <f t="shared" si="16"/>
        <v>Debound (Registered under SecretStencil Technologies Pvt. Ltd.): https://drive.google.com/open?id=1--zYAcmR-rs26wsfrAxH4KqTIAYA8uCv&amp;authuser=karman%40conquest.org.in&amp;usp=drive_fs</v>
      </c>
      <c r="N243" s="9">
        <v>44747.0</v>
      </c>
      <c r="O243" s="22">
        <v>44747.5</v>
      </c>
      <c r="P243" s="22">
        <v>44747.541666666664</v>
      </c>
      <c r="Q243" s="9" t="str">
        <f>VLOOKUP($H243,'Startup Sheet'!$A$1:$AM$47,18,0)</f>
        <v>f20190469@pilani.bits-pilani.ac.in</v>
      </c>
      <c r="R243" s="9" t="str">
        <f>VLOOKUP($H243,'Startup Sheet'!$A$1:$AM$47,21,0)</f>
        <v>avyaygupta007@gmail.com</v>
      </c>
      <c r="S243" s="9" t="str">
        <f>VLOOKUP($H243,'Startup Sheet'!$A$1:$AM$47,24,0)</f>
        <v>kmlptl.16@gmail.com</v>
      </c>
    </row>
    <row r="244">
      <c r="A244" s="20" t="s">
        <v>251</v>
      </c>
      <c r="B244" s="6" t="str">
        <f>VLOOKUP(A244,'Mentor Sheet'!$B$2:$O$102,2,0)</f>
        <v>M28</v>
      </c>
      <c r="C244" s="6" t="s">
        <v>252</v>
      </c>
      <c r="D244" s="6" t="s">
        <v>33</v>
      </c>
      <c r="E244" s="6" t="str">
        <f>VLOOKUP(D244,'2021 Batch'!$A$2:$E$16,2,0)</f>
        <v>f20211014@pilani.bits-pilani.ac.in</v>
      </c>
      <c r="F244" s="7">
        <v>3.0</v>
      </c>
      <c r="G244" s="6" t="str">
        <f t="shared" si="1"/>
        <v>M28X3</v>
      </c>
      <c r="H244" s="6" t="str">
        <f>VLOOKUP(G244,'Slot tags'!$C$2:$D$610,2,0)</f>
        <v>S43</v>
      </c>
      <c r="I244" s="8" t="str">
        <f>VLOOKUP($H244,'Startup Sheet'!$A$1:$AM$47,2,0)</f>
        <v>Invest With Tribe</v>
      </c>
      <c r="J244" s="9" t="str">
        <f>VLOOKUP(H244,'Startup Sheet'!$A$1:$AM$47,3,0)</f>
        <v>Varad</v>
      </c>
      <c r="K244" s="9" t="str">
        <f>VLOOKUP(H244,'Startup Sheet'!$A$1:$AM$47,4,0)</f>
        <v>f20200160@pilani.bits-pilani.ac.in</v>
      </c>
      <c r="L244" s="10" t="str">
        <f>VLOOKUP($H244,'Startup Sheet'!$A$1:$AM$47,15,0)</f>
        <v>https://drive.google.com/open?id=1XGVm-Tm12RkSLgg26m5hY8wO874bGqRL&amp;authuser=karman%40conquest.org.in&amp;usp=drive_fs</v>
      </c>
      <c r="M244" s="9" t="str">
        <f t="shared" si="16"/>
        <v>Invest With Tribe: https://drive.google.com/open?id=1XGVm-Tm12RkSLgg26m5hY8wO874bGqRL&amp;authuser=karman%40conquest.org.in&amp;usp=drive_fs</v>
      </c>
      <c r="N244" s="9">
        <v>44748.0</v>
      </c>
      <c r="O244" s="22">
        <v>44748.5</v>
      </c>
      <c r="P244" s="22">
        <v>44748.541666666664</v>
      </c>
      <c r="Q244" s="9" t="str">
        <f>VLOOKUP($H244,'Startup Sheet'!$A$1:$AM$47,18,0)</f>
        <v>himanshu@investwithtribe.com</v>
      </c>
      <c r="R244" s="9" t="str">
        <f>VLOOKUP($H244,'Startup Sheet'!$A$1:$AM$47,21,0)</f>
        <v>kayur@investwithtribe.com</v>
      </c>
      <c r="S244" s="9" t="str">
        <f>VLOOKUP($H244,'Startup Sheet'!$A$1:$AM$47,24,0)</f>
        <v/>
      </c>
    </row>
    <row r="245">
      <c r="A245" s="6" t="s">
        <v>253</v>
      </c>
      <c r="B245" s="6" t="str">
        <f>VLOOKUP(A245,'Mentor Sheet'!$B$2:$O$102,2,0)</f>
        <v>M101</v>
      </c>
      <c r="C245" s="6" t="s">
        <v>254</v>
      </c>
      <c r="D245" s="14" t="s">
        <v>53</v>
      </c>
      <c r="E245" s="6" t="str">
        <f>VLOOKUP(D245,'2021 Batch'!$A$2:$E$16,2,0)</f>
        <v>f20211070@pilani.bits-pilani.ac.in</v>
      </c>
      <c r="F245" s="7">
        <v>1.0</v>
      </c>
      <c r="G245" s="6" t="str">
        <f t="shared" si="1"/>
        <v>M101X1</v>
      </c>
      <c r="H245" s="6" t="str">
        <f>VLOOKUP(G245,'Slot tags'!$C$2:$D$610,2,0)</f>
        <v>S26</v>
      </c>
      <c r="I245" s="8" t="str">
        <f>VLOOKUP($H245,'Startup Sheet'!$A$1:$AM$47,2,0)</f>
        <v>Thrifty Ai</v>
      </c>
      <c r="J245" s="9" t="str">
        <f>VLOOKUP(H245,'Startup Sheet'!$A$1:$AM$47,3,0)</f>
        <v>Varad</v>
      </c>
      <c r="K245" s="9" t="str">
        <f>VLOOKUP(H245,'Startup Sheet'!$A$1:$AM$47,4,0)</f>
        <v>f20200160@pilani.bits-pilani.ac.in</v>
      </c>
      <c r="L245" s="10" t="str">
        <f>VLOOKUP($H245,'Startup Sheet'!$A$1:$AM$47,15,0)</f>
        <v>https://drive.google.com/drive/folders/1UGUlOhqjCkI-SwetLhhrUYvF9kMsvQYr?usp=sharing</v>
      </c>
      <c r="M245" s="9" t="str">
        <f t="shared" si="16"/>
        <v>Thrifty Ai: https://drive.google.com/drive/folders/1UGUlOhqjCkI-SwetLhhrUYvF9kMsvQYr?usp=sharing</v>
      </c>
      <c r="N245" s="9">
        <v>44746.0</v>
      </c>
      <c r="O245" s="21">
        <v>44746.458333333336</v>
      </c>
      <c r="P245" s="21">
        <v>44746.5</v>
      </c>
      <c r="Q245" s="9" t="str">
        <f>VLOOKUP($H245,'Startup Sheet'!$A$1:$AM$47,18,0)</f>
        <v>harshmusketers@gmail.com</v>
      </c>
      <c r="R245" s="9" t="str">
        <f>VLOOKUP($H245,'Startup Sheet'!$A$1:$AM$47,21,0)</f>
        <v>tanishi.mookerjee1510@gmail.com</v>
      </c>
      <c r="S245" s="9" t="str">
        <f>VLOOKUP($H245,'Startup Sheet'!$A$1:$AM$47,24,0)</f>
        <v>yashashgupta96@gmail.com</v>
      </c>
    </row>
    <row r="246">
      <c r="A246" s="6" t="s">
        <v>253</v>
      </c>
      <c r="B246" s="6" t="str">
        <f>VLOOKUP(A246,'Mentor Sheet'!$B$2:$O$102,2,0)</f>
        <v>M101</v>
      </c>
      <c r="C246" s="6" t="s">
        <v>254</v>
      </c>
      <c r="D246" s="14" t="s">
        <v>53</v>
      </c>
      <c r="E246" s="6" t="str">
        <f>VLOOKUP(D246,'2021 Batch'!$A$2:$E$16,2,0)</f>
        <v>f20211070@pilani.bits-pilani.ac.in</v>
      </c>
      <c r="F246" s="7">
        <v>2.0</v>
      </c>
      <c r="G246" s="6" t="str">
        <f t="shared" si="1"/>
        <v>M101X2</v>
      </c>
      <c r="H246" s="6" t="str">
        <f>VLOOKUP(G246,'Slot tags'!$C$2:$D$610,2,0)</f>
        <v>S25</v>
      </c>
      <c r="I246" s="8" t="str">
        <f>VLOOKUP($H246,'Startup Sheet'!$A$1:$AM$47,2,0)</f>
        <v>Froots Technologies Pvt Ltd</v>
      </c>
      <c r="J246" s="9" t="str">
        <f>VLOOKUP(H246,'Startup Sheet'!$A$1:$AM$47,3,0)</f>
        <v>Naman</v>
      </c>
      <c r="K246" s="9" t="str">
        <f>VLOOKUP(H246,'Startup Sheet'!$A$1:$AM$47,4,0)</f>
        <v>f20201749@pilani.bits-pilani.ac.in</v>
      </c>
      <c r="L246" s="10" t="str">
        <f>VLOOKUP($H246,'Startup Sheet'!$A$1:$AM$47,15,0)</f>
        <v>https://drive.google.com/open?id=1SIoPVqze3BoLDpQN9KvP4FVg0hUkXfO1&amp;authuser=karman%40conquest.org.in&amp;usp=drive_fs</v>
      </c>
      <c r="M246" s="9" t="str">
        <f t="shared" si="16"/>
        <v>Froots Technologies Pvt Ltd: https://drive.google.com/open?id=1SIoPVqze3BoLDpQN9KvP4FVg0hUkXfO1&amp;authuser=karman%40conquest.org.in&amp;usp=drive_fs</v>
      </c>
      <c r="N246" s="9">
        <v>44746.0</v>
      </c>
      <c r="O246" s="21">
        <v>44746.541666666664</v>
      </c>
      <c r="P246" s="21">
        <v>44746.583333333336</v>
      </c>
      <c r="Q246" s="9" t="str">
        <f>VLOOKUP($H246,'Startup Sheet'!$A$1:$AM$47,18,0)</f>
        <v>shefalika@froots.co</v>
      </c>
      <c r="R246" s="9" t="str">
        <f>VLOOKUP($H246,'Startup Sheet'!$A$1:$AM$47,21,0)</f>
        <v>shefali@froots.co</v>
      </c>
      <c r="S246" s="9" t="str">
        <f>VLOOKUP($H246,'Startup Sheet'!$A$1:$AM$47,24,0)</f>
        <v/>
      </c>
    </row>
    <row r="247">
      <c r="A247" s="6" t="s">
        <v>253</v>
      </c>
      <c r="B247" s="6" t="str">
        <f>VLOOKUP(A247,'Mentor Sheet'!$B$2:$O$102,2,0)</f>
        <v>M101</v>
      </c>
      <c r="C247" s="6" t="s">
        <v>254</v>
      </c>
      <c r="D247" s="14" t="s">
        <v>53</v>
      </c>
      <c r="E247" s="6" t="str">
        <f>VLOOKUP(D247,'2021 Batch'!$A$2:$E$16,2,0)</f>
        <v>f20211070@pilani.bits-pilani.ac.in</v>
      </c>
      <c r="F247" s="7">
        <v>3.0</v>
      </c>
      <c r="G247" s="6" t="str">
        <f t="shared" si="1"/>
        <v>M101X3</v>
      </c>
      <c r="H247" s="6" t="str">
        <f>VLOOKUP(G247,'Slot tags'!$C$2:$D$610,2,0)</f>
        <v>S20</v>
      </c>
      <c r="I247" s="8" t="str">
        <f>VLOOKUP($H247,'Startup Sheet'!$A$1:$AM$47,2,0)</f>
        <v>Kwikpic</v>
      </c>
      <c r="J247" s="9" t="str">
        <f>VLOOKUP(H247,'Startup Sheet'!$A$1:$AM$47,3,0)</f>
        <v>Shreya</v>
      </c>
      <c r="K247" s="9" t="str">
        <f>VLOOKUP(H247,'Startup Sheet'!$A$1:$AM$47,4,0)</f>
        <v>f20201807@pilani.bits-pilani.ac.in</v>
      </c>
      <c r="L247" s="10" t="str">
        <f>VLOOKUP($H247,'Startup Sheet'!$A$1:$AM$47,15,0)</f>
        <v>https://drive.google.com/drive/folders/1Se-AWsb-C5MxkFslCpOLWQGsT_aq9h1d?usp=sharing</v>
      </c>
      <c r="M247" s="9" t="str">
        <f t="shared" si="16"/>
        <v>Kwikpic: https://drive.google.com/drive/folders/1Se-AWsb-C5MxkFslCpOLWQGsT_aq9h1d?usp=sharing</v>
      </c>
      <c r="N247" s="9">
        <v>44744.0</v>
      </c>
      <c r="O247" s="21">
        <v>44744.458333333336</v>
      </c>
      <c r="P247" s="21">
        <v>44744.5</v>
      </c>
      <c r="Q247" s="9" t="str">
        <f>VLOOKUP($H247,'Startup Sheet'!$A$1:$AM$47,18,0)</f>
        <v>harsh@kwikpic.in</v>
      </c>
      <c r="R247" s="9" t="str">
        <f>VLOOKUP($H247,'Startup Sheet'!$A$1:$AM$47,21,0)</f>
        <v/>
      </c>
      <c r="S247" s="9" t="str">
        <f>VLOOKUP($H247,'Startup Sheet'!$A$1:$AM$47,24,0)</f>
        <v/>
      </c>
    </row>
    <row r="248">
      <c r="A248" s="6" t="s">
        <v>255</v>
      </c>
      <c r="B248" s="6" t="str">
        <f>VLOOKUP(A248,'Mentor Sheet'!$B$2:$O$102,2,0)</f>
        <v>M9</v>
      </c>
      <c r="C248" s="6" t="s">
        <v>256</v>
      </c>
      <c r="D248" s="6" t="s">
        <v>35</v>
      </c>
      <c r="E248" s="6" t="str">
        <f>VLOOKUP(D248,'2021 Batch'!$A$2:$E$16,2,0)</f>
        <v>f20212389@pilani.bits-pilani.ac.in</v>
      </c>
      <c r="F248" s="7">
        <v>1.0</v>
      </c>
      <c r="G248" s="6" t="str">
        <f t="shared" si="1"/>
        <v>M9X1</v>
      </c>
      <c r="H248" s="6" t="str">
        <f>VLOOKUP(G248,'Slot tags'!$C$2:$D$610,2,0)</f>
        <v>S1</v>
      </c>
      <c r="I248" s="8" t="str">
        <f>VLOOKUP($H248,'Startup Sheet'!$A$1:$AM$47,2,0)</f>
        <v>Algoz.xyz</v>
      </c>
      <c r="J248" s="9" t="str">
        <f>VLOOKUP(H248,'Startup Sheet'!$A$1:$AM$47,3,0)</f>
        <v>Saksham</v>
      </c>
      <c r="K248" s="9" t="str">
        <f>VLOOKUP(H248,'Startup Sheet'!$A$1:$AM$47,4,0)</f>
        <v>f20201508@pilani.bits-pilani.ac.in</v>
      </c>
      <c r="L248" s="10" t="str">
        <f>VLOOKUP($H248,'Startup Sheet'!$A$1:$AM$47,15,0)</f>
        <v>https://drive.google.com/drive/folders/1LWNIO2EIRPjX9BeaYigFOVgkhpfh3fiM?usp=sharing</v>
      </c>
      <c r="M248" s="9" t="str">
        <f t="shared" si="16"/>
        <v>Algoz.xyz: https://drive.google.com/drive/folders/1LWNIO2EIRPjX9BeaYigFOVgkhpfh3fiM?usp=sharing</v>
      </c>
      <c r="N248" s="9">
        <v>44747.0</v>
      </c>
      <c r="O248" s="21">
        <v>44747.5</v>
      </c>
      <c r="P248" s="21">
        <v>44747.541666666664</v>
      </c>
      <c r="Q248" s="9" t="str">
        <f>VLOOKUP($H248,'Startup Sheet'!$A$1:$AM$47,18,0)</f>
        <v>hey@virajchhajed.com</v>
      </c>
      <c r="R248" s="9" t="str">
        <f>VLOOKUP($H248,'Startup Sheet'!$A$1:$AM$47,21,0)</f>
        <v>nishant.aklecha@gmail.com</v>
      </c>
      <c r="S248" s="9" t="str">
        <f>VLOOKUP($H248,'Startup Sheet'!$A$1:$AM$47,24,0)</f>
        <v/>
      </c>
    </row>
    <row r="249">
      <c r="A249" s="6" t="s">
        <v>255</v>
      </c>
      <c r="B249" s="6" t="str">
        <f>VLOOKUP(A249,'Mentor Sheet'!$B$2:$O$102,2,0)</f>
        <v>M9</v>
      </c>
      <c r="C249" s="6" t="s">
        <v>256</v>
      </c>
      <c r="D249" s="6" t="s">
        <v>35</v>
      </c>
      <c r="E249" s="6" t="str">
        <f>VLOOKUP(D249,'2021 Batch'!$A$2:$E$16,2,0)</f>
        <v>f20212389@pilani.bits-pilani.ac.in</v>
      </c>
      <c r="F249" s="7">
        <v>2.0</v>
      </c>
      <c r="G249" s="6" t="str">
        <f t="shared" si="1"/>
        <v>M9X2</v>
      </c>
      <c r="H249" s="6" t="str">
        <f>VLOOKUP(G249,'Slot tags'!$C$2:$D$610,2,0)</f>
        <v>S6</v>
      </c>
      <c r="I249" s="8" t="str">
        <f>VLOOKUP($H249,'Startup Sheet'!$A$1:$AM$47,2,0)</f>
        <v>BEAT Music NFTs</v>
      </c>
      <c r="J249" s="9" t="str">
        <f>VLOOKUP(H249,'Startup Sheet'!$A$1:$AM$47,3,0)</f>
        <v>Saksham</v>
      </c>
      <c r="K249" s="9" t="str">
        <f>VLOOKUP(H249,'Startup Sheet'!$A$1:$AM$47,4,0)</f>
        <v>f20201508@pilani.bits-pilani.ac.in</v>
      </c>
      <c r="L249" s="10" t="str">
        <f>VLOOKUP($H249,'Startup Sheet'!$A$1:$AM$47,15,0)</f>
        <v>https://drive.google.com/drive/folders/1JnthQqfPsMK1kllemeIUDUeZ5AXteXt8?usp=sharing</v>
      </c>
      <c r="M249" s="9" t="str">
        <f t="shared" si="16"/>
        <v>BEAT Music NFTs: https://drive.google.com/drive/folders/1JnthQqfPsMK1kllemeIUDUeZ5AXteXt8?usp=sharing</v>
      </c>
      <c r="N249" s="9">
        <v>44747.0</v>
      </c>
      <c r="O249" s="21">
        <v>44747.541666666664</v>
      </c>
      <c r="P249" s="21">
        <v>44747.583333333336</v>
      </c>
      <c r="Q249" s="9" t="str">
        <f>VLOOKUP($H249,'Startup Sheet'!$A$1:$AM$47,18,0)</f>
        <v>bhargavk191@gmail.com</v>
      </c>
      <c r="R249" s="9" t="str">
        <f>VLOOKUP($H249,'Startup Sheet'!$A$1:$AM$47,21,0)</f>
        <v/>
      </c>
      <c r="S249" s="9" t="str">
        <f>VLOOKUP($H249,'Startup Sheet'!$A$1:$AM$47,24,0)</f>
        <v/>
      </c>
    </row>
    <row r="250">
      <c r="A250" s="6" t="s">
        <v>255</v>
      </c>
      <c r="B250" s="6" t="str">
        <f>VLOOKUP(A250,'Mentor Sheet'!$B$2:$O$102,2,0)</f>
        <v>M9</v>
      </c>
      <c r="C250" s="6" t="s">
        <v>256</v>
      </c>
      <c r="D250" s="6" t="s">
        <v>35</v>
      </c>
      <c r="E250" s="6" t="str">
        <f>VLOOKUP(D250,'2021 Batch'!$A$2:$E$16,2,0)</f>
        <v>f20212389@pilani.bits-pilani.ac.in</v>
      </c>
      <c r="F250" s="7">
        <v>3.0</v>
      </c>
      <c r="G250" s="6" t="str">
        <f t="shared" si="1"/>
        <v>M9X3</v>
      </c>
      <c r="H250" s="6" t="str">
        <f>VLOOKUP(G250,'Slot tags'!$C$2:$D$610,2,0)</f>
        <v>S8</v>
      </c>
      <c r="I250" s="8" t="str">
        <f>VLOOKUP($H250,'Startup Sheet'!$A$1:$AM$47,2,0)</f>
        <v>Fragments (prev. Gullak Party)</v>
      </c>
      <c r="J250" s="9" t="str">
        <f>VLOOKUP(H250,'Startup Sheet'!$A$1:$AM$47,3,0)</f>
        <v>Adarsh</v>
      </c>
      <c r="K250" s="9" t="str">
        <f>VLOOKUP(H250,'Startup Sheet'!$A$1:$AM$47,4,0)</f>
        <v>f20200635@pilani.bits-pilani.ac.in</v>
      </c>
      <c r="L250" s="10" t="str">
        <f>VLOOKUP($H250,'Startup Sheet'!$A$1:$AM$47,15,0)</f>
        <v>https://drive.google.com/open?id=1JpRC8GO5Kbd6N1RwVqNKcwOcV7aUUxhr&amp;authuser=karman%40conquest.org.in&amp;usp=drive_fs</v>
      </c>
      <c r="M250" s="9" t="str">
        <f t="shared" si="16"/>
        <v>Fragments (prev. Gullak Party): https://drive.google.com/open?id=1JpRC8GO5Kbd6N1RwVqNKcwOcV7aUUxhr&amp;authuser=karman%40conquest.org.in&amp;usp=drive_fs</v>
      </c>
      <c r="N250" s="9">
        <v>44747.0</v>
      </c>
      <c r="O250" s="21">
        <v>44747.583333333336</v>
      </c>
      <c r="P250" s="21">
        <v>44747.625</v>
      </c>
      <c r="Q250" s="9" t="str">
        <f>VLOOKUP($H250,'Startup Sheet'!$A$1:$AM$47,18,0)</f>
        <v>deep@thesocio.club</v>
      </c>
      <c r="R250" s="9" t="str">
        <f>VLOOKUP($H250,'Startup Sheet'!$A$1:$AM$47,21,0)</f>
        <v/>
      </c>
      <c r="S250" s="9" t="str">
        <f>VLOOKUP($H250,'Startup Sheet'!$A$1:$AM$47,24,0)</f>
        <v/>
      </c>
    </row>
    <row r="251">
      <c r="A251" s="6" t="s">
        <v>255</v>
      </c>
      <c r="B251" s="6" t="str">
        <f>VLOOKUP(A251,'Mentor Sheet'!$B$2:$O$102,2,0)</f>
        <v>M9</v>
      </c>
      <c r="C251" s="6" t="s">
        <v>256</v>
      </c>
      <c r="D251" s="6" t="s">
        <v>35</v>
      </c>
      <c r="E251" s="6" t="str">
        <f>VLOOKUP(D251,'2021 Batch'!$A$2:$E$16,2,0)</f>
        <v>f20212389@pilani.bits-pilani.ac.in</v>
      </c>
      <c r="F251" s="7">
        <v>4.0</v>
      </c>
      <c r="G251" s="6" t="str">
        <f t="shared" si="1"/>
        <v>M9X4</v>
      </c>
      <c r="H251" s="6" t="str">
        <f>VLOOKUP(G251,'Slot tags'!$C$2:$D$610,2,0)</f>
        <v>S7</v>
      </c>
      <c r="I251" s="8" t="str">
        <f>VLOOKUP($H251,'Startup Sheet'!$A$1:$AM$47,2,0)</f>
        <v>NeoFanTasy</v>
      </c>
      <c r="J251" s="9" t="str">
        <f>VLOOKUP(H251,'Startup Sheet'!$A$1:$AM$47,3,0)</f>
        <v>Saksham</v>
      </c>
      <c r="K251" s="9" t="str">
        <f>VLOOKUP(H251,'Startup Sheet'!$A$1:$AM$47,4,0)</f>
        <v>f20201508@pilani.bits-pilani.ac.in</v>
      </c>
      <c r="L251" s="10" t="str">
        <f>VLOOKUP($H251,'Startup Sheet'!$A$1:$AM$47,15,0)</f>
        <v>https://drive.google.com/drive/folders/1LhQa9x9AkAoPq-p7CL7IZB-OswRTr9lM?usp=sharing</v>
      </c>
      <c r="M251" s="9" t="str">
        <f t="shared" si="16"/>
        <v>NeoFanTasy: https://drive.google.com/drive/folders/1LhQa9x9AkAoPq-p7CL7IZB-OswRTr9lM?usp=sharing</v>
      </c>
      <c r="N251" s="9">
        <v>44747.0</v>
      </c>
      <c r="O251" s="21">
        <v>44747.625</v>
      </c>
      <c r="P251" s="21">
        <v>44747.666666666664</v>
      </c>
      <c r="Q251" s="9" t="str">
        <f>VLOOKUP($H251,'Startup Sheet'!$A$1:$AM$47,18,0)</f>
        <v>maharsh@nextblock.in</v>
      </c>
      <c r="R251" s="9" t="str">
        <f>VLOOKUP($H251,'Startup Sheet'!$A$1:$AM$47,21,0)</f>
        <v>deep@nextblock.in</v>
      </c>
      <c r="S251" s="9" t="str">
        <f>VLOOKUP($H251,'Startup Sheet'!$A$1:$AM$47,24,0)</f>
        <v/>
      </c>
    </row>
    <row r="252">
      <c r="A252" s="6" t="s">
        <v>255</v>
      </c>
      <c r="B252" s="6" t="str">
        <f>VLOOKUP(A252,'Mentor Sheet'!$B$2:$O$102,2,0)</f>
        <v>M9</v>
      </c>
      <c r="C252" s="6" t="s">
        <v>256</v>
      </c>
      <c r="D252" s="6" t="s">
        <v>35</v>
      </c>
      <c r="E252" s="6" t="str">
        <f>VLOOKUP(D252,'2021 Batch'!$A$2:$E$16,2,0)</f>
        <v>f20212389@pilani.bits-pilani.ac.in</v>
      </c>
      <c r="F252" s="7">
        <v>5.0</v>
      </c>
      <c r="G252" s="6" t="str">
        <f t="shared" si="1"/>
        <v>M9X5</v>
      </c>
      <c r="H252" s="6" t="str">
        <f>VLOOKUP(G252,'Slot tags'!$C$2:$D$610,2,0)</f>
        <v>S3</v>
      </c>
      <c r="I252" s="8" t="str">
        <f>VLOOKUP($H252,'Startup Sheet'!$A$1:$AM$47,2,0)</f>
        <v>PredictRAM DeFi</v>
      </c>
      <c r="J252" s="9" t="str">
        <f>VLOOKUP(H252,'Startup Sheet'!$A$1:$AM$47,3,0)</f>
        <v>Adarsh</v>
      </c>
      <c r="K252" s="9" t="str">
        <f>VLOOKUP(H252,'Startup Sheet'!$A$1:$AM$47,4,0)</f>
        <v>f20200635@pilani.bits-pilani.ac.in</v>
      </c>
      <c r="L252" s="10" t="str">
        <f>VLOOKUP($H252,'Startup Sheet'!$A$1:$AM$47,15,0)</f>
        <v>https://drive.google.com/open?id=1JS1ODbx9H_BuLWnEKXgFlopKKnGwBkA_&amp;authuser=karman%40conquest.org.in&amp;usp=drive_fs</v>
      </c>
      <c r="M252" s="9" t="str">
        <f t="shared" si="16"/>
        <v>PredictRAM DeFi: https://drive.google.com/open?id=1JS1ODbx9H_BuLWnEKXgFlopKKnGwBkA_&amp;authuser=karman%40conquest.org.in&amp;usp=drive_fs</v>
      </c>
      <c r="N252" s="9">
        <v>44747.0</v>
      </c>
      <c r="O252" s="21">
        <v>44747.666666666664</v>
      </c>
      <c r="P252" s="21">
        <v>44747.708333333336</v>
      </c>
      <c r="Q252" s="9" t="str">
        <f>VLOOKUP($H252,'Startup Sheet'!$A$1:$AM$47,18,0)</f>
        <v>subir@predictram.com</v>
      </c>
      <c r="R252" s="9" t="str">
        <f>VLOOKUP($H252,'Startup Sheet'!$A$1:$AM$47,21,0)</f>
        <v>sheetal.maurya17@gmail.com</v>
      </c>
      <c r="S252" s="9" t="str">
        <f>VLOOKUP($H252,'Startup Sheet'!$A$1:$AM$47,24,0)</f>
        <v/>
      </c>
    </row>
    <row r="253">
      <c r="A253" s="6" t="s">
        <v>257</v>
      </c>
      <c r="B253" s="6" t="str">
        <f>VLOOKUP(A253,'Mentor Sheet'!$B$2:$O$102,2,0)</f>
        <v>M70</v>
      </c>
      <c r="C253" s="6" t="s">
        <v>258</v>
      </c>
      <c r="D253" s="6" t="s">
        <v>31</v>
      </c>
      <c r="E253" s="6" t="str">
        <f>VLOOKUP(D253,'2021 Batch'!$A$2:$E$16,2,0)</f>
        <v>f20210362@pilani.bits-pilani.ac.in</v>
      </c>
      <c r="F253" s="7">
        <v>1.0</v>
      </c>
      <c r="G253" s="6" t="str">
        <f t="shared" si="1"/>
        <v>M70X1</v>
      </c>
      <c r="H253" s="6" t="str">
        <f>VLOOKUP(G253,'Slot tags'!$C$2:$D$610,2,0)</f>
        <v>S2</v>
      </c>
      <c r="I253" s="8" t="str">
        <f>VLOOKUP($H253,'Startup Sheet'!$A$1:$AM$47,2,0)</f>
        <v>Aiverse</v>
      </c>
      <c r="J253" s="9" t="str">
        <f>VLOOKUP(H253,'Startup Sheet'!$A$1:$AM$47,3,0)</f>
        <v>Saksham</v>
      </c>
      <c r="K253" s="9" t="str">
        <f>VLOOKUP(H253,'Startup Sheet'!$A$1:$AM$47,4,0)</f>
        <v>f20201508@pilani.bits-pilani.ac.in</v>
      </c>
      <c r="L253" s="10" t="str">
        <f>VLOOKUP($H253,'Startup Sheet'!$A$1:$AM$47,15,0)</f>
        <v>https://drive.google.com/drive/folders/1DBLkV1sf6Kp6Q5Ywi44gcnxhyIpm47Kc?usp=sharing</v>
      </c>
      <c r="M253" s="9" t="str">
        <f t="shared" si="16"/>
        <v>Aiverse: https://drive.google.com/drive/folders/1DBLkV1sf6Kp6Q5Ywi44gcnxhyIpm47Kc?usp=sharing</v>
      </c>
      <c r="N253" s="9">
        <v>44743.0</v>
      </c>
      <c r="O253" s="21">
        <v>44743.416666666664</v>
      </c>
      <c r="P253" s="21">
        <v>44743.458333333336</v>
      </c>
      <c r="Q253" s="9" t="str">
        <f>VLOOKUP($H253,'Startup Sheet'!$A$1:$AM$47,18,0)</f>
        <v>abhishekroushan2194@gmail.com</v>
      </c>
      <c r="R253" s="9" t="str">
        <f>VLOOKUP($H253,'Startup Sheet'!$A$1:$AM$47,21,0)</f>
        <v>synergy.gaurav05@gmail.com</v>
      </c>
      <c r="S253" s="9" t="str">
        <f>VLOOKUP($H253,'Startup Sheet'!$A$1:$AM$47,24,0)</f>
        <v>aryanguptagandhi@gmail.com</v>
      </c>
    </row>
    <row r="254">
      <c r="A254" s="6" t="s">
        <v>257</v>
      </c>
      <c r="B254" s="6" t="str">
        <f>VLOOKUP(A254,'Mentor Sheet'!$B$2:$O$102,2,0)</f>
        <v>M70</v>
      </c>
      <c r="C254" s="6" t="s">
        <v>258</v>
      </c>
      <c r="D254" s="6" t="s">
        <v>31</v>
      </c>
      <c r="E254" s="6" t="str">
        <f>VLOOKUP(D254,'2021 Batch'!$A$2:$E$16,2,0)</f>
        <v>f20210362@pilani.bits-pilani.ac.in</v>
      </c>
      <c r="F254" s="7">
        <v>2.0</v>
      </c>
      <c r="G254" s="6" t="str">
        <f t="shared" si="1"/>
        <v>M70X2</v>
      </c>
      <c r="H254" s="6" t="str">
        <f>VLOOKUP(G254,'Slot tags'!$C$2:$D$610,2,0)</f>
        <v>S3</v>
      </c>
      <c r="I254" s="8" t="str">
        <f>VLOOKUP($H254,'Startup Sheet'!$A$1:$AM$47,2,0)</f>
        <v>PredictRAM DeFi</v>
      </c>
      <c r="J254" s="9" t="str">
        <f>VLOOKUP(H254,'Startup Sheet'!$A$1:$AM$47,3,0)</f>
        <v>Adarsh</v>
      </c>
      <c r="K254" s="9" t="str">
        <f>VLOOKUP(H254,'Startup Sheet'!$A$1:$AM$47,4,0)</f>
        <v>f20200635@pilani.bits-pilani.ac.in</v>
      </c>
      <c r="L254" s="10" t="str">
        <f>VLOOKUP($H254,'Startup Sheet'!$A$1:$AM$47,15,0)</f>
        <v>https://drive.google.com/open?id=1JS1ODbx9H_BuLWnEKXgFlopKKnGwBkA_&amp;authuser=karman%40conquest.org.in&amp;usp=drive_fs</v>
      </c>
      <c r="M254" s="9" t="str">
        <f t="shared" si="16"/>
        <v>PredictRAM DeFi: https://drive.google.com/open?id=1JS1ODbx9H_BuLWnEKXgFlopKKnGwBkA_&amp;authuser=karman%40conquest.org.in&amp;usp=drive_fs</v>
      </c>
      <c r="N254" s="9">
        <v>44746.0</v>
      </c>
      <c r="O254" s="21">
        <v>44746.416666666664</v>
      </c>
      <c r="P254" s="21">
        <v>44746.458333333336</v>
      </c>
      <c r="Q254" s="9" t="str">
        <f>VLOOKUP($H254,'Startup Sheet'!$A$1:$AM$47,18,0)</f>
        <v>subir@predictram.com</v>
      </c>
      <c r="R254" s="9" t="str">
        <f>VLOOKUP($H254,'Startup Sheet'!$A$1:$AM$47,21,0)</f>
        <v>sheetal.maurya17@gmail.com</v>
      </c>
      <c r="S254" s="9" t="str">
        <f>VLOOKUP($H254,'Startup Sheet'!$A$1:$AM$47,24,0)</f>
        <v/>
      </c>
    </row>
    <row r="255">
      <c r="A255" s="6" t="s">
        <v>257</v>
      </c>
      <c r="B255" s="6" t="str">
        <f>VLOOKUP(A255,'Mentor Sheet'!$B$2:$O$102,2,0)</f>
        <v>M70</v>
      </c>
      <c r="C255" s="6" t="s">
        <v>258</v>
      </c>
      <c r="D255" s="6" t="s">
        <v>31</v>
      </c>
      <c r="E255" s="6" t="str">
        <f>VLOOKUP(D255,'2021 Batch'!$A$2:$E$16,2,0)</f>
        <v>f20210362@pilani.bits-pilani.ac.in</v>
      </c>
      <c r="F255" s="7">
        <v>3.0</v>
      </c>
      <c r="G255" s="6" t="str">
        <f t="shared" si="1"/>
        <v>M70X3</v>
      </c>
      <c r="H255" s="6" t="str">
        <f>VLOOKUP(G255,'Slot tags'!$C$2:$D$610,2,0)</f>
        <v>S5</v>
      </c>
      <c r="I255" s="8" t="str">
        <f>VLOOKUP($H255,'Startup Sheet'!$A$1:$AM$47,2,0)</f>
        <v>StreamMoney</v>
      </c>
      <c r="J255" s="9" t="str">
        <f>VLOOKUP(H255,'Startup Sheet'!$A$1:$AM$47,3,0)</f>
        <v>Adarsh</v>
      </c>
      <c r="K255" s="9" t="str">
        <f>VLOOKUP(H255,'Startup Sheet'!$A$1:$AM$47,4,0)</f>
        <v>f20200635@pilani.bits-pilani.ac.in</v>
      </c>
      <c r="L255" s="10" t="str">
        <f>VLOOKUP($H255,'Startup Sheet'!$A$1:$AM$47,15,0)</f>
        <v>https://drive.google.com/open?id=1JRlx0Z4Yc3jaD0eJLvBER8VswmJACJlk&amp;authuser=karman%40conquest.org.in&amp;usp=drive_fs</v>
      </c>
      <c r="M255" s="9" t="str">
        <f t="shared" si="16"/>
        <v>StreamMoney: https://drive.google.com/open?id=1JRlx0Z4Yc3jaD0eJLvBER8VswmJACJlk&amp;authuser=karman%40conquest.org.in&amp;usp=drive_fs</v>
      </c>
      <c r="N255" s="9">
        <v>44748.0</v>
      </c>
      <c r="O255" s="21">
        <v>44748.416666666664</v>
      </c>
      <c r="P255" s="21">
        <v>44748.458333333336</v>
      </c>
      <c r="Q255" s="9" t="str">
        <f>VLOOKUP($H255,'Startup Sheet'!$A$1:$AM$47,18,0)</f>
        <v>yugal@streammoney.finance</v>
      </c>
      <c r="R255" s="9" t="str">
        <f>VLOOKUP($H255,'Startup Sheet'!$A$1:$AM$47,21,0)</f>
        <v>piyush.chittara@gmail.com</v>
      </c>
      <c r="S255" s="9" t="str">
        <f>VLOOKUP($H255,'Startup Sheet'!$A$1:$AM$47,24,0)</f>
        <v/>
      </c>
    </row>
    <row r="256">
      <c r="A256" s="6" t="s">
        <v>257</v>
      </c>
      <c r="B256" s="6" t="str">
        <f>VLOOKUP(A256,'Mentor Sheet'!$B$2:$O$102,2,0)</f>
        <v>M70</v>
      </c>
      <c r="C256" s="6" t="s">
        <v>258</v>
      </c>
      <c r="D256" s="6" t="s">
        <v>31</v>
      </c>
      <c r="E256" s="6" t="str">
        <f>VLOOKUP(D256,'2021 Batch'!$A$2:$E$16,2,0)</f>
        <v>f20210362@pilani.bits-pilani.ac.in</v>
      </c>
      <c r="F256" s="7">
        <v>4.0</v>
      </c>
      <c r="G256" s="6" t="str">
        <f t="shared" si="1"/>
        <v>M70X4</v>
      </c>
      <c r="H256" s="6" t="str">
        <f>VLOOKUP(G256,'Slot tags'!$C$2:$D$610,2,0)</f>
        <v>S7</v>
      </c>
      <c r="I256" s="8" t="str">
        <f>VLOOKUP($H256,'Startup Sheet'!$A$1:$AM$47,2,0)</f>
        <v>NeoFanTasy</v>
      </c>
      <c r="J256" s="9" t="str">
        <f>VLOOKUP(H256,'Startup Sheet'!$A$1:$AM$47,3,0)</f>
        <v>Saksham</v>
      </c>
      <c r="K256" s="9" t="str">
        <f>VLOOKUP(H256,'Startup Sheet'!$A$1:$AM$47,4,0)</f>
        <v>f20201508@pilani.bits-pilani.ac.in</v>
      </c>
      <c r="L256" s="10" t="str">
        <f>VLOOKUP($H256,'Startup Sheet'!$A$1:$AM$47,15,0)</f>
        <v>https://drive.google.com/drive/folders/1LhQa9x9AkAoPq-p7CL7IZB-OswRTr9lM?usp=sharing</v>
      </c>
      <c r="M256" s="9" t="str">
        <f t="shared" si="16"/>
        <v>NeoFanTasy: https://drive.google.com/drive/folders/1LhQa9x9AkAoPq-p7CL7IZB-OswRTr9lM?usp=sharing</v>
      </c>
      <c r="N256" s="9">
        <v>44750.0</v>
      </c>
      <c r="O256" s="21">
        <v>44750.416666666664</v>
      </c>
      <c r="P256" s="21">
        <v>44750.458333333336</v>
      </c>
      <c r="Q256" s="9" t="str">
        <f>VLOOKUP($H256,'Startup Sheet'!$A$1:$AM$47,18,0)</f>
        <v>maharsh@nextblock.in</v>
      </c>
      <c r="R256" s="9" t="str">
        <f>VLOOKUP($H256,'Startup Sheet'!$A$1:$AM$47,21,0)</f>
        <v>deep@nextblock.in</v>
      </c>
      <c r="S256" s="9" t="str">
        <f>VLOOKUP($H256,'Startup Sheet'!$A$1:$AM$47,24,0)</f>
        <v/>
      </c>
    </row>
    <row r="257">
      <c r="A257" s="6" t="s">
        <v>259</v>
      </c>
      <c r="B257" s="6" t="str">
        <f>VLOOKUP(A257,'Mentor Sheet'!$B$2:$O$102,2,0)</f>
        <v>M33</v>
      </c>
      <c r="C257" s="6" t="s">
        <v>260</v>
      </c>
      <c r="D257" s="6" t="s">
        <v>29</v>
      </c>
      <c r="E257" s="6" t="str">
        <f>VLOOKUP(D257,'2021 Batch'!$A$2:$E$16,2,0)</f>
        <v>f20212512@pilani.bits-pilani.ac.in</v>
      </c>
      <c r="F257" s="7">
        <v>1.0</v>
      </c>
      <c r="G257" s="6" t="str">
        <f t="shared" si="1"/>
        <v>M33X1</v>
      </c>
      <c r="H257" s="6" t="str">
        <f>VLOOKUP(G257,'Slot tags'!$C$2:$D$610,2,0)</f>
        <v>S5</v>
      </c>
      <c r="I257" s="8" t="str">
        <f>VLOOKUP($H257,'Startup Sheet'!$A$1:$AM$47,2,0)</f>
        <v>StreamMoney</v>
      </c>
      <c r="J257" s="9" t="str">
        <f>VLOOKUP(H257,'Startup Sheet'!$A$1:$AM$47,3,0)</f>
        <v>Adarsh</v>
      </c>
      <c r="K257" s="9" t="str">
        <f>VLOOKUP(H257,'Startup Sheet'!$A$1:$AM$47,4,0)</f>
        <v>f20200635@pilani.bits-pilani.ac.in</v>
      </c>
      <c r="L257" s="10" t="str">
        <f>VLOOKUP($H257,'Startup Sheet'!$A$1:$AM$47,15,0)</f>
        <v>https://drive.google.com/open?id=1JRlx0Z4Yc3jaD0eJLvBER8VswmJACJlk&amp;authuser=karman%40conquest.org.in&amp;usp=drive_fs</v>
      </c>
      <c r="M257" s="9" t="str">
        <f t="shared" si="16"/>
        <v>StreamMoney: https://drive.google.com/open?id=1JRlx0Z4Yc3jaD0eJLvBER8VswmJACJlk&amp;authuser=karman%40conquest.org.in&amp;usp=drive_fs</v>
      </c>
      <c r="N257" s="26">
        <v>44747.0</v>
      </c>
      <c r="O257" s="21">
        <v>44747.71875</v>
      </c>
      <c r="P257" s="22">
        <v>44747.760416666664</v>
      </c>
      <c r="Q257" s="9" t="str">
        <f>VLOOKUP($H257,'Startup Sheet'!$A$1:$AM$47,18,0)</f>
        <v>yugal@streammoney.finance</v>
      </c>
      <c r="R257" s="9" t="str">
        <f>VLOOKUP($H257,'Startup Sheet'!$A$1:$AM$47,21,0)</f>
        <v>piyush.chittara@gmail.com</v>
      </c>
      <c r="S257" s="9" t="str">
        <f>VLOOKUP($H257,'Startup Sheet'!$A$1:$AM$47,24,0)</f>
        <v/>
      </c>
    </row>
    <row r="258">
      <c r="A258" s="6" t="s">
        <v>261</v>
      </c>
      <c r="B258" s="6" t="str">
        <f>VLOOKUP(A258,'Mentor Sheet'!$B$2:$O$102,2,0)</f>
        <v>M98</v>
      </c>
      <c r="C258" s="6" t="s">
        <v>262</v>
      </c>
      <c r="D258" s="6" t="s">
        <v>31</v>
      </c>
      <c r="E258" s="6" t="str">
        <f>VLOOKUP(D258,'2021 Batch'!$A$2:$E$16,2,0)</f>
        <v>f20210362@pilani.bits-pilani.ac.in</v>
      </c>
      <c r="F258" s="7">
        <v>1.0</v>
      </c>
      <c r="G258" s="6" t="str">
        <f t="shared" si="1"/>
        <v>M98X1</v>
      </c>
      <c r="H258" s="6" t="str">
        <f>VLOOKUP(G258,'Slot tags'!$C$2:$D$610,2,0)</f>
        <v>S28</v>
      </c>
      <c r="I258" s="8" t="str">
        <f>VLOOKUP($H258,'Startup Sheet'!$A$1:$AM$47,2,0)</f>
        <v>Siddhan Intelligence Pvt Limited</v>
      </c>
      <c r="J258" s="9" t="str">
        <f>VLOOKUP(H258,'Startup Sheet'!$A$1:$AM$47,3,0)</f>
        <v>Varad</v>
      </c>
      <c r="K258" s="9" t="str">
        <f>VLOOKUP(H258,'Startup Sheet'!$A$1:$AM$47,4,0)</f>
        <v>f20200160@pilani.bits-pilani.ac.in</v>
      </c>
      <c r="L258" s="10" t="str">
        <f>VLOOKUP($H258,'Startup Sheet'!$A$1:$AM$47,15,0)</f>
        <v>https://drive.google.com/drive/folders/1JwNyJjPecSUQSfnGNMkQfZnldC9xCKN1?usp=sharing</v>
      </c>
      <c r="M258" s="9" t="str">
        <f t="shared" si="16"/>
        <v>Siddhan Intelligence Pvt Limited: https://drive.google.com/drive/folders/1JwNyJjPecSUQSfnGNMkQfZnldC9xCKN1?usp=sharing</v>
      </c>
      <c r="N258" s="9">
        <v>44743.0</v>
      </c>
      <c r="O258" s="21">
        <v>44743.333333333336</v>
      </c>
      <c r="P258" s="21">
        <v>44743.375</v>
      </c>
      <c r="Q258" s="9" t="str">
        <f>VLOOKUP($H258,'Startup Sheet'!$A$1:$AM$47,18,0)</f>
        <v>baskar.rengaiyan@siddhanintelligence.com</v>
      </c>
      <c r="R258" s="9" t="str">
        <f>VLOOKUP($H258,'Startup Sheet'!$A$1:$AM$47,21,0)</f>
        <v>Alok.upadhyay@siddhanintelligence.com</v>
      </c>
      <c r="S258" s="9" t="str">
        <f>VLOOKUP($H258,'Startup Sheet'!$A$1:$AM$47,24,0)</f>
        <v/>
      </c>
    </row>
    <row r="259">
      <c r="A259" s="6" t="s">
        <v>261</v>
      </c>
      <c r="B259" s="6" t="str">
        <f>VLOOKUP(A259,'Mentor Sheet'!$B$2:$O$102,2,0)</f>
        <v>M98</v>
      </c>
      <c r="C259" s="6" t="s">
        <v>262</v>
      </c>
      <c r="D259" s="6" t="s">
        <v>31</v>
      </c>
      <c r="E259" s="6" t="str">
        <f>VLOOKUP(D259,'2021 Batch'!$A$2:$E$16,2,0)</f>
        <v>f20210362@pilani.bits-pilani.ac.in</v>
      </c>
      <c r="F259" s="7">
        <v>2.0</v>
      </c>
      <c r="G259" s="6" t="str">
        <f t="shared" si="1"/>
        <v>M98X2</v>
      </c>
      <c r="H259" s="6" t="str">
        <f>VLOOKUP(G259,'Slot tags'!$C$2:$D$610,2,0)</f>
        <v>S45</v>
      </c>
      <c r="I259" s="8" t="str">
        <f>VLOOKUP($H259,'Startup Sheet'!$A$1:$AM$47,2,0)</f>
        <v>Be Zen (Thrivingzen OPC Pvt Ltd)</v>
      </c>
      <c r="J259" s="9" t="str">
        <f>VLOOKUP(H259,'Startup Sheet'!$A$1:$AM$47,3,0)</f>
        <v>Mehul</v>
      </c>
      <c r="K259" s="9" t="str">
        <f>VLOOKUP(H259,'Startup Sheet'!$A$1:$AM$47,4,0)</f>
        <v>f20200806@pilani.bits-pilani.ac.in</v>
      </c>
      <c r="L259" s="10" t="str">
        <f>VLOOKUP($H259,'Startup Sheet'!$A$1:$AM$47,15,0)</f>
        <v>https://drive.google.com/open?id=1Wwm0iH0BQp7yyPOnJdsgC9uMmaimk8ZQ&amp;authuser=karman%40conquest.org.in&amp;usp=drive_fs</v>
      </c>
      <c r="M259" s="9" t="str">
        <f t="shared" si="16"/>
        <v>Be Zen (Thrivingzen OPC Pvt Ltd): https://drive.google.com/open?id=1Wwm0iH0BQp7yyPOnJdsgC9uMmaimk8ZQ&amp;authuser=karman%40conquest.org.in&amp;usp=drive_fs</v>
      </c>
      <c r="N259" s="9">
        <v>44744.0</v>
      </c>
      <c r="O259" s="21">
        <v>44744.333333333336</v>
      </c>
      <c r="P259" s="21">
        <v>44744.375</v>
      </c>
      <c r="Q259" s="9" t="str">
        <f>VLOOKUP($H259,'Startup Sheet'!$A$1:$AM$47,18,0)</f>
        <v>ramchaitanya@bezen.eco</v>
      </c>
      <c r="R259" s="9" t="str">
        <f>VLOOKUP($H259,'Startup Sheet'!$A$1:$AM$47,21,0)</f>
        <v/>
      </c>
      <c r="S259" s="9" t="str">
        <f>VLOOKUP($H259,'Startup Sheet'!$A$1:$AM$47,24,0)</f>
        <v/>
      </c>
    </row>
    <row r="260">
      <c r="A260" s="6" t="s">
        <v>261</v>
      </c>
      <c r="B260" s="6" t="str">
        <f>VLOOKUP(A260,'Mentor Sheet'!$B$2:$O$102,2,0)</f>
        <v>M98</v>
      </c>
      <c r="C260" s="6" t="s">
        <v>262</v>
      </c>
      <c r="D260" s="6" t="s">
        <v>31</v>
      </c>
      <c r="E260" s="6" t="str">
        <f>VLOOKUP(D260,'2021 Batch'!$A$2:$E$16,2,0)</f>
        <v>f20210362@pilani.bits-pilani.ac.in</v>
      </c>
      <c r="F260" s="7">
        <v>3.0</v>
      </c>
      <c r="G260" s="6" t="str">
        <f t="shared" si="1"/>
        <v>M98X3</v>
      </c>
      <c r="H260" s="6" t="str">
        <f>VLOOKUP(G260,'Slot tags'!$C$2:$D$610,2,0)</f>
        <v>S14</v>
      </c>
      <c r="I260" s="8" t="str">
        <f>VLOOKUP($H260,'Startup Sheet'!$A$1:$AM$47,2,0)</f>
        <v>Avidia Labs</v>
      </c>
      <c r="J260" s="9" t="str">
        <f>VLOOKUP(H260,'Startup Sheet'!$A$1:$AM$47,3,0)</f>
        <v>Mehul</v>
      </c>
      <c r="K260" s="9" t="str">
        <f>VLOOKUP(H260,'Startup Sheet'!$A$1:$AM$47,4,0)</f>
        <v>f20200806@pilani.bits-pilani.ac.in</v>
      </c>
      <c r="L260" s="10" t="str">
        <f>VLOOKUP($H260,'Startup Sheet'!$A$1:$AM$47,15,0)</f>
        <v>https://drive.google.com/open?id=1Kx8QRKODlNgjRyyxcMYdNXa2RA48lcIO&amp;authuser=karman%40conquest.org.in&amp;usp=drive_fs</v>
      </c>
      <c r="M260" s="9" t="str">
        <f t="shared" si="16"/>
        <v>Avidia Labs: https://drive.google.com/open?id=1Kx8QRKODlNgjRyyxcMYdNXa2RA48lcIO&amp;authuser=karman%40conquest.org.in&amp;usp=drive_fs</v>
      </c>
      <c r="N260" s="9">
        <v>44744.0</v>
      </c>
      <c r="O260" s="21">
        <v>44744.375</v>
      </c>
      <c r="P260" s="21">
        <v>44744.416666666664</v>
      </c>
      <c r="Q260" s="9" t="str">
        <f>VLOOKUP($H260,'Startup Sheet'!$A$1:$AM$47,18,0)</f>
        <v>vidya.choudhary@avidialabs.com</v>
      </c>
      <c r="R260" s="9" t="str">
        <f>VLOOKUP($H260,'Startup Sheet'!$A$1:$AM$47,21,0)</f>
        <v>ajitkohir@avidialabs.com</v>
      </c>
      <c r="S260" s="9" t="str">
        <f>VLOOKUP($H260,'Startup Sheet'!$A$1:$AM$47,24,0)</f>
        <v/>
      </c>
    </row>
    <row r="261">
      <c r="A261" s="6" t="s">
        <v>261</v>
      </c>
      <c r="B261" s="6" t="str">
        <f>VLOOKUP(A261,'Mentor Sheet'!$B$2:$O$102,2,0)</f>
        <v>M98</v>
      </c>
      <c r="C261" s="6" t="s">
        <v>262</v>
      </c>
      <c r="D261" s="6" t="s">
        <v>31</v>
      </c>
      <c r="E261" s="6" t="str">
        <f>VLOOKUP(D261,'2021 Batch'!$A$2:$E$16,2,0)</f>
        <v>f20210362@pilani.bits-pilani.ac.in</v>
      </c>
      <c r="F261" s="7">
        <v>4.0</v>
      </c>
      <c r="G261" s="6" t="str">
        <f t="shared" si="1"/>
        <v>M98X4</v>
      </c>
      <c r="H261" s="6" t="str">
        <f>VLOOKUP(G261,'Slot tags'!$C$2:$D$610,2,0)</f>
        <v>S31</v>
      </c>
      <c r="I261" s="8" t="str">
        <f>VLOOKUP($H261,'Startup Sheet'!$A$1:$AM$47,2,0)</f>
        <v>Green Tiger Mobility Private Limited</v>
      </c>
      <c r="J261" s="9" t="str">
        <f>VLOOKUP(H261,'Startup Sheet'!$A$1:$AM$47,3,0)</f>
        <v>Aryaman</v>
      </c>
      <c r="K261" s="9" t="str">
        <f>VLOOKUP(H261,'Startup Sheet'!$A$1:$AM$47,4,0)</f>
        <v>f20200537@pilani.bits-pilani.ac.in</v>
      </c>
      <c r="L261" s="10" t="str">
        <f>VLOOKUP($H261,'Startup Sheet'!$A$1:$AM$47,15,0)</f>
        <v>https://drive.google.com/drive/folders/1SFqiNx45LSxxNO68-Yc09lVbI-HNp6e_?usp=sharing</v>
      </c>
      <c r="M261" s="9" t="str">
        <f t="shared" si="16"/>
        <v>Green Tiger Mobility Private Limited: https://drive.google.com/drive/folders/1SFqiNx45LSxxNO68-Yc09lVbI-HNp6e_?usp=sharing</v>
      </c>
      <c r="N261" s="9">
        <v>44744.0</v>
      </c>
      <c r="O261" s="21">
        <v>44744.625</v>
      </c>
      <c r="P261" s="21">
        <v>44744.666666666664</v>
      </c>
      <c r="Q261" s="9" t="str">
        <f>VLOOKUP($H261,'Startup Sheet'!$A$1:$AM$47,18,0)</f>
        <v>ashish@greentiger.in</v>
      </c>
      <c r="R261" s="9" t="str">
        <f>VLOOKUP($H261,'Startup Sheet'!$A$1:$AM$47,21,0)</f>
        <v>aditya@greentiger.in</v>
      </c>
      <c r="S261" s="9" t="str">
        <f>VLOOKUP($H261,'Startup Sheet'!$A$1:$AM$47,24,0)</f>
        <v/>
      </c>
    </row>
    <row r="262">
      <c r="A262" s="6" t="s">
        <v>261</v>
      </c>
      <c r="B262" s="6" t="str">
        <f>VLOOKUP(A262,'Mentor Sheet'!$B$2:$O$102,2,0)</f>
        <v>M98</v>
      </c>
      <c r="C262" s="6" t="s">
        <v>262</v>
      </c>
      <c r="D262" s="6" t="s">
        <v>31</v>
      </c>
      <c r="E262" s="6" t="str">
        <f>VLOOKUP(D262,'2021 Batch'!$A$2:$E$16,2,0)</f>
        <v>f20210362@pilani.bits-pilani.ac.in</v>
      </c>
      <c r="F262" s="7">
        <v>5.0</v>
      </c>
      <c r="G262" s="6" t="str">
        <f t="shared" si="1"/>
        <v>M98X5</v>
      </c>
      <c r="H262" s="6" t="str">
        <f>VLOOKUP(G262,'Slot tags'!$C$2:$D$610,2,0)</f>
        <v/>
      </c>
      <c r="I262" s="9"/>
      <c r="J262" s="9"/>
      <c r="K262" s="9"/>
      <c r="L262" s="9"/>
      <c r="M262" s="9"/>
      <c r="N262" s="9">
        <v>44744.0</v>
      </c>
      <c r="O262" s="21">
        <v>44744.666666666664</v>
      </c>
      <c r="P262" s="21">
        <v>44744.708333333336</v>
      </c>
    </row>
    <row r="263">
      <c r="A263" s="6" t="s">
        <v>263</v>
      </c>
      <c r="B263" s="6" t="str">
        <f>VLOOKUP(A263,'Mentor Sheet'!$B$2:$O$102,2,0)</f>
        <v>M76</v>
      </c>
      <c r="C263" s="6" t="s">
        <v>264</v>
      </c>
      <c r="D263" s="6" t="s">
        <v>35</v>
      </c>
      <c r="E263" s="6" t="str">
        <f>VLOOKUP(D263,'2021 Batch'!$A$2:$E$16,2,0)</f>
        <v>f20212389@pilani.bits-pilani.ac.in</v>
      </c>
      <c r="F263" s="7">
        <v>1.0</v>
      </c>
      <c r="G263" s="6" t="str">
        <f t="shared" si="1"/>
        <v>M76X1</v>
      </c>
      <c r="H263" s="6" t="str">
        <f>VLOOKUP(G263,'Slot tags'!$C$2:$D$610,2,0)</f>
        <v>S43</v>
      </c>
      <c r="I263" s="8" t="str">
        <f>VLOOKUP($H263,'Startup Sheet'!$A$1:$AM$47,2,0)</f>
        <v>Invest With Tribe</v>
      </c>
      <c r="J263" s="9" t="str">
        <f>VLOOKUP(H263,'Startup Sheet'!$A$1:$AM$47,3,0)</f>
        <v>Varad</v>
      </c>
      <c r="K263" s="9" t="str">
        <f>VLOOKUP(H263,'Startup Sheet'!$A$1:$AM$47,4,0)</f>
        <v>f20200160@pilani.bits-pilani.ac.in</v>
      </c>
      <c r="L263" s="10" t="str">
        <f>VLOOKUP($H263,'Startup Sheet'!$A$1:$AM$47,15,0)</f>
        <v>https://drive.google.com/open?id=1XGVm-Tm12RkSLgg26m5hY8wO874bGqRL&amp;authuser=karman%40conquest.org.in&amp;usp=drive_fs</v>
      </c>
      <c r="M263" s="9" t="str">
        <f t="shared" ref="M263:M291" si="17">CONCATENATE(I263,": ",L263)</f>
        <v>Invest With Tribe: https://drive.google.com/open?id=1XGVm-Tm12RkSLgg26m5hY8wO874bGqRL&amp;authuser=karman%40conquest.org.in&amp;usp=drive_fs</v>
      </c>
      <c r="N263" s="24">
        <v>44750.0</v>
      </c>
      <c r="O263" s="27">
        <v>44750.416666666664</v>
      </c>
      <c r="P263" s="27">
        <v>44750.458333333336</v>
      </c>
      <c r="Q263" s="9" t="str">
        <f>VLOOKUP($H263,'Startup Sheet'!$A$1:$AM$47,18,0)</f>
        <v>himanshu@investwithtribe.com</v>
      </c>
      <c r="R263" s="9" t="str">
        <f>VLOOKUP($H263,'Startup Sheet'!$A$1:$AM$47,21,0)</f>
        <v>kayur@investwithtribe.com</v>
      </c>
      <c r="S263" s="9" t="str">
        <f>VLOOKUP($H263,'Startup Sheet'!$A$1:$AM$47,24,0)</f>
        <v/>
      </c>
    </row>
    <row r="264">
      <c r="A264" s="6" t="s">
        <v>263</v>
      </c>
      <c r="B264" s="6" t="str">
        <f>VLOOKUP(A264,'Mentor Sheet'!$B$2:$O$102,2,0)</f>
        <v>M76</v>
      </c>
      <c r="C264" s="6" t="s">
        <v>264</v>
      </c>
      <c r="D264" s="6" t="s">
        <v>35</v>
      </c>
      <c r="E264" s="6" t="str">
        <f>VLOOKUP(D264,'2021 Batch'!$A$2:$E$16,2,0)</f>
        <v>f20212389@pilani.bits-pilani.ac.in</v>
      </c>
      <c r="F264" s="7">
        <v>2.0</v>
      </c>
      <c r="G264" s="6" t="str">
        <f t="shared" si="1"/>
        <v>M76X2</v>
      </c>
      <c r="H264" s="6" t="str">
        <f>VLOOKUP(G264,'Slot tags'!$C$2:$D$610,2,0)</f>
        <v>S41</v>
      </c>
      <c r="I264" s="8" t="str">
        <f>VLOOKUP($H264,'Startup Sheet'!$A$1:$AM$47,2,0)</f>
        <v>Chalo Nework</v>
      </c>
      <c r="J264" s="9" t="str">
        <f>VLOOKUP(H264,'Startup Sheet'!$A$1:$AM$47,3,0)</f>
        <v>Varad</v>
      </c>
      <c r="K264" s="9" t="str">
        <f>VLOOKUP(H264,'Startup Sheet'!$A$1:$AM$47,4,0)</f>
        <v>f20200160@pilani.bits-pilani.ac.in</v>
      </c>
      <c r="L264" s="10" t="str">
        <f>VLOOKUP($H264,'Startup Sheet'!$A$1:$AM$47,15,0)</f>
        <v>https://drive.google.com/drive/folders/1SwRAfOTDXJV3CvChP9wAVSyAf-LICHXk?usp=sharing</v>
      </c>
      <c r="M264" s="9" t="str">
        <f t="shared" si="17"/>
        <v>Chalo Nework: https://drive.google.com/drive/folders/1SwRAfOTDXJV3CvChP9wAVSyAf-LICHXk?usp=sharing</v>
      </c>
      <c r="N264" s="24">
        <v>44750.0</v>
      </c>
      <c r="O264" s="27">
        <v>44750.458333333336</v>
      </c>
      <c r="P264" s="27">
        <v>44750.5</v>
      </c>
      <c r="Q264" s="9" t="str">
        <f>VLOOKUP($H264,'Startup Sheet'!$A$1:$AM$47,18,0)</f>
        <v>priyansha.singh@indiamigrationnow.org</v>
      </c>
      <c r="R264" s="9" t="str">
        <f>VLOOKUP($H264,'Startup Sheet'!$A$1:$AM$47,21,0)</f>
        <v>varun@indiamigrationnow.org</v>
      </c>
      <c r="S264" s="9" t="str">
        <f>VLOOKUP($H264,'Startup Sheet'!$A$1:$AM$47,24,0)</f>
        <v/>
      </c>
    </row>
    <row r="265">
      <c r="A265" s="6" t="s">
        <v>263</v>
      </c>
      <c r="B265" s="6" t="str">
        <f>VLOOKUP(A265,'Mentor Sheet'!$B$2:$O$102,2,0)</f>
        <v>M76</v>
      </c>
      <c r="C265" s="6" t="s">
        <v>264</v>
      </c>
      <c r="D265" s="6" t="s">
        <v>35</v>
      </c>
      <c r="E265" s="6" t="str">
        <f>VLOOKUP(D265,'2021 Batch'!$A$2:$E$16,2,0)</f>
        <v>f20212389@pilani.bits-pilani.ac.in</v>
      </c>
      <c r="F265" s="7">
        <v>3.0</v>
      </c>
      <c r="G265" s="6" t="str">
        <f t="shared" si="1"/>
        <v>M76X3</v>
      </c>
      <c r="H265" s="6" t="str">
        <f>VLOOKUP(G265,'Slot tags'!$C$2:$D$610,2,0)</f>
        <v>S19</v>
      </c>
      <c r="I265" s="8" t="str">
        <f>VLOOKUP($H265,'Startup Sheet'!$A$1:$AM$47,2,0)</f>
        <v>Xebra Biztech LLP</v>
      </c>
      <c r="J265" s="9" t="str">
        <f>VLOOKUP(H265,'Startup Sheet'!$A$1:$AM$47,3,0)</f>
        <v>Darshil</v>
      </c>
      <c r="K265" s="9" t="str">
        <f>VLOOKUP(H265,'Startup Sheet'!$A$1:$AM$47,4,0)</f>
        <v>f20200985@pilani.bits-pilani.ac.in</v>
      </c>
      <c r="L265" s="10" t="str">
        <f>VLOOKUP($H265,'Startup Sheet'!$A$1:$AM$47,15,0)</f>
        <v>https://drive.google.com/drive/folders/1Sye02-7bYKt_meBOMhXwFZu6ICf1UGs2?usp=sharing</v>
      </c>
      <c r="M265" s="9" t="str">
        <f t="shared" si="17"/>
        <v>Xebra Biztech LLP: https://drive.google.com/drive/folders/1Sye02-7bYKt_meBOMhXwFZu6ICf1UGs2?usp=sharing</v>
      </c>
      <c r="N265" s="24">
        <v>44750.0</v>
      </c>
      <c r="O265" s="27">
        <v>44750.604166666664</v>
      </c>
      <c r="P265" s="27">
        <v>44750.645833333336</v>
      </c>
      <c r="Q265" s="9" t="str">
        <f>VLOOKUP($H265,'Startup Sheet'!$A$1:$AM$47,18,0)</f>
        <v>nimesh@xebra.in</v>
      </c>
      <c r="R265" s="9" t="str">
        <f>VLOOKUP($H265,'Startup Sheet'!$A$1:$AM$47,21,0)</f>
        <v/>
      </c>
      <c r="S265" s="9" t="str">
        <f>VLOOKUP($H265,'Startup Sheet'!$A$1:$AM$47,24,0)</f>
        <v/>
      </c>
    </row>
    <row r="266">
      <c r="A266" s="6" t="s">
        <v>263</v>
      </c>
      <c r="B266" s="6" t="str">
        <f>VLOOKUP(A266,'Mentor Sheet'!$B$2:$O$102,2,0)</f>
        <v>M76</v>
      </c>
      <c r="C266" s="6" t="s">
        <v>264</v>
      </c>
      <c r="D266" s="6" t="s">
        <v>35</v>
      </c>
      <c r="E266" s="6" t="str">
        <f>VLOOKUP(D266,'2021 Batch'!$A$2:$E$16,2,0)</f>
        <v>f20212389@pilani.bits-pilani.ac.in</v>
      </c>
      <c r="F266" s="7">
        <v>4.0</v>
      </c>
      <c r="G266" s="6" t="str">
        <f t="shared" si="1"/>
        <v>M76X4</v>
      </c>
      <c r="H266" s="6" t="str">
        <f>VLOOKUP(G266,'Slot tags'!$C$2:$D$610,2,0)</f>
        <v>S12</v>
      </c>
      <c r="I266" s="8" t="str">
        <f>VLOOKUP($H266,'Startup Sheet'!$A$1:$AM$47,2,0)</f>
        <v>Scrollify</v>
      </c>
      <c r="J266" s="9" t="str">
        <f>VLOOKUP(H266,'Startup Sheet'!$A$1:$AM$47,3,0)</f>
        <v>Parth</v>
      </c>
      <c r="K266" s="9" t="str">
        <f>VLOOKUP(H266,'Startup Sheet'!$A$1:$AM$47,4,0)</f>
        <v>f20201229@pilani.bits-pilani.ac.in</v>
      </c>
      <c r="L266" s="10" t="str">
        <f>VLOOKUP($H266,'Startup Sheet'!$A$1:$AM$47,15,0)</f>
        <v>https://drive.google.com/open?id=1OZnEwgQS5amoHOFDQQ_ksM3zT3PcOUaM&amp;authuser=karman%40conquest.org.in&amp;usp=drive_fs</v>
      </c>
      <c r="M266" s="9" t="str">
        <f t="shared" si="17"/>
        <v>Scrollify: https://drive.google.com/open?id=1OZnEwgQS5amoHOFDQQ_ksM3zT3PcOUaM&amp;authuser=karman%40conquest.org.in&amp;usp=drive_fs</v>
      </c>
      <c r="N266" s="24">
        <v>44750.0</v>
      </c>
      <c r="O266" s="27">
        <v>44750.666666666664</v>
      </c>
      <c r="P266" s="27">
        <v>44750.708333333336</v>
      </c>
      <c r="Q266" s="9" t="str">
        <f>VLOOKUP($H266,'Startup Sheet'!$A$1:$AM$47,18,0)</f>
        <v>manas@scrollify.in</v>
      </c>
      <c r="R266" s="9" t="str">
        <f>VLOOKUP($H266,'Startup Sheet'!$A$1:$AM$47,21,0)</f>
        <v>anshul@scrollify.in</v>
      </c>
      <c r="S266" s="9" t="str">
        <f>VLOOKUP($H266,'Startup Sheet'!$A$1:$AM$47,24,0)</f>
        <v/>
      </c>
    </row>
    <row r="267">
      <c r="A267" s="6" t="s">
        <v>265</v>
      </c>
      <c r="B267" s="6" t="str">
        <f>VLOOKUP(A267,'Mentor Sheet'!$B$2:$O$102,2,0)</f>
        <v>M52</v>
      </c>
      <c r="C267" s="6" t="s">
        <v>266</v>
      </c>
      <c r="D267" s="6" t="s">
        <v>26</v>
      </c>
      <c r="E267" s="6" t="str">
        <f>VLOOKUP(D267,'2021 Batch'!$A$2:$E$16,2,0)</f>
        <v>f20212801@pilani.bits-pilani.ac.in</v>
      </c>
      <c r="F267" s="7">
        <v>1.0</v>
      </c>
      <c r="G267" s="6" t="str">
        <f t="shared" si="1"/>
        <v>M52X1</v>
      </c>
      <c r="H267" s="6" t="str">
        <f>VLOOKUP(G267,'Slot tags'!$C$2:$D$610,2,0)</f>
        <v>S34</v>
      </c>
      <c r="I267" s="8" t="str">
        <f>VLOOKUP($H267,'Startup Sheet'!$A$1:$AM$47,2,0)</f>
        <v>Daffodil Health</v>
      </c>
      <c r="J267" s="9" t="str">
        <f>VLOOKUP(H267,'Startup Sheet'!$A$1:$AM$47,3,0)</f>
        <v>Shreya</v>
      </c>
      <c r="K267" s="9" t="str">
        <f>VLOOKUP(H267,'Startup Sheet'!$A$1:$AM$47,4,0)</f>
        <v>f20201807@pilani.bits-pilani.ac.in</v>
      </c>
      <c r="L267" s="10" t="str">
        <f>VLOOKUP($H267,'Startup Sheet'!$A$1:$AM$47,15,0)</f>
        <v>https://drive.google.com/drive/folders/1T56ODSwteqsJEiYNqvtImLkTebecTH2Y?usp=sharing</v>
      </c>
      <c r="M267" s="9" t="str">
        <f t="shared" si="17"/>
        <v>Daffodil Health: https://drive.google.com/drive/folders/1T56ODSwteqsJEiYNqvtImLkTebecTH2Y?usp=sharing</v>
      </c>
      <c r="N267" s="9">
        <v>44747.0</v>
      </c>
      <c r="O267" s="21">
        <v>44747.416666666664</v>
      </c>
      <c r="P267" s="21">
        <v>44747.458333333336</v>
      </c>
      <c r="Q267" s="9" t="str">
        <f>VLOOKUP($H267,'Startup Sheet'!$A$1:$AM$47,18,0)</f>
        <v>amal@daffodilhealth.com</v>
      </c>
      <c r="R267" s="9" t="str">
        <f>VLOOKUP($H267,'Startup Sheet'!$A$1:$AM$47,21,0)</f>
        <v>anupam@daffodilhealth.com</v>
      </c>
      <c r="S267" s="9" t="str">
        <f>VLOOKUP($H267,'Startup Sheet'!$A$1:$AM$47,24,0)</f>
        <v/>
      </c>
    </row>
    <row r="268">
      <c r="A268" s="6" t="s">
        <v>267</v>
      </c>
      <c r="B268" s="6" t="str">
        <f>VLOOKUP(A268,'Mentor Sheet'!$B$2:$O$102,2,0)</f>
        <v>M20</v>
      </c>
      <c r="C268" s="6" t="s">
        <v>268</v>
      </c>
      <c r="D268" s="6" t="s">
        <v>45</v>
      </c>
      <c r="E268" s="6" t="str">
        <f>VLOOKUP(D268,'2021 Batch'!$A$2:$E$16,2,0)</f>
        <v>f20210706@pilani.bits-pilani.ac.in</v>
      </c>
      <c r="F268" s="7">
        <v>1.0</v>
      </c>
      <c r="G268" s="6" t="str">
        <f t="shared" si="1"/>
        <v>M20X1</v>
      </c>
      <c r="H268" s="6" t="str">
        <f>VLOOKUP(G268,'Slot tags'!$C$2:$D$610,2,0)</f>
        <v>S14</v>
      </c>
      <c r="I268" s="8" t="str">
        <f>VLOOKUP($H268,'Startup Sheet'!$A$1:$AM$47,2,0)</f>
        <v>Avidia Labs</v>
      </c>
      <c r="J268" s="9" t="str">
        <f>VLOOKUP(H268,'Startup Sheet'!$A$1:$AM$47,3,0)</f>
        <v>Mehul</v>
      </c>
      <c r="K268" s="9" t="str">
        <f>VLOOKUP(H268,'Startup Sheet'!$A$1:$AM$47,4,0)</f>
        <v>f20200806@pilani.bits-pilani.ac.in</v>
      </c>
      <c r="L268" s="10" t="str">
        <f>VLOOKUP($H268,'Startup Sheet'!$A$1:$AM$47,15,0)</f>
        <v>https://drive.google.com/open?id=1Kx8QRKODlNgjRyyxcMYdNXa2RA48lcIO&amp;authuser=karman%40conquest.org.in&amp;usp=drive_fs</v>
      </c>
      <c r="M268" s="9" t="str">
        <f t="shared" si="17"/>
        <v>Avidia Labs: https://drive.google.com/open?id=1Kx8QRKODlNgjRyyxcMYdNXa2RA48lcIO&amp;authuser=karman%40conquest.org.in&amp;usp=drive_fs</v>
      </c>
      <c r="N268" s="9">
        <v>44743.0</v>
      </c>
      <c r="O268" s="21">
        <v>44743.541666666664</v>
      </c>
      <c r="P268" s="21">
        <v>44743.583333333336</v>
      </c>
      <c r="Q268" s="9" t="str">
        <f>VLOOKUP($H268,'Startup Sheet'!$A$1:$AM$47,18,0)</f>
        <v>vidya.choudhary@avidialabs.com</v>
      </c>
      <c r="R268" s="9" t="str">
        <f>VLOOKUP($H268,'Startup Sheet'!$A$1:$AM$47,21,0)</f>
        <v>ajitkohir@avidialabs.com</v>
      </c>
      <c r="S268" s="9" t="str">
        <f>VLOOKUP($H268,'Startup Sheet'!$A$1:$AM$47,24,0)</f>
        <v/>
      </c>
    </row>
    <row r="269">
      <c r="A269" s="6" t="s">
        <v>267</v>
      </c>
      <c r="B269" s="6" t="str">
        <f>VLOOKUP(A269,'Mentor Sheet'!$B$2:$O$102,2,0)</f>
        <v>M20</v>
      </c>
      <c r="C269" s="6" t="s">
        <v>268</v>
      </c>
      <c r="D269" s="6" t="s">
        <v>45</v>
      </c>
      <c r="E269" s="6" t="str">
        <f>VLOOKUP(D269,'2021 Batch'!$A$2:$E$16,2,0)</f>
        <v>f20210706@pilani.bits-pilani.ac.in</v>
      </c>
      <c r="F269" s="7">
        <v>2.0</v>
      </c>
      <c r="G269" s="6" t="str">
        <f t="shared" si="1"/>
        <v>M20X2</v>
      </c>
      <c r="H269" s="6" t="str">
        <f>VLOOKUP(G269,'Slot tags'!$C$2:$D$610,2,0)</f>
        <v>S20</v>
      </c>
      <c r="I269" s="8" t="str">
        <f>VLOOKUP($H269,'Startup Sheet'!$A$1:$AM$47,2,0)</f>
        <v>Kwikpic</v>
      </c>
      <c r="J269" s="9" t="str">
        <f>VLOOKUP(H269,'Startup Sheet'!$A$1:$AM$47,3,0)</f>
        <v>Shreya</v>
      </c>
      <c r="K269" s="9" t="str">
        <f>VLOOKUP(H269,'Startup Sheet'!$A$1:$AM$47,4,0)</f>
        <v>f20201807@pilani.bits-pilani.ac.in</v>
      </c>
      <c r="L269" s="10" t="str">
        <f>VLOOKUP($H269,'Startup Sheet'!$A$1:$AM$47,15,0)</f>
        <v>https://drive.google.com/drive/folders/1Se-AWsb-C5MxkFslCpOLWQGsT_aq9h1d?usp=sharing</v>
      </c>
      <c r="M269" s="9" t="str">
        <f t="shared" si="17"/>
        <v>Kwikpic: https://drive.google.com/drive/folders/1Se-AWsb-C5MxkFslCpOLWQGsT_aq9h1d?usp=sharing</v>
      </c>
      <c r="N269" s="9">
        <v>44746.0</v>
      </c>
      <c r="O269" s="21">
        <v>44746.541666666664</v>
      </c>
      <c r="P269" s="21">
        <v>44746.583333333336</v>
      </c>
      <c r="Q269" s="9" t="str">
        <f>VLOOKUP($H269,'Startup Sheet'!$A$1:$AM$47,18,0)</f>
        <v>harsh@kwikpic.in</v>
      </c>
      <c r="R269" s="9" t="str">
        <f>VLOOKUP($H269,'Startup Sheet'!$A$1:$AM$47,21,0)</f>
        <v/>
      </c>
      <c r="S269" s="9" t="str">
        <f>VLOOKUP($H269,'Startup Sheet'!$A$1:$AM$47,24,0)</f>
        <v/>
      </c>
    </row>
    <row r="270">
      <c r="A270" s="6" t="s">
        <v>267</v>
      </c>
      <c r="B270" s="6" t="str">
        <f>VLOOKUP(A270,'Mentor Sheet'!$B$2:$O$102,2,0)</f>
        <v>M20</v>
      </c>
      <c r="C270" s="6" t="s">
        <v>268</v>
      </c>
      <c r="D270" s="6" t="s">
        <v>45</v>
      </c>
      <c r="E270" s="6" t="str">
        <f>VLOOKUP(D270,'2021 Batch'!$A$2:$E$16,2,0)</f>
        <v>f20210706@pilani.bits-pilani.ac.in</v>
      </c>
      <c r="F270" s="7">
        <v>3.0</v>
      </c>
      <c r="G270" s="6" t="str">
        <f t="shared" si="1"/>
        <v>M20X3</v>
      </c>
      <c r="H270" s="6" t="str">
        <f>VLOOKUP(G270,'Slot tags'!$C$2:$D$610,2,0)</f>
        <v>S16</v>
      </c>
      <c r="I270" s="8" t="str">
        <f>VLOOKUP($H270,'Startup Sheet'!$A$1:$AM$47,2,0)</f>
        <v>DocTunes</v>
      </c>
      <c r="J270" s="9" t="str">
        <f>VLOOKUP(H270,'Startup Sheet'!$A$1:$AM$47,3,0)</f>
        <v>Parth</v>
      </c>
      <c r="K270" s="9" t="str">
        <f>VLOOKUP(H270,'Startup Sheet'!$A$1:$AM$47,4,0)</f>
        <v>f20201229@pilani.bits-pilani.ac.in</v>
      </c>
      <c r="L270" s="10" t="str">
        <f>VLOOKUP($H270,'Startup Sheet'!$A$1:$AM$47,15,0)</f>
        <v>https://drive.google.com/drive/folders/1UQwK4xc_aVT33SZgUMFiyp7YMmtanfgb?usp=sharing</v>
      </c>
      <c r="M270" s="9" t="str">
        <f t="shared" si="17"/>
        <v>DocTunes: https://drive.google.com/drive/folders/1UQwK4xc_aVT33SZgUMFiyp7YMmtanfgb?usp=sharing</v>
      </c>
      <c r="N270" s="9">
        <v>44747.0</v>
      </c>
      <c r="O270" s="21">
        <v>44747.541666666664</v>
      </c>
      <c r="P270" s="21">
        <v>44747.583333333336</v>
      </c>
      <c r="Q270" s="9" t="str">
        <f>VLOOKUP($H270,'Startup Sheet'!$A$1:$AM$47,18,0)</f>
        <v>dewang206@gmail.com</v>
      </c>
      <c r="R270" s="9" t="str">
        <f>VLOOKUP($H270,'Startup Sheet'!$A$1:$AM$47,21,0)</f>
        <v>kss100105@gmail.com</v>
      </c>
      <c r="S270" s="9" t="str">
        <f>VLOOKUP($H270,'Startup Sheet'!$A$1:$AM$47,24,0)</f>
        <v/>
      </c>
    </row>
    <row r="271">
      <c r="A271" s="6" t="s">
        <v>267</v>
      </c>
      <c r="B271" s="6" t="str">
        <f>VLOOKUP(A271,'Mentor Sheet'!$B$2:$O$102,2,0)</f>
        <v>M20</v>
      </c>
      <c r="C271" s="6" t="s">
        <v>268</v>
      </c>
      <c r="D271" s="6" t="s">
        <v>45</v>
      </c>
      <c r="E271" s="6" t="str">
        <f>VLOOKUP(D271,'2021 Batch'!$A$2:$E$16,2,0)</f>
        <v>f20210706@pilani.bits-pilani.ac.in</v>
      </c>
      <c r="F271" s="7">
        <v>4.0</v>
      </c>
      <c r="G271" s="6" t="str">
        <f t="shared" si="1"/>
        <v>M20X4</v>
      </c>
      <c r="H271" s="6" t="str">
        <f>VLOOKUP(G271,'Slot tags'!$C$2:$D$610,2,0)</f>
        <v>S17</v>
      </c>
      <c r="I271" s="8" t="str">
        <f>VLOOKUP($H271,'Startup Sheet'!$A$1:$AM$47,2,0)</f>
        <v>Humors Tech</v>
      </c>
      <c r="J271" s="9" t="str">
        <f>VLOOKUP(H271,'Startup Sheet'!$A$1:$AM$47,3,0)</f>
        <v>Aryaman</v>
      </c>
      <c r="K271" s="9" t="str">
        <f>VLOOKUP(H271,'Startup Sheet'!$A$1:$AM$47,4,0)</f>
        <v>f20200537@pilani.bits-pilani.ac.in</v>
      </c>
      <c r="L271" s="10" t="str">
        <f>VLOOKUP($H271,'Startup Sheet'!$A$1:$AM$47,15,0)</f>
        <v>https://drive.google.com/drive/folders/1NvhWvcuqo7V0sUWNd_I9vU_Yq9oXok6Y?usp=sharing</v>
      </c>
      <c r="M271" s="9" t="str">
        <f t="shared" si="17"/>
        <v>Humors Tech: https://drive.google.com/drive/folders/1NvhWvcuqo7V0sUWNd_I9vU_Yq9oXok6Y?usp=sharing</v>
      </c>
      <c r="N271" s="9">
        <v>44748.0</v>
      </c>
      <c r="O271" s="21">
        <v>44748.541666666664</v>
      </c>
      <c r="P271" s="21">
        <v>44748.583333333336</v>
      </c>
      <c r="Q271" s="9" t="str">
        <f>VLOOKUP($H271,'Startup Sheet'!$A$1:$AM$47,18,0)</f>
        <v>ankur@humorstech.com</v>
      </c>
      <c r="R271" s="9" t="str">
        <f>VLOOKUP($H271,'Startup Sheet'!$A$1:$AM$47,21,0)</f>
        <v>suchita@humorstech.com</v>
      </c>
      <c r="S271" s="9" t="str">
        <f>VLOOKUP($H271,'Startup Sheet'!$A$1:$AM$47,24,0)</f>
        <v>pushkar.bhagwat@humorstech.com</v>
      </c>
    </row>
    <row r="272">
      <c r="A272" s="6" t="s">
        <v>267</v>
      </c>
      <c r="B272" s="6" t="str">
        <f>VLOOKUP(A272,'Mentor Sheet'!$B$2:$O$102,2,0)</f>
        <v>M20</v>
      </c>
      <c r="C272" s="6" t="s">
        <v>268</v>
      </c>
      <c r="D272" s="6" t="s">
        <v>45</v>
      </c>
      <c r="E272" s="6" t="str">
        <f>VLOOKUP(D272,'2021 Batch'!$A$2:$E$16,2,0)</f>
        <v>f20210706@pilani.bits-pilani.ac.in</v>
      </c>
      <c r="F272" s="7">
        <v>5.0</v>
      </c>
      <c r="G272" s="6" t="str">
        <f t="shared" si="1"/>
        <v>M20X5</v>
      </c>
      <c r="H272" s="6" t="str">
        <f>VLOOKUP(G272,'Slot tags'!$C$2:$D$610,2,0)</f>
        <v>S10</v>
      </c>
      <c r="I272" s="8" t="str">
        <f>VLOOKUP($H272,'Startup Sheet'!$A$1:$AM$47,2,0)</f>
        <v>Folks</v>
      </c>
      <c r="J272" s="9" t="str">
        <f>VLOOKUP(H272,'Startup Sheet'!$A$1:$AM$47,3,0)</f>
        <v>Darshil</v>
      </c>
      <c r="K272" s="9" t="str">
        <f>VLOOKUP(H272,'Startup Sheet'!$A$1:$AM$47,4,0)</f>
        <v>f20200985@pilani.bits-pilani.ac.in</v>
      </c>
      <c r="L272" s="10" t="str">
        <f>VLOOKUP($H272,'Startup Sheet'!$A$1:$AM$47,15,0)</f>
        <v>https://drive.google.com/drive/folders/1JwJrm-OWJuK-1xx6O8dj7OWP8zKkiXoG?usp=sharing</v>
      </c>
      <c r="M272" s="9" t="str">
        <f t="shared" si="17"/>
        <v>Folks: https://drive.google.com/drive/folders/1JwJrm-OWJuK-1xx6O8dj7OWP8zKkiXoG?usp=sharing</v>
      </c>
      <c r="N272" s="9">
        <v>44749.0</v>
      </c>
      <c r="O272" s="21">
        <v>44749.541666666664</v>
      </c>
      <c r="P272" s="21">
        <v>44749.583333333336</v>
      </c>
      <c r="Q272" s="9" t="str">
        <f>VLOOKUP($H272,'Startup Sheet'!$A$1:$AM$47,18,0)</f>
        <v>contact@vishwaspuri.tech</v>
      </c>
      <c r="R272" s="9" t="str">
        <f>VLOOKUP($H272,'Startup Sheet'!$A$1:$AM$47,21,0)</f>
        <v>mudit.shivendra350@yahoo.in</v>
      </c>
      <c r="S272" s="9" t="str">
        <f>VLOOKUP($H272,'Startup Sheet'!$A$1:$AM$47,24,0)</f>
        <v/>
      </c>
    </row>
    <row r="273">
      <c r="A273" s="12" t="s">
        <v>269</v>
      </c>
      <c r="B273" s="6" t="str">
        <f>VLOOKUP(A273,'Mentor Sheet'!$B$2:$O$102,2,0)</f>
        <v>M57</v>
      </c>
      <c r="C273" s="12" t="s">
        <v>270</v>
      </c>
      <c r="D273" s="12" t="s">
        <v>26</v>
      </c>
      <c r="E273" s="6" t="str">
        <f>VLOOKUP(D273,'2021 Batch'!$A$2:$E$16,2,0)</f>
        <v>f20212801@pilani.bits-pilani.ac.in</v>
      </c>
      <c r="F273" s="12">
        <v>1.0</v>
      </c>
      <c r="G273" s="6" t="str">
        <f t="shared" si="1"/>
        <v>M57X1</v>
      </c>
      <c r="H273" s="6" t="str">
        <f>VLOOKUP(G273,'Slot tags'!$C$2:$D$610,2,0)</f>
        <v>S3</v>
      </c>
      <c r="I273" s="8" t="str">
        <f>VLOOKUP($H273,'Startup Sheet'!$A$1:$AM$47,2,0)</f>
        <v>PredictRAM DeFi</v>
      </c>
      <c r="J273" s="9" t="str">
        <f>VLOOKUP(H273,'Startup Sheet'!$A$1:$AM$47,3,0)</f>
        <v>Adarsh</v>
      </c>
      <c r="K273" s="9" t="str">
        <f>VLOOKUP(H273,'Startup Sheet'!$A$1:$AM$47,4,0)</f>
        <v>f20200635@pilani.bits-pilani.ac.in</v>
      </c>
      <c r="L273" s="10" t="str">
        <f>VLOOKUP($H273,'Startup Sheet'!$A$1:$AM$47,15,0)</f>
        <v>https://drive.google.com/open?id=1JS1ODbx9H_BuLWnEKXgFlopKKnGwBkA_&amp;authuser=karman%40conquest.org.in&amp;usp=drive_fs</v>
      </c>
      <c r="M273" s="9" t="str">
        <f t="shared" si="17"/>
        <v>PredictRAM DeFi: https://drive.google.com/open?id=1JS1ODbx9H_BuLWnEKXgFlopKKnGwBkA_&amp;authuser=karman%40conquest.org.in&amp;usp=drive_fs</v>
      </c>
      <c r="N273" s="28">
        <v>44746.0</v>
      </c>
      <c r="O273" s="29">
        <v>44746.458333333336</v>
      </c>
      <c r="P273" s="29">
        <v>44746.5</v>
      </c>
      <c r="Q273" s="9" t="str">
        <f>VLOOKUP($H273,'Startup Sheet'!$A$1:$AM$47,18,0)</f>
        <v>subir@predictram.com</v>
      </c>
      <c r="R273" s="9" t="str">
        <f>VLOOKUP($H273,'Startup Sheet'!$A$1:$AM$47,21,0)</f>
        <v>sheetal.maurya17@gmail.com</v>
      </c>
      <c r="S273" s="9" t="str">
        <f>VLOOKUP($H273,'Startup Sheet'!$A$1:$AM$47,24,0)</f>
        <v/>
      </c>
    </row>
    <row r="274">
      <c r="A274" s="12" t="s">
        <v>269</v>
      </c>
      <c r="B274" s="6" t="str">
        <f>VLOOKUP(A274,'Mentor Sheet'!$B$2:$O$102,2,0)</f>
        <v>M57</v>
      </c>
      <c r="C274" s="12" t="s">
        <v>270</v>
      </c>
      <c r="D274" s="12" t="s">
        <v>26</v>
      </c>
      <c r="E274" s="6" t="str">
        <f>VLOOKUP(D274,'2021 Batch'!$A$2:$E$16,2,0)</f>
        <v>f20212801@pilani.bits-pilani.ac.in</v>
      </c>
      <c r="F274" s="12">
        <v>2.0</v>
      </c>
      <c r="G274" s="6" t="str">
        <f t="shared" si="1"/>
        <v>M57X2</v>
      </c>
      <c r="H274" s="6" t="str">
        <f>VLOOKUP(G274,'Slot tags'!$C$2:$D$610,2,0)</f>
        <v>S8</v>
      </c>
      <c r="I274" s="8" t="str">
        <f>VLOOKUP($H274,'Startup Sheet'!$A$1:$AM$47,2,0)</f>
        <v>Fragments (prev. Gullak Party)</v>
      </c>
      <c r="J274" s="9" t="str">
        <f>VLOOKUP(H274,'Startup Sheet'!$A$1:$AM$47,3,0)</f>
        <v>Adarsh</v>
      </c>
      <c r="K274" s="9" t="str">
        <f>VLOOKUP(H274,'Startup Sheet'!$A$1:$AM$47,4,0)</f>
        <v>f20200635@pilani.bits-pilani.ac.in</v>
      </c>
      <c r="L274" s="10" t="str">
        <f>VLOOKUP($H274,'Startup Sheet'!$A$1:$AM$47,15,0)</f>
        <v>https://drive.google.com/open?id=1JpRC8GO5Kbd6N1RwVqNKcwOcV7aUUxhr&amp;authuser=karman%40conquest.org.in&amp;usp=drive_fs</v>
      </c>
      <c r="M274" s="9" t="str">
        <f t="shared" si="17"/>
        <v>Fragments (prev. Gullak Party): https://drive.google.com/open?id=1JpRC8GO5Kbd6N1RwVqNKcwOcV7aUUxhr&amp;authuser=karman%40conquest.org.in&amp;usp=drive_fs</v>
      </c>
      <c r="N274" s="9">
        <v>44748.0</v>
      </c>
      <c r="O274" s="29">
        <v>44748.458333333336</v>
      </c>
      <c r="P274" s="29">
        <v>44748.5</v>
      </c>
      <c r="Q274" s="9" t="str">
        <f>VLOOKUP($H274,'Startup Sheet'!$A$1:$AM$47,18,0)</f>
        <v>deep@thesocio.club</v>
      </c>
      <c r="R274" s="9" t="str">
        <f>VLOOKUP($H274,'Startup Sheet'!$A$1:$AM$47,21,0)</f>
        <v/>
      </c>
      <c r="S274" s="9" t="str">
        <f>VLOOKUP($H274,'Startup Sheet'!$A$1:$AM$47,24,0)</f>
        <v/>
      </c>
    </row>
    <row r="275">
      <c r="A275" s="12" t="s">
        <v>269</v>
      </c>
      <c r="B275" s="6" t="str">
        <f>VLOOKUP(A275,'Mentor Sheet'!$B$2:$O$102,2,0)</f>
        <v>M57</v>
      </c>
      <c r="C275" s="12" t="s">
        <v>270</v>
      </c>
      <c r="D275" s="12" t="s">
        <v>26</v>
      </c>
      <c r="E275" s="6" t="str">
        <f>VLOOKUP(D275,'2021 Batch'!$A$2:$E$16,2,0)</f>
        <v>f20212801@pilani.bits-pilani.ac.in</v>
      </c>
      <c r="F275" s="12">
        <v>3.0</v>
      </c>
      <c r="G275" s="6" t="str">
        <f t="shared" si="1"/>
        <v>M57X3</v>
      </c>
      <c r="H275" s="6" t="str">
        <f>VLOOKUP(G275,'Slot tags'!$C$2:$D$610,2,0)</f>
        <v>S29</v>
      </c>
      <c r="I275" s="8" t="str">
        <f>VLOOKUP($H275,'Startup Sheet'!$A$1:$AM$47,2,0)</f>
        <v>enpointe</v>
      </c>
      <c r="J275" s="9" t="str">
        <f>VLOOKUP(H275,'Startup Sheet'!$A$1:$AM$47,3,0)</f>
        <v>Karman</v>
      </c>
      <c r="K275" s="9" t="str">
        <f>VLOOKUP(H275,'Startup Sheet'!$A$1:$AM$47,4,0)</f>
        <v>f20201896@pilani.bits-pilani.ac.in</v>
      </c>
      <c r="L275" s="10" t="str">
        <f>VLOOKUP($H275,'Startup Sheet'!$A$1:$AM$47,15,0)</f>
        <v>https://drive.google.com/open?id=1T9veuEhSLewReTyBGlg1MtC5cPeNDZNT&amp;authuser=karman%40conquest.org.in&amp;usp=drive_fs</v>
      </c>
      <c r="M275" s="9" t="str">
        <f t="shared" si="17"/>
        <v>enpointe: https://drive.google.com/open?id=1T9veuEhSLewReTyBGlg1MtC5cPeNDZNT&amp;authuser=karman%40conquest.org.in&amp;usp=drive_fs</v>
      </c>
      <c r="N275" s="24">
        <v>44750.0</v>
      </c>
      <c r="O275" s="29">
        <v>44750.458333333336</v>
      </c>
      <c r="P275" s="29">
        <v>44750.5</v>
      </c>
      <c r="Q275" s="9" t="str">
        <f>VLOOKUP($H275,'Startup Sheet'!$A$1:$AM$47,18,0)</f>
        <v>anna@enpointe.in</v>
      </c>
      <c r="R275" s="9" t="str">
        <f>VLOOKUP($H275,'Startup Sheet'!$A$1:$AM$47,21,0)</f>
        <v/>
      </c>
      <c r="S275" s="9" t="str">
        <f>VLOOKUP($H275,'Startup Sheet'!$A$1:$AM$47,24,0)</f>
        <v/>
      </c>
    </row>
    <row r="276">
      <c r="A276" s="12" t="s">
        <v>271</v>
      </c>
      <c r="B276" s="6" t="str">
        <f>VLOOKUP(A276,'Mentor Sheet'!$B$2:$O$102,2,0)</f>
        <v>M2</v>
      </c>
      <c r="C276" s="12" t="s">
        <v>272</v>
      </c>
      <c r="D276" s="12" t="s">
        <v>49</v>
      </c>
      <c r="E276" s="6" t="str">
        <f>VLOOKUP(D276,'2021 Batch'!$A$2:$E$16,2,0)</f>
        <v>f20210523@pilani.bits-pilani.ac.in</v>
      </c>
      <c r="F276" s="12">
        <v>1.0</v>
      </c>
      <c r="G276" s="6" t="str">
        <f t="shared" si="1"/>
        <v>M2X1</v>
      </c>
      <c r="H276" s="6" t="str">
        <f>VLOOKUP(G276,'Slot tags'!$C$2:$D$610,2,0)</f>
        <v>S19</v>
      </c>
      <c r="I276" s="8" t="str">
        <f>VLOOKUP($H276,'Startup Sheet'!$A$1:$AM$47,2,0)</f>
        <v>Xebra Biztech LLP</v>
      </c>
      <c r="J276" s="9" t="str">
        <f>VLOOKUP(H276,'Startup Sheet'!$A$1:$AM$47,3,0)</f>
        <v>Darshil</v>
      </c>
      <c r="K276" s="9" t="str">
        <f>VLOOKUP(H276,'Startup Sheet'!$A$1:$AM$47,4,0)</f>
        <v>f20200985@pilani.bits-pilani.ac.in</v>
      </c>
      <c r="L276" s="10" t="str">
        <f>VLOOKUP($H276,'Startup Sheet'!$A$1:$AM$47,15,0)</f>
        <v>https://drive.google.com/drive/folders/1Sye02-7bYKt_meBOMhXwFZu6ICf1UGs2?usp=sharing</v>
      </c>
      <c r="M276" s="9" t="str">
        <f t="shared" si="17"/>
        <v>Xebra Biztech LLP: https://drive.google.com/drive/folders/1Sye02-7bYKt_meBOMhXwFZu6ICf1UGs2?usp=sharing</v>
      </c>
      <c r="Q276" s="9" t="str">
        <f>VLOOKUP($H276,'Startup Sheet'!$A$1:$AM$47,18,0)</f>
        <v>nimesh@xebra.in</v>
      </c>
      <c r="R276" s="9" t="str">
        <f>VLOOKUP($H276,'Startup Sheet'!$A$1:$AM$47,21,0)</f>
        <v/>
      </c>
      <c r="S276" s="9" t="str">
        <f>VLOOKUP($H276,'Startup Sheet'!$A$1:$AM$47,24,0)</f>
        <v/>
      </c>
    </row>
    <row r="277">
      <c r="A277" s="12" t="s">
        <v>271</v>
      </c>
      <c r="B277" s="6" t="str">
        <f>VLOOKUP(A277,'Mentor Sheet'!$B$2:$O$102,2,0)</f>
        <v>M2</v>
      </c>
      <c r="C277" s="12" t="s">
        <v>272</v>
      </c>
      <c r="D277" s="12" t="s">
        <v>49</v>
      </c>
      <c r="E277" s="6" t="str">
        <f>VLOOKUP(D277,'2021 Batch'!$A$2:$E$16,2,0)</f>
        <v>f20210523@pilani.bits-pilani.ac.in</v>
      </c>
      <c r="F277" s="12">
        <v>2.0</v>
      </c>
      <c r="G277" s="6" t="str">
        <f t="shared" si="1"/>
        <v>M2X2</v>
      </c>
      <c r="H277" s="6" t="str">
        <f>VLOOKUP(G277,'Slot tags'!$C$2:$D$610,2,0)</f>
        <v>S45</v>
      </c>
      <c r="I277" s="8" t="str">
        <f>VLOOKUP($H277,'Startup Sheet'!$A$1:$AM$47,2,0)</f>
        <v>Be Zen (Thrivingzen OPC Pvt Ltd)</v>
      </c>
      <c r="J277" s="9" t="str">
        <f>VLOOKUP(H277,'Startup Sheet'!$A$1:$AM$47,3,0)</f>
        <v>Mehul</v>
      </c>
      <c r="K277" s="9" t="str">
        <f>VLOOKUP(H277,'Startup Sheet'!$A$1:$AM$47,4,0)</f>
        <v>f20200806@pilani.bits-pilani.ac.in</v>
      </c>
      <c r="L277" s="10" t="str">
        <f>VLOOKUP($H277,'Startup Sheet'!$A$1:$AM$47,15,0)</f>
        <v>https://drive.google.com/open?id=1Wwm0iH0BQp7yyPOnJdsgC9uMmaimk8ZQ&amp;authuser=karman%40conquest.org.in&amp;usp=drive_fs</v>
      </c>
      <c r="M277" s="9" t="str">
        <f t="shared" si="17"/>
        <v>Be Zen (Thrivingzen OPC Pvt Ltd): https://drive.google.com/open?id=1Wwm0iH0BQp7yyPOnJdsgC9uMmaimk8ZQ&amp;authuser=karman%40conquest.org.in&amp;usp=drive_fs</v>
      </c>
      <c r="Q277" s="9" t="str">
        <f>VLOOKUP($H277,'Startup Sheet'!$A$1:$AM$47,18,0)</f>
        <v>ramchaitanya@bezen.eco</v>
      </c>
      <c r="R277" s="9" t="str">
        <f>VLOOKUP($H277,'Startup Sheet'!$A$1:$AM$47,21,0)</f>
        <v/>
      </c>
      <c r="S277" s="9" t="str">
        <f>VLOOKUP($H277,'Startup Sheet'!$A$1:$AM$47,24,0)</f>
        <v/>
      </c>
    </row>
    <row r="278">
      <c r="A278" s="12" t="s">
        <v>271</v>
      </c>
      <c r="B278" s="6" t="str">
        <f>VLOOKUP(A278,'Mentor Sheet'!$B$2:$O$102,2,0)</f>
        <v>M2</v>
      </c>
      <c r="C278" s="12" t="s">
        <v>272</v>
      </c>
      <c r="D278" s="12" t="s">
        <v>49</v>
      </c>
      <c r="E278" s="6" t="str">
        <f>VLOOKUP(D278,'2021 Batch'!$A$2:$E$16,2,0)</f>
        <v>f20210523@pilani.bits-pilani.ac.in</v>
      </c>
      <c r="F278" s="12">
        <v>3.0</v>
      </c>
      <c r="G278" s="6" t="str">
        <f t="shared" si="1"/>
        <v>M2X3</v>
      </c>
      <c r="H278" s="6" t="str">
        <f>VLOOKUP(G278,'Slot tags'!$C$2:$D$610,2,0)</f>
        <v>S46</v>
      </c>
      <c r="I278" s="8" t="str">
        <f>VLOOKUP($H278,'Startup Sheet'!$A$1:$AM$47,2,0)</f>
        <v>TheRollNumber</v>
      </c>
      <c r="J278" s="9" t="str">
        <f>VLOOKUP(H278,'Startup Sheet'!$A$1:$AM$47,3,0)</f>
        <v>Shamika</v>
      </c>
      <c r="K278" s="9" t="str">
        <f>VLOOKUP(H278,'Startup Sheet'!$A$1:$AM$47,4,0)</f>
        <v>f20201206@pilani.bits-pilani.ac.in</v>
      </c>
      <c r="L278" s="10" t="str">
        <f>VLOOKUP($H278,'Startup Sheet'!$A$1:$AM$47,15,0)</f>
        <v>https://drive.google.com/open?id=1XCLHxcdLSh88tC66PBzsQQnw0eJl_X7q&amp;authuser=karman%40conquest.org.in&amp;usp=drive_fs</v>
      </c>
      <c r="M278" s="9" t="str">
        <f t="shared" si="17"/>
        <v>TheRollNumber: https://drive.google.com/open?id=1XCLHxcdLSh88tC66PBzsQQnw0eJl_X7q&amp;authuser=karman%40conquest.org.in&amp;usp=drive_fs</v>
      </c>
      <c r="Q278" s="9" t="str">
        <f>VLOOKUP($H278,'Startup Sheet'!$A$1:$AM$47,18,0)</f>
        <v>raghavendrasharma@therollnumber.com</v>
      </c>
      <c r="R278" s="9" t="str">
        <f>VLOOKUP($H278,'Startup Sheet'!$A$1:$AM$47,21,0)</f>
        <v/>
      </c>
      <c r="S278" s="9" t="str">
        <f>VLOOKUP($H278,'Startup Sheet'!$A$1:$AM$47,24,0)</f>
        <v/>
      </c>
    </row>
    <row r="279">
      <c r="A279" s="12" t="s">
        <v>273</v>
      </c>
      <c r="B279" s="6" t="str">
        <f>VLOOKUP(A279,'Mentor Sheet'!$B$2:$O$102,2,0)</f>
        <v>M22</v>
      </c>
      <c r="C279" s="12" t="s">
        <v>274</v>
      </c>
      <c r="D279" s="12" t="s">
        <v>22</v>
      </c>
      <c r="E279" s="6" t="str">
        <f>VLOOKUP(D279,'2021 Batch'!$A$2:$E$16,2,0)</f>
        <v>f20210447@pilani.bits-pilani.ac.in</v>
      </c>
      <c r="F279" s="12">
        <v>1.0</v>
      </c>
      <c r="G279" s="6" t="str">
        <f t="shared" si="1"/>
        <v>M22X1</v>
      </c>
      <c r="H279" s="6" t="str">
        <f>VLOOKUP(G279,'Slot tags'!$C$2:$D$610,2,0)</f>
        <v>S2</v>
      </c>
      <c r="I279" s="8" t="str">
        <f>VLOOKUP($H279,'Startup Sheet'!$A$1:$AM$47,2,0)</f>
        <v>Aiverse</v>
      </c>
      <c r="J279" s="9" t="str">
        <f>VLOOKUP(H279,'Startup Sheet'!$A$1:$AM$47,3,0)</f>
        <v>Saksham</v>
      </c>
      <c r="K279" s="9" t="str">
        <f>VLOOKUP(H279,'Startup Sheet'!$A$1:$AM$47,4,0)</f>
        <v>f20201508@pilani.bits-pilani.ac.in</v>
      </c>
      <c r="L279" s="10" t="str">
        <f>VLOOKUP($H279,'Startup Sheet'!$A$1:$AM$47,15,0)</f>
        <v>https://drive.google.com/drive/folders/1DBLkV1sf6Kp6Q5Ywi44gcnxhyIpm47Kc?usp=sharing</v>
      </c>
      <c r="M279" s="9" t="str">
        <f t="shared" si="17"/>
        <v>Aiverse: https://drive.google.com/drive/folders/1DBLkV1sf6Kp6Q5Ywi44gcnxhyIpm47Kc?usp=sharing</v>
      </c>
      <c r="Q279" s="9" t="str">
        <f>VLOOKUP($H279,'Startup Sheet'!$A$1:$AM$47,18,0)</f>
        <v>abhishekroushan2194@gmail.com</v>
      </c>
      <c r="R279" s="9" t="str">
        <f>VLOOKUP($H279,'Startup Sheet'!$A$1:$AM$47,21,0)</f>
        <v>synergy.gaurav05@gmail.com</v>
      </c>
      <c r="S279" s="9" t="str">
        <f>VLOOKUP($H279,'Startup Sheet'!$A$1:$AM$47,24,0)</f>
        <v>aryanguptagandhi@gmail.com</v>
      </c>
    </row>
    <row r="280">
      <c r="A280" s="12" t="s">
        <v>273</v>
      </c>
      <c r="B280" s="6" t="str">
        <f>VLOOKUP(A280,'Mentor Sheet'!$B$2:$O$102,2,0)</f>
        <v>M22</v>
      </c>
      <c r="C280" s="12" t="s">
        <v>274</v>
      </c>
      <c r="D280" s="12" t="s">
        <v>22</v>
      </c>
      <c r="E280" s="6" t="str">
        <f>VLOOKUP(D280,'2021 Batch'!$A$2:$E$16,2,0)</f>
        <v>f20210447@pilani.bits-pilani.ac.in</v>
      </c>
      <c r="F280" s="12">
        <v>2.0</v>
      </c>
      <c r="G280" s="6" t="str">
        <f t="shared" si="1"/>
        <v>M22X2</v>
      </c>
      <c r="H280" s="6" t="str">
        <f>VLOOKUP(G280,'Slot tags'!$C$2:$D$610,2,0)</f>
        <v>S6</v>
      </c>
      <c r="I280" s="8" t="str">
        <f>VLOOKUP($H280,'Startup Sheet'!$A$1:$AM$47,2,0)</f>
        <v>BEAT Music NFTs</v>
      </c>
      <c r="J280" s="9" t="str">
        <f>VLOOKUP(H280,'Startup Sheet'!$A$1:$AM$47,3,0)</f>
        <v>Saksham</v>
      </c>
      <c r="K280" s="9" t="str">
        <f>VLOOKUP(H280,'Startup Sheet'!$A$1:$AM$47,4,0)</f>
        <v>f20201508@pilani.bits-pilani.ac.in</v>
      </c>
      <c r="L280" s="10" t="str">
        <f>VLOOKUP($H280,'Startup Sheet'!$A$1:$AM$47,15,0)</f>
        <v>https://drive.google.com/drive/folders/1JnthQqfPsMK1kllemeIUDUeZ5AXteXt8?usp=sharing</v>
      </c>
      <c r="M280" s="9" t="str">
        <f t="shared" si="17"/>
        <v>BEAT Music NFTs: https://drive.google.com/drive/folders/1JnthQqfPsMK1kllemeIUDUeZ5AXteXt8?usp=sharing</v>
      </c>
      <c r="Q280" s="9" t="str">
        <f>VLOOKUP($H280,'Startup Sheet'!$A$1:$AM$47,18,0)</f>
        <v>bhargavk191@gmail.com</v>
      </c>
      <c r="R280" s="9" t="str">
        <f>VLOOKUP($H280,'Startup Sheet'!$A$1:$AM$47,21,0)</f>
        <v/>
      </c>
      <c r="S280" s="9" t="str">
        <f>VLOOKUP($H280,'Startup Sheet'!$A$1:$AM$47,24,0)</f>
        <v/>
      </c>
    </row>
    <row r="281">
      <c r="A281" s="12" t="s">
        <v>273</v>
      </c>
      <c r="B281" s="6" t="str">
        <f>VLOOKUP(A281,'Mentor Sheet'!$B$2:$O$102,2,0)</f>
        <v>M22</v>
      </c>
      <c r="C281" s="12" t="s">
        <v>274</v>
      </c>
      <c r="D281" s="12" t="s">
        <v>22</v>
      </c>
      <c r="E281" s="6" t="str">
        <f>VLOOKUP(D281,'2021 Batch'!$A$2:$E$16,2,0)</f>
        <v>f20210447@pilani.bits-pilani.ac.in</v>
      </c>
      <c r="F281" s="12">
        <v>3.0</v>
      </c>
      <c r="G281" s="6" t="str">
        <f t="shared" si="1"/>
        <v>M22X3</v>
      </c>
      <c r="H281" s="6" t="str">
        <f>VLOOKUP(G281,'Slot tags'!$C$2:$D$610,2,0)</f>
        <v>S1</v>
      </c>
      <c r="I281" s="8" t="str">
        <f>VLOOKUP($H281,'Startup Sheet'!$A$1:$AM$47,2,0)</f>
        <v>Algoz.xyz</v>
      </c>
      <c r="J281" s="9" t="str">
        <f>VLOOKUP(H281,'Startup Sheet'!$A$1:$AM$47,3,0)</f>
        <v>Saksham</v>
      </c>
      <c r="K281" s="9" t="str">
        <f>VLOOKUP(H281,'Startup Sheet'!$A$1:$AM$47,4,0)</f>
        <v>f20201508@pilani.bits-pilani.ac.in</v>
      </c>
      <c r="L281" s="10" t="str">
        <f>VLOOKUP($H281,'Startup Sheet'!$A$1:$AM$47,15,0)</f>
        <v>https://drive.google.com/drive/folders/1LWNIO2EIRPjX9BeaYigFOVgkhpfh3fiM?usp=sharing</v>
      </c>
      <c r="M281" s="9" t="str">
        <f t="shared" si="17"/>
        <v>Algoz.xyz: https://drive.google.com/drive/folders/1LWNIO2EIRPjX9BeaYigFOVgkhpfh3fiM?usp=sharing</v>
      </c>
      <c r="Q281" s="9" t="str">
        <f>VLOOKUP($H281,'Startup Sheet'!$A$1:$AM$47,18,0)</f>
        <v>hey@virajchhajed.com</v>
      </c>
      <c r="R281" s="9" t="str">
        <f>VLOOKUP($H281,'Startup Sheet'!$A$1:$AM$47,21,0)</f>
        <v>nishant.aklecha@gmail.com</v>
      </c>
      <c r="S281" s="9" t="str">
        <f>VLOOKUP($H281,'Startup Sheet'!$A$1:$AM$47,24,0)</f>
        <v/>
      </c>
    </row>
    <row r="282">
      <c r="A282" s="12" t="s">
        <v>273</v>
      </c>
      <c r="B282" s="6" t="str">
        <f>VLOOKUP(A282,'Mentor Sheet'!$B$2:$O$102,2,0)</f>
        <v>M22</v>
      </c>
      <c r="C282" s="12" t="s">
        <v>274</v>
      </c>
      <c r="D282" s="12" t="s">
        <v>22</v>
      </c>
      <c r="E282" s="6" t="str">
        <f>VLOOKUP(D282,'2021 Batch'!$A$2:$E$16,2,0)</f>
        <v>f20210447@pilani.bits-pilani.ac.in</v>
      </c>
      <c r="F282" s="12">
        <v>4.0</v>
      </c>
      <c r="G282" s="6" t="str">
        <f t="shared" si="1"/>
        <v>M22X4</v>
      </c>
      <c r="H282" s="6" t="str">
        <f>VLOOKUP(G282,'Slot tags'!$C$2:$D$610,2,0)</f>
        <v>S3</v>
      </c>
      <c r="I282" s="8" t="str">
        <f>VLOOKUP($H282,'Startup Sheet'!$A$1:$AM$47,2,0)</f>
        <v>PredictRAM DeFi</v>
      </c>
      <c r="J282" s="9" t="str">
        <f>VLOOKUP(H282,'Startup Sheet'!$A$1:$AM$47,3,0)</f>
        <v>Adarsh</v>
      </c>
      <c r="K282" s="9" t="str">
        <f>VLOOKUP(H282,'Startup Sheet'!$A$1:$AM$47,4,0)</f>
        <v>f20200635@pilani.bits-pilani.ac.in</v>
      </c>
      <c r="L282" s="10" t="str">
        <f>VLOOKUP($H282,'Startup Sheet'!$A$1:$AM$47,15,0)</f>
        <v>https://drive.google.com/open?id=1JS1ODbx9H_BuLWnEKXgFlopKKnGwBkA_&amp;authuser=karman%40conquest.org.in&amp;usp=drive_fs</v>
      </c>
      <c r="M282" s="9" t="str">
        <f t="shared" si="17"/>
        <v>PredictRAM DeFi: https://drive.google.com/open?id=1JS1ODbx9H_BuLWnEKXgFlopKKnGwBkA_&amp;authuser=karman%40conquest.org.in&amp;usp=drive_fs</v>
      </c>
      <c r="Q282" s="9" t="str">
        <f>VLOOKUP($H282,'Startup Sheet'!$A$1:$AM$47,18,0)</f>
        <v>subir@predictram.com</v>
      </c>
      <c r="R282" s="9" t="str">
        <f>VLOOKUP($H282,'Startup Sheet'!$A$1:$AM$47,21,0)</f>
        <v>sheetal.maurya17@gmail.com</v>
      </c>
      <c r="S282" s="9" t="str">
        <f>VLOOKUP($H282,'Startup Sheet'!$A$1:$AM$47,24,0)</f>
        <v/>
      </c>
    </row>
    <row r="283">
      <c r="A283" s="12" t="s">
        <v>273</v>
      </c>
      <c r="B283" s="6" t="str">
        <f>VLOOKUP(A283,'Mentor Sheet'!$B$2:$O$102,2,0)</f>
        <v>M22</v>
      </c>
      <c r="C283" s="12" t="s">
        <v>274</v>
      </c>
      <c r="D283" s="12" t="s">
        <v>22</v>
      </c>
      <c r="E283" s="6" t="str">
        <f>VLOOKUP(D283,'2021 Batch'!$A$2:$E$16,2,0)</f>
        <v>f20210447@pilani.bits-pilani.ac.in</v>
      </c>
      <c r="F283" s="12">
        <v>5.0</v>
      </c>
      <c r="G283" s="6" t="str">
        <f t="shared" si="1"/>
        <v>M22X5</v>
      </c>
      <c r="H283" s="6" t="str">
        <f>VLOOKUP(G283,'Slot tags'!$C$2:$D$610,2,0)</f>
        <v>S5</v>
      </c>
      <c r="I283" s="8" t="str">
        <f>VLOOKUP($H283,'Startup Sheet'!$A$1:$AM$47,2,0)</f>
        <v>StreamMoney</v>
      </c>
      <c r="J283" s="9" t="str">
        <f>VLOOKUP(H283,'Startup Sheet'!$A$1:$AM$47,3,0)</f>
        <v>Adarsh</v>
      </c>
      <c r="K283" s="9" t="str">
        <f>VLOOKUP(H283,'Startup Sheet'!$A$1:$AM$47,4,0)</f>
        <v>f20200635@pilani.bits-pilani.ac.in</v>
      </c>
      <c r="L283" s="10" t="str">
        <f>VLOOKUP($H283,'Startup Sheet'!$A$1:$AM$47,15,0)</f>
        <v>https://drive.google.com/open?id=1JRlx0Z4Yc3jaD0eJLvBER8VswmJACJlk&amp;authuser=karman%40conquest.org.in&amp;usp=drive_fs</v>
      </c>
      <c r="M283" s="9" t="str">
        <f t="shared" si="17"/>
        <v>StreamMoney: https://drive.google.com/open?id=1JRlx0Z4Yc3jaD0eJLvBER8VswmJACJlk&amp;authuser=karman%40conquest.org.in&amp;usp=drive_fs</v>
      </c>
      <c r="N283" s="28">
        <v>44744.0</v>
      </c>
      <c r="O283" s="29">
        <v>44744.708333333336</v>
      </c>
      <c r="P283" s="29">
        <v>44744.75</v>
      </c>
      <c r="Q283" s="9" t="str">
        <f>VLOOKUP($H283,'Startup Sheet'!$A$1:$AM$47,18,0)</f>
        <v>yugal@streammoney.finance</v>
      </c>
      <c r="R283" s="9" t="str">
        <f>VLOOKUP($H283,'Startup Sheet'!$A$1:$AM$47,21,0)</f>
        <v>piyush.chittara@gmail.com</v>
      </c>
      <c r="S283" s="9" t="str">
        <f>VLOOKUP($H283,'Startup Sheet'!$A$1:$AM$47,24,0)</f>
        <v/>
      </c>
    </row>
    <row r="284">
      <c r="A284" s="12" t="s">
        <v>273</v>
      </c>
      <c r="B284" s="6" t="str">
        <f>VLOOKUP(A284,'Mentor Sheet'!$B$2:$O$102,2,0)</f>
        <v>M22</v>
      </c>
      <c r="C284" s="12" t="s">
        <v>274</v>
      </c>
      <c r="D284" s="12" t="s">
        <v>22</v>
      </c>
      <c r="E284" s="6" t="str">
        <f>VLOOKUP(D284,'2021 Batch'!$A$2:$E$16,2,0)</f>
        <v>f20210447@pilani.bits-pilani.ac.in</v>
      </c>
      <c r="F284" s="12">
        <v>6.0</v>
      </c>
      <c r="G284" s="6" t="str">
        <f t="shared" si="1"/>
        <v>M22X6</v>
      </c>
      <c r="H284" s="6" t="str">
        <f>VLOOKUP(G284,'Slot tags'!$C$2:$D$610,2,0)</f>
        <v>S8</v>
      </c>
      <c r="I284" s="8" t="str">
        <f>VLOOKUP($H284,'Startup Sheet'!$A$1:$AM$47,2,0)</f>
        <v>Fragments (prev. Gullak Party)</v>
      </c>
      <c r="J284" s="9" t="str">
        <f>VLOOKUP(H284,'Startup Sheet'!$A$1:$AM$47,3,0)</f>
        <v>Adarsh</v>
      </c>
      <c r="K284" s="9" t="str">
        <f>VLOOKUP(H284,'Startup Sheet'!$A$1:$AM$47,4,0)</f>
        <v>f20200635@pilani.bits-pilani.ac.in</v>
      </c>
      <c r="L284" s="10" t="str">
        <f>VLOOKUP($H284,'Startup Sheet'!$A$1:$AM$47,15,0)</f>
        <v>https://drive.google.com/open?id=1JpRC8GO5Kbd6N1RwVqNKcwOcV7aUUxhr&amp;authuser=karman%40conquest.org.in&amp;usp=drive_fs</v>
      </c>
      <c r="M284" s="9" t="str">
        <f t="shared" si="17"/>
        <v>Fragments (prev. Gullak Party): https://drive.google.com/open?id=1JpRC8GO5Kbd6N1RwVqNKcwOcV7aUUxhr&amp;authuser=karman%40conquest.org.in&amp;usp=drive_fs</v>
      </c>
      <c r="Q284" s="9" t="str">
        <f>VLOOKUP($H284,'Startup Sheet'!$A$1:$AM$47,18,0)</f>
        <v>deep@thesocio.club</v>
      </c>
      <c r="R284" s="9" t="str">
        <f>VLOOKUP($H284,'Startup Sheet'!$A$1:$AM$47,21,0)</f>
        <v/>
      </c>
      <c r="S284" s="9" t="str">
        <f>VLOOKUP($H284,'Startup Sheet'!$A$1:$AM$47,24,0)</f>
        <v/>
      </c>
    </row>
    <row r="285">
      <c r="A285" s="12" t="s">
        <v>275</v>
      </c>
      <c r="B285" s="6" t="str">
        <f>VLOOKUP(A285,'Mentor Sheet'!$B$2:$O$102,2,0)</f>
        <v>M100</v>
      </c>
      <c r="C285" s="12" t="s">
        <v>276</v>
      </c>
      <c r="D285" s="12" t="s">
        <v>35</v>
      </c>
      <c r="E285" s="6" t="str">
        <f>VLOOKUP(D285,'2021 Batch'!$A$2:$E$16,2,0)</f>
        <v>f20212389@pilani.bits-pilani.ac.in</v>
      </c>
      <c r="F285" s="12">
        <v>1.0</v>
      </c>
      <c r="G285" s="6" t="str">
        <f t="shared" si="1"/>
        <v>M100X1</v>
      </c>
      <c r="H285" s="6" t="str">
        <f>VLOOKUP(G285,'Slot tags'!$C$2:$D$610,2,0)</f>
        <v>S5</v>
      </c>
      <c r="I285" s="8" t="str">
        <f>VLOOKUP($H285,'Startup Sheet'!$A$1:$AM$47,2,0)</f>
        <v>StreamMoney</v>
      </c>
      <c r="J285" s="9" t="str">
        <f>VLOOKUP(H285,'Startup Sheet'!$A$1:$AM$47,3,0)</f>
        <v>Adarsh</v>
      </c>
      <c r="K285" s="9" t="str">
        <f>VLOOKUP(H285,'Startup Sheet'!$A$1:$AM$47,4,0)</f>
        <v>f20200635@pilani.bits-pilani.ac.in</v>
      </c>
      <c r="L285" s="10" t="str">
        <f>VLOOKUP($H285,'Startup Sheet'!$A$1:$AM$47,15,0)</f>
        <v>https://drive.google.com/open?id=1JRlx0Z4Yc3jaD0eJLvBER8VswmJACJlk&amp;authuser=karman%40conquest.org.in&amp;usp=drive_fs</v>
      </c>
      <c r="M285" s="9" t="str">
        <f t="shared" si="17"/>
        <v>StreamMoney: https://drive.google.com/open?id=1JRlx0Z4Yc3jaD0eJLvBER8VswmJACJlk&amp;authuser=karman%40conquest.org.in&amp;usp=drive_fs</v>
      </c>
      <c r="N285" s="28">
        <v>44745.0</v>
      </c>
      <c r="O285" s="29">
        <v>44745.708333333336</v>
      </c>
      <c r="P285" s="29">
        <v>44745.75</v>
      </c>
      <c r="Q285" s="9" t="str">
        <f>VLOOKUP($H285,'Startup Sheet'!$A$1:$AM$47,18,0)</f>
        <v>yugal@streammoney.finance</v>
      </c>
      <c r="R285" s="9" t="str">
        <f>VLOOKUP($H285,'Startup Sheet'!$A$1:$AM$47,21,0)</f>
        <v>piyush.chittara@gmail.com</v>
      </c>
      <c r="S285" s="9" t="str">
        <f>VLOOKUP($H285,'Startup Sheet'!$A$1:$AM$47,24,0)</f>
        <v/>
      </c>
    </row>
    <row r="286">
      <c r="A286" s="12" t="s">
        <v>275</v>
      </c>
      <c r="B286" s="6" t="str">
        <f>VLOOKUP(A286,'Mentor Sheet'!$B$2:$O$102,2,0)</f>
        <v>M100</v>
      </c>
      <c r="C286" s="12" t="s">
        <v>276</v>
      </c>
      <c r="D286" s="12" t="s">
        <v>35</v>
      </c>
      <c r="E286" s="6" t="str">
        <f>VLOOKUP(D286,'2021 Batch'!$A$2:$E$16,2,0)</f>
        <v>f20212389@pilani.bits-pilani.ac.in</v>
      </c>
      <c r="F286" s="12">
        <v>2.0</v>
      </c>
      <c r="G286" s="6" t="str">
        <f t="shared" si="1"/>
        <v>M100X2</v>
      </c>
      <c r="H286" s="6" t="str">
        <f>VLOOKUP(G286,'Slot tags'!$C$2:$D$610,2,0)</f>
        <v>S1</v>
      </c>
      <c r="I286" s="8" t="str">
        <f>VLOOKUP($H286,'Startup Sheet'!$A$1:$AM$47,2,0)</f>
        <v>Algoz.xyz</v>
      </c>
      <c r="J286" s="9" t="str">
        <f>VLOOKUP(H286,'Startup Sheet'!$A$1:$AM$47,3,0)</f>
        <v>Saksham</v>
      </c>
      <c r="K286" s="9" t="str">
        <f>VLOOKUP(H286,'Startup Sheet'!$A$1:$AM$47,4,0)</f>
        <v>f20201508@pilani.bits-pilani.ac.in</v>
      </c>
      <c r="L286" s="10" t="str">
        <f>VLOOKUP($H286,'Startup Sheet'!$A$1:$AM$47,15,0)</f>
        <v>https://drive.google.com/drive/folders/1LWNIO2EIRPjX9BeaYigFOVgkhpfh3fiM?usp=sharing</v>
      </c>
      <c r="M286" s="9" t="str">
        <f t="shared" si="17"/>
        <v>Algoz.xyz: https://drive.google.com/drive/folders/1LWNIO2EIRPjX9BeaYigFOVgkhpfh3fiM?usp=sharing</v>
      </c>
      <c r="Q286" s="9" t="str">
        <f>VLOOKUP($H286,'Startup Sheet'!$A$1:$AM$47,18,0)</f>
        <v>hey@virajchhajed.com</v>
      </c>
      <c r="R286" s="9" t="str">
        <f>VLOOKUP($H286,'Startup Sheet'!$A$1:$AM$47,21,0)</f>
        <v>nishant.aklecha@gmail.com</v>
      </c>
      <c r="S286" s="9" t="str">
        <f>VLOOKUP($H286,'Startup Sheet'!$A$1:$AM$47,24,0)</f>
        <v/>
      </c>
    </row>
    <row r="287">
      <c r="A287" s="12" t="s">
        <v>275</v>
      </c>
      <c r="B287" s="6" t="str">
        <f>VLOOKUP(A287,'Mentor Sheet'!$B$2:$O$102,2,0)</f>
        <v>M100</v>
      </c>
      <c r="C287" s="12" t="s">
        <v>276</v>
      </c>
      <c r="D287" s="12" t="s">
        <v>35</v>
      </c>
      <c r="E287" s="6" t="str">
        <f>VLOOKUP(D287,'2021 Batch'!$A$2:$E$16,2,0)</f>
        <v>f20212389@pilani.bits-pilani.ac.in</v>
      </c>
      <c r="F287" s="12">
        <v>3.0</v>
      </c>
      <c r="G287" s="6" t="str">
        <f t="shared" si="1"/>
        <v>M100X3</v>
      </c>
      <c r="H287" s="6" t="str">
        <f>VLOOKUP(G287,'Slot tags'!$C$2:$D$610,2,0)</f>
        <v>S2</v>
      </c>
      <c r="I287" s="8" t="str">
        <f>VLOOKUP($H287,'Startup Sheet'!$A$1:$AM$47,2,0)</f>
        <v>Aiverse</v>
      </c>
      <c r="J287" s="9" t="str">
        <f>VLOOKUP(H287,'Startup Sheet'!$A$1:$AM$47,3,0)</f>
        <v>Saksham</v>
      </c>
      <c r="K287" s="9" t="str">
        <f>VLOOKUP(H287,'Startup Sheet'!$A$1:$AM$47,4,0)</f>
        <v>f20201508@pilani.bits-pilani.ac.in</v>
      </c>
      <c r="L287" s="10" t="str">
        <f>VLOOKUP($H287,'Startup Sheet'!$A$1:$AM$47,15,0)</f>
        <v>https://drive.google.com/drive/folders/1DBLkV1sf6Kp6Q5Ywi44gcnxhyIpm47Kc?usp=sharing</v>
      </c>
      <c r="M287" s="9" t="str">
        <f t="shared" si="17"/>
        <v>Aiverse: https://drive.google.com/drive/folders/1DBLkV1sf6Kp6Q5Ywi44gcnxhyIpm47Kc?usp=sharing</v>
      </c>
      <c r="Q287" s="9" t="str">
        <f>VLOOKUP($H287,'Startup Sheet'!$A$1:$AM$47,18,0)</f>
        <v>abhishekroushan2194@gmail.com</v>
      </c>
      <c r="R287" s="9" t="str">
        <f>VLOOKUP($H287,'Startup Sheet'!$A$1:$AM$47,21,0)</f>
        <v>synergy.gaurav05@gmail.com</v>
      </c>
      <c r="S287" s="9" t="str">
        <f>VLOOKUP($H287,'Startup Sheet'!$A$1:$AM$47,24,0)</f>
        <v>aryanguptagandhi@gmail.com</v>
      </c>
    </row>
    <row r="288">
      <c r="A288" s="12" t="s">
        <v>275</v>
      </c>
      <c r="B288" s="6" t="str">
        <f>VLOOKUP(A288,'Mentor Sheet'!$B$2:$O$102,2,0)</f>
        <v>M100</v>
      </c>
      <c r="C288" s="12" t="s">
        <v>276</v>
      </c>
      <c r="D288" s="12" t="s">
        <v>35</v>
      </c>
      <c r="E288" s="6" t="str">
        <f>VLOOKUP(D288,'2021 Batch'!$A$2:$E$16,2,0)</f>
        <v>f20212389@pilani.bits-pilani.ac.in</v>
      </c>
      <c r="F288" s="12">
        <v>4.0</v>
      </c>
      <c r="G288" s="6" t="str">
        <f t="shared" si="1"/>
        <v>M100X4</v>
      </c>
      <c r="H288" s="6" t="str">
        <f>VLOOKUP(G288,'Slot tags'!$C$2:$D$610,2,0)</f>
        <v>S6</v>
      </c>
      <c r="I288" s="8" t="str">
        <f>VLOOKUP($H288,'Startup Sheet'!$A$1:$AM$47,2,0)</f>
        <v>BEAT Music NFTs</v>
      </c>
      <c r="J288" s="9" t="str">
        <f>VLOOKUP(H288,'Startup Sheet'!$A$1:$AM$47,3,0)</f>
        <v>Saksham</v>
      </c>
      <c r="K288" s="9" t="str">
        <f>VLOOKUP(H288,'Startup Sheet'!$A$1:$AM$47,4,0)</f>
        <v>f20201508@pilani.bits-pilani.ac.in</v>
      </c>
      <c r="L288" s="10" t="str">
        <f>VLOOKUP($H288,'Startup Sheet'!$A$1:$AM$47,15,0)</f>
        <v>https://drive.google.com/drive/folders/1JnthQqfPsMK1kllemeIUDUeZ5AXteXt8?usp=sharing</v>
      </c>
      <c r="M288" s="9" t="str">
        <f t="shared" si="17"/>
        <v>BEAT Music NFTs: https://drive.google.com/drive/folders/1JnthQqfPsMK1kllemeIUDUeZ5AXteXt8?usp=sharing</v>
      </c>
      <c r="Q288" s="9" t="str">
        <f>VLOOKUP($H288,'Startup Sheet'!$A$1:$AM$47,18,0)</f>
        <v>bhargavk191@gmail.com</v>
      </c>
      <c r="R288" s="9" t="str">
        <f>VLOOKUP($H288,'Startup Sheet'!$A$1:$AM$47,21,0)</f>
        <v/>
      </c>
      <c r="S288" s="9" t="str">
        <f>VLOOKUP($H288,'Startup Sheet'!$A$1:$AM$47,24,0)</f>
        <v/>
      </c>
    </row>
    <row r="289">
      <c r="A289" s="12" t="s">
        <v>277</v>
      </c>
      <c r="B289" s="6" t="str">
        <f>VLOOKUP(A289,'Mentor Sheet'!$B$2:$O$102,2,0)</f>
        <v>M51</v>
      </c>
      <c r="C289" s="12" t="s">
        <v>278</v>
      </c>
      <c r="D289" s="12" t="s">
        <v>53</v>
      </c>
      <c r="E289" s="6" t="str">
        <f>VLOOKUP(D289,'2021 Batch'!$A$2:$E$16,2,0)</f>
        <v>f20211070@pilani.bits-pilani.ac.in</v>
      </c>
      <c r="F289" s="12">
        <v>1.0</v>
      </c>
      <c r="G289" s="6" t="str">
        <f t="shared" si="1"/>
        <v>M51X1</v>
      </c>
      <c r="H289" s="6" t="str">
        <f>VLOOKUP(G289,'Slot tags'!$C$2:$D$610,2,0)</f>
        <v>S25</v>
      </c>
      <c r="I289" s="8" t="str">
        <f>VLOOKUP($H289,'Startup Sheet'!$A$1:$AM$47,2,0)</f>
        <v>Froots Technologies Pvt Ltd</v>
      </c>
      <c r="J289" s="9" t="str">
        <f>VLOOKUP(H289,'Startup Sheet'!$A$1:$AM$47,3,0)</f>
        <v>Naman</v>
      </c>
      <c r="K289" s="9" t="str">
        <f>VLOOKUP(H289,'Startup Sheet'!$A$1:$AM$47,4,0)</f>
        <v>f20201749@pilani.bits-pilani.ac.in</v>
      </c>
      <c r="L289" s="10" t="str">
        <f>VLOOKUP($H289,'Startup Sheet'!$A$1:$AM$47,15,0)</f>
        <v>https://drive.google.com/open?id=1SIoPVqze3BoLDpQN9KvP4FVg0hUkXfO1&amp;authuser=karman%40conquest.org.in&amp;usp=drive_fs</v>
      </c>
      <c r="M289" s="9" t="str">
        <f t="shared" si="17"/>
        <v>Froots Technologies Pvt Ltd: https://drive.google.com/open?id=1SIoPVqze3BoLDpQN9KvP4FVg0hUkXfO1&amp;authuser=karman%40conquest.org.in&amp;usp=drive_fs</v>
      </c>
      <c r="N289" s="28">
        <v>44745.0</v>
      </c>
      <c r="O289" s="29">
        <v>44745.666666666664</v>
      </c>
      <c r="P289" s="29">
        <v>44745.708333333336</v>
      </c>
      <c r="Q289" s="9" t="str">
        <f>VLOOKUP($H289,'Startup Sheet'!$A$1:$AM$47,18,0)</f>
        <v>shefalika@froots.co</v>
      </c>
      <c r="R289" s="9" t="str">
        <f>VLOOKUP($H289,'Startup Sheet'!$A$1:$AM$47,21,0)</f>
        <v>shefali@froots.co</v>
      </c>
      <c r="S289" s="9" t="str">
        <f>VLOOKUP($H289,'Startup Sheet'!$A$1:$AM$47,24,0)</f>
        <v/>
      </c>
    </row>
    <row r="290">
      <c r="A290" s="12" t="s">
        <v>277</v>
      </c>
      <c r="B290" s="6" t="str">
        <f>VLOOKUP(A290,'Mentor Sheet'!$B$2:$O$102,2,0)</f>
        <v>M51</v>
      </c>
      <c r="C290" s="12" t="s">
        <v>278</v>
      </c>
      <c r="D290" s="12" t="s">
        <v>53</v>
      </c>
      <c r="E290" s="6" t="str">
        <f>VLOOKUP(D290,'2021 Batch'!$A$2:$E$16,2,0)</f>
        <v>f20211070@pilani.bits-pilani.ac.in</v>
      </c>
      <c r="F290" s="12">
        <v>2.0</v>
      </c>
      <c r="G290" s="6" t="str">
        <f t="shared" si="1"/>
        <v>M51X2</v>
      </c>
      <c r="H290" s="6" t="str">
        <f>VLOOKUP(G290,'Slot tags'!$C$2:$D$610,2,0)</f>
        <v>S13</v>
      </c>
      <c r="I290" s="8" t="str">
        <f>VLOOKUP($H290,'Startup Sheet'!$A$1:$AM$47,2,0)</f>
        <v>TOTOKO</v>
      </c>
      <c r="J290" s="9" t="str">
        <f>VLOOKUP(H290,'Startup Sheet'!$A$1:$AM$47,3,0)</f>
        <v>Karman</v>
      </c>
      <c r="K290" s="9" t="str">
        <f>VLOOKUP(H290,'Startup Sheet'!$A$1:$AM$47,4,0)</f>
        <v>f20201896@pilani.bits-pilani.ac.in</v>
      </c>
      <c r="L290" s="10" t="str">
        <f>VLOOKUP($H290,'Startup Sheet'!$A$1:$AM$47,15,0)</f>
        <v>https://drive.google.com/open?id=1Ktl6BPBkAYFv0LsVBHczS-voItv-nK39&amp;authuser=karman%40conquest.org.in&amp;usp=drive_fs</v>
      </c>
      <c r="M290" s="9" t="str">
        <f t="shared" si="17"/>
        <v>TOTOKO: https://drive.google.com/open?id=1Ktl6BPBkAYFv0LsVBHczS-voItv-nK39&amp;authuser=karman%40conquest.org.in&amp;usp=drive_fs</v>
      </c>
      <c r="N290" s="28">
        <v>44745.0</v>
      </c>
      <c r="O290" s="29">
        <v>44745.708333333336</v>
      </c>
      <c r="P290" s="29">
        <v>44745.75</v>
      </c>
      <c r="Q290" s="9" t="str">
        <f>VLOOKUP($H290,'Startup Sheet'!$A$1:$AM$47,18,0)</f>
        <v>shashwatag@totoko.in</v>
      </c>
      <c r="R290" s="9" t="str">
        <f>VLOOKUP($H290,'Startup Sheet'!$A$1:$AM$47,21,0)</f>
        <v/>
      </c>
      <c r="S290" s="9" t="str">
        <f>VLOOKUP($H290,'Startup Sheet'!$A$1:$AM$47,24,0)</f>
        <v/>
      </c>
    </row>
    <row r="291">
      <c r="A291" s="12" t="s">
        <v>279</v>
      </c>
      <c r="B291" s="6" t="str">
        <f>VLOOKUP(A291,'Mentor Sheet'!$B$2:$O$102,2,0)</f>
        <v>M102</v>
      </c>
      <c r="C291" s="12" t="s">
        <v>280</v>
      </c>
      <c r="D291" s="12" t="s">
        <v>35</v>
      </c>
      <c r="E291" s="6" t="str">
        <f>VLOOKUP(D291,'2021 Batch'!$A$2:$E$16,2,0)</f>
        <v>f20212389@pilani.bits-pilani.ac.in</v>
      </c>
      <c r="F291" s="12">
        <v>1.0</v>
      </c>
      <c r="G291" s="6" t="str">
        <f t="shared" si="1"/>
        <v>M102X1</v>
      </c>
      <c r="H291" s="6" t="str">
        <f>VLOOKUP(G291,'Slot tags'!$C$2:$D$610,2,0)</f>
        <v>S5</v>
      </c>
      <c r="I291" s="8" t="str">
        <f>VLOOKUP($H291,'Startup Sheet'!$A$1:$AM$47,2,0)</f>
        <v>StreamMoney</v>
      </c>
      <c r="J291" s="9" t="str">
        <f>VLOOKUP(H291,'Startup Sheet'!$A$1:$AM$47,3,0)</f>
        <v>Adarsh</v>
      </c>
      <c r="K291" s="9" t="str">
        <f>VLOOKUP(H291,'Startup Sheet'!$A$1:$AM$47,4,0)</f>
        <v>f20200635@pilani.bits-pilani.ac.in</v>
      </c>
      <c r="L291" s="10" t="str">
        <f>VLOOKUP($H291,'Startup Sheet'!$A$1:$AM$47,15,0)</f>
        <v>https://drive.google.com/open?id=1JRlx0Z4Yc3jaD0eJLvBER8VswmJACJlk&amp;authuser=karman%40conquest.org.in&amp;usp=drive_fs</v>
      </c>
      <c r="M291" s="9" t="str">
        <f t="shared" si="17"/>
        <v>StreamMoney: https://drive.google.com/open?id=1JRlx0Z4Yc3jaD0eJLvBER8VswmJACJlk&amp;authuser=karman%40conquest.org.in&amp;usp=drive_fs</v>
      </c>
      <c r="N291" s="28">
        <v>44749.0</v>
      </c>
      <c r="O291" s="29">
        <v>44749.708333333336</v>
      </c>
      <c r="P291" s="29">
        <v>44749.75</v>
      </c>
      <c r="Q291" s="9" t="str">
        <f>VLOOKUP($H291,'Startup Sheet'!$A$1:$AM$47,18,0)</f>
        <v>yugal@streammoney.finance</v>
      </c>
      <c r="R291" s="9" t="str">
        <f>VLOOKUP($H291,'Startup Sheet'!$A$1:$AM$47,21,0)</f>
        <v>piyush.chittara@gmail.com</v>
      </c>
      <c r="S291" s="9" t="str">
        <f>VLOOKUP($H291,'Startup Sheet'!$A$1:$AM$47,24,0)</f>
        <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6" t="s">
        <v>18</v>
      </c>
      <c r="B2" s="6" t="str">
        <f>VLOOKUP(A2,'Mentor Sheet'!$B$2:$O$102,2,0)</f>
        <v>M8</v>
      </c>
      <c r="C2" s="6" t="s">
        <v>19</v>
      </c>
      <c r="D2" s="6" t="s">
        <v>20</v>
      </c>
      <c r="E2" s="6" t="str">
        <f>VLOOKUP(D2,'2021 Batch'!$A$2:$E$16,2,0)</f>
        <v>f20211092@pilani.bits-pilani.ac.in</v>
      </c>
      <c r="F2" s="7">
        <v>1.0</v>
      </c>
      <c r="G2" s="6" t="str">
        <f t="shared" ref="G2:G280" si="1">CONCATENATE(B2,"X",F2)</f>
        <v>M8X1</v>
      </c>
      <c r="H2" s="6" t="str">
        <f>VLOOKUP(G2,'Slot tags'!$C$2:$D$610,2,0)</f>
        <v>S42</v>
      </c>
      <c r="I2" s="8" t="str">
        <f>VLOOKUP($H2,'Startup Sheet'!$A$1:$AM$47,2,0)</f>
        <v>OriginKonnect</v>
      </c>
      <c r="J2" s="9" t="str">
        <f>VLOOKUP(H2,'Startup Sheet'!$A$1:$AM$47,3,0)</f>
        <v>Mehul</v>
      </c>
      <c r="K2" s="9" t="str">
        <f>VLOOKUP($H2,'Startup Sheet'!$A$1:$AM$47,4,0)</f>
        <v>f20200806@pilani.bits-pilani.ac.in</v>
      </c>
      <c r="L2" s="10" t="str">
        <f>VLOOKUP($H2,'Startup Sheet'!$A$1:$AM$47,15,0)</f>
        <v>https://drive.google.com/drive/folders/1PPbdwLnwx9-VV9IvGO2xR4301y3m6cu8?usp=sharing</v>
      </c>
      <c r="M2" s="9" t="str">
        <f t="shared" ref="M2:M280" si="2">CONCATENATE("Startup Name- ",I2,": ",L2)</f>
        <v>Startup Name- OriginKonnect: https://drive.google.com/drive/folders/1PPbdwLnwx9-VV9IvGO2xR4301y3m6cu8?usp=sharing</v>
      </c>
      <c r="N2" s="9">
        <v>44746.0</v>
      </c>
      <c r="O2" s="11">
        <v>44746.416666666664</v>
      </c>
      <c r="P2" s="11">
        <v>44746.458333333336</v>
      </c>
      <c r="Q2" s="9" t="str">
        <f>VLOOKUP($H2,'Startup Sheet'!$A$1:$AM$47,18,0)</f>
        <v>ajit.j@originKonnect.in</v>
      </c>
      <c r="R2" s="9" t="str">
        <f>VLOOKUP($H2,'Startup Sheet'!$A$1:$AM$47,21,0)</f>
        <v>ravish.k@originkonnect.in</v>
      </c>
      <c r="S2" s="9" t="str">
        <f>VLOOKUP($H2,'Startup Sheet'!$A$1:$AM$47,24,0)</f>
        <v/>
      </c>
      <c r="T2" s="12"/>
      <c r="U2" s="12"/>
      <c r="V2" s="12" t="s">
        <v>21</v>
      </c>
      <c r="W2" s="13">
        <f>countif('Scheduling Sheet Final2'!H2:H291,V2)</f>
        <v>6</v>
      </c>
      <c r="X2" s="12">
        <v>6.0</v>
      </c>
      <c r="Y2" s="13" t="str">
        <f t="shared" ref="Y2:Y47" si="3">if(W2&lt;&gt;X2,"error","")</f>
        <v/>
      </c>
    </row>
    <row r="3">
      <c r="A3" s="6" t="s">
        <v>18</v>
      </c>
      <c r="B3" s="6" t="str">
        <f>VLOOKUP(A3,'Mentor Sheet'!$B$2:$O$102,2,0)</f>
        <v>M8</v>
      </c>
      <c r="C3" s="6" t="s">
        <v>19</v>
      </c>
      <c r="D3" s="6" t="s">
        <v>20</v>
      </c>
      <c r="E3" s="6" t="str">
        <f>VLOOKUP(D3,'2021 Batch'!$A$2:$E$16,2,0)</f>
        <v>f20211092@pilani.bits-pilani.ac.in</v>
      </c>
      <c r="F3" s="7">
        <v>2.0</v>
      </c>
      <c r="G3" s="6" t="str">
        <f t="shared" si="1"/>
        <v>M8X2</v>
      </c>
      <c r="H3" s="6" t="str">
        <f>VLOOKUP(G3,'Slot tags'!$C$2:$D$610,2,0)</f>
        <v>S20</v>
      </c>
      <c r="I3" s="8" t="str">
        <f>VLOOKUP($H3,'Startup Sheet'!$A$1:$AM$47,2,0)</f>
        <v>Kwikpic</v>
      </c>
      <c r="J3" s="9" t="str">
        <f>VLOOKUP(H3,'Startup Sheet'!$A$1:$AM$47,3,0)</f>
        <v>Shreya</v>
      </c>
      <c r="K3" s="9" t="str">
        <f>VLOOKUP(H3,'Startup Sheet'!$A$1:$AM$47,4,0)</f>
        <v>f20201807@pilani.bits-pilani.ac.in</v>
      </c>
      <c r="L3" s="10" t="str">
        <f>VLOOKUP($H3,'Startup Sheet'!$A$1:$AM$47,15,0)</f>
        <v>https://drive.google.com/drive/folders/1Se-AWsb-C5MxkFslCpOLWQGsT_aq9h1d?usp=sharing</v>
      </c>
      <c r="M3" s="9" t="str">
        <f t="shared" si="2"/>
        <v>Startup Name- Kwikpic: https://drive.google.com/drive/folders/1Se-AWsb-C5MxkFslCpOLWQGsT_aq9h1d?usp=sharing</v>
      </c>
      <c r="N3" s="9">
        <v>44748.0</v>
      </c>
      <c r="O3" s="11">
        <v>44748.416666666664</v>
      </c>
      <c r="P3" s="11">
        <v>44748.458333333336</v>
      </c>
      <c r="Q3" s="9" t="str">
        <f>VLOOKUP($H3,'Startup Sheet'!$A$1:$AM$47,18,0)</f>
        <v>harsh@kwikpic.in</v>
      </c>
      <c r="R3" s="9" t="str">
        <f>VLOOKUP($H3,'Startup Sheet'!$A$1:$AM$47,21,0)</f>
        <v/>
      </c>
      <c r="S3" s="9" t="str">
        <f>VLOOKUP($H3,'Startup Sheet'!$A$1:$AM$47,24,0)</f>
        <v/>
      </c>
      <c r="T3" s="12"/>
      <c r="U3" s="12"/>
      <c r="V3" s="12" t="s">
        <v>23</v>
      </c>
      <c r="W3" s="13">
        <f>countif('Scheduling Sheet Final2'!H3:H292,V3)</f>
        <v>7</v>
      </c>
      <c r="X3" s="12">
        <v>7.0</v>
      </c>
      <c r="Y3" s="13" t="str">
        <f t="shared" si="3"/>
        <v/>
      </c>
    </row>
    <row r="4">
      <c r="A4" s="6" t="s">
        <v>18</v>
      </c>
      <c r="B4" s="6" t="str">
        <f>VLOOKUP(A4,'Mentor Sheet'!$B$2:$O$102,2,0)</f>
        <v>M8</v>
      </c>
      <c r="C4" s="6" t="s">
        <v>19</v>
      </c>
      <c r="D4" s="6" t="s">
        <v>20</v>
      </c>
      <c r="E4" s="6" t="str">
        <f>VLOOKUP(D4,'2021 Batch'!$A$2:$E$16,2,0)</f>
        <v>f20211092@pilani.bits-pilani.ac.in</v>
      </c>
      <c r="F4" s="7">
        <v>3.0</v>
      </c>
      <c r="G4" s="6" t="str">
        <f t="shared" si="1"/>
        <v>M8X3</v>
      </c>
      <c r="H4" s="6" t="str">
        <f>VLOOKUP(G4,'Slot tags'!$C$2:$D$610,2,0)</f>
        <v>S46</v>
      </c>
      <c r="I4" s="8" t="str">
        <f>VLOOKUP($H4,'Startup Sheet'!$A$1:$AM$47,2,0)</f>
        <v>TheRollNumber</v>
      </c>
      <c r="J4" s="9" t="str">
        <f>VLOOKUP(H4,'Startup Sheet'!$A$1:$AM$47,3,0)</f>
        <v>Shamika</v>
      </c>
      <c r="K4" s="9" t="str">
        <f>VLOOKUP(H4,'Startup Sheet'!$A$1:$AM$47,4,0)</f>
        <v>f20201206@pilani.bits-pilani.ac.in</v>
      </c>
      <c r="L4" s="10" t="str">
        <f>VLOOKUP($H4,'Startup Sheet'!$A$1:$AM$47,15,0)</f>
        <v>https://drive.google.com/open?id=1XCLHxcdLSh88tC66PBzsQQnw0eJl_X7q&amp;authuser=karman%40conquest.org.in&amp;usp=drive_fs</v>
      </c>
      <c r="M4" s="9" t="str">
        <f t="shared" si="2"/>
        <v>Startup Name- TheRollNumber: https://drive.google.com/open?id=1XCLHxcdLSh88tC66PBzsQQnw0eJl_X7q&amp;authuser=karman%40conquest.org.in&amp;usp=drive_fs</v>
      </c>
      <c r="N4" s="9">
        <v>44750.0</v>
      </c>
      <c r="O4" s="11">
        <v>44750.416666666664</v>
      </c>
      <c r="P4" s="11">
        <v>44750.458333333336</v>
      </c>
      <c r="Q4" s="9" t="str">
        <f>VLOOKUP($H4,'Startup Sheet'!$A$1:$AM$47,18,0)</f>
        <v>raghavendrasharma@therollnumber.com</v>
      </c>
      <c r="R4" s="9" t="str">
        <f>VLOOKUP($H4,'Startup Sheet'!$A$1:$AM$47,21,0)</f>
        <v/>
      </c>
      <c r="S4" s="9" t="str">
        <f>VLOOKUP($H4,'Startup Sheet'!$A$1:$AM$47,24,0)</f>
        <v/>
      </c>
      <c r="T4" s="12"/>
      <c r="U4" s="12"/>
      <c r="V4" s="12" t="s">
        <v>25</v>
      </c>
      <c r="W4" s="13">
        <f>countif('Scheduling Sheet Final2'!H4:H293,V4)</f>
        <v>6</v>
      </c>
      <c r="X4" s="12">
        <v>6.0</v>
      </c>
      <c r="Y4" s="13" t="str">
        <f t="shared" si="3"/>
        <v/>
      </c>
    </row>
    <row r="5">
      <c r="A5" s="14" t="s">
        <v>27</v>
      </c>
      <c r="B5" s="6" t="str">
        <f>VLOOKUP(A5,'Mentor Sheet'!$B$2:$O$102,2,0)</f>
        <v>M54</v>
      </c>
      <c r="C5" s="6" t="s">
        <v>28</v>
      </c>
      <c r="D5" s="14" t="s">
        <v>29</v>
      </c>
      <c r="E5" s="6" t="str">
        <f>VLOOKUP(D5,'2021 Batch'!$A$2:$E$16,2,0)</f>
        <v>f20212512@pilani.bits-pilani.ac.in</v>
      </c>
      <c r="F5" s="7">
        <v>1.0</v>
      </c>
      <c r="G5" s="6" t="str">
        <f t="shared" si="1"/>
        <v>M54X1</v>
      </c>
      <c r="H5" s="6" t="str">
        <f>VLOOKUP(G5,'Slot tags'!$C$2:$D$610,2,0)</f>
        <v>S8</v>
      </c>
      <c r="I5" s="8" t="str">
        <f>VLOOKUP($H5,'Startup Sheet'!$A$1:$AM$47,2,0)</f>
        <v>Fragments (prev. Gullak Party)</v>
      </c>
      <c r="J5" s="9" t="str">
        <f>VLOOKUP(H5,'Startup Sheet'!$A$1:$AM$47,3,0)</f>
        <v>Adarsh</v>
      </c>
      <c r="K5" s="9" t="str">
        <f>VLOOKUP(H5,'Startup Sheet'!$A$1:$AM$47,4,0)</f>
        <v>f20200635@pilani.bits-pilani.ac.in</v>
      </c>
      <c r="L5" s="10" t="str">
        <f>VLOOKUP($H5,'Startup Sheet'!$A$1:$AM$47,15,0)</f>
        <v>https://drive.google.com/open?id=1JpRC8GO5Kbd6N1RwVqNKcwOcV7aUUxhr&amp;authuser=karman%40conquest.org.in&amp;usp=drive_fs</v>
      </c>
      <c r="M5" s="9" t="str">
        <f t="shared" si="2"/>
        <v>Startup Name- Fragments (prev. Gullak Party): https://drive.google.com/open?id=1JpRC8GO5Kbd6N1RwVqNKcwOcV7aUUxhr&amp;authuser=karman%40conquest.org.in&amp;usp=drive_fs</v>
      </c>
      <c r="N5" s="9">
        <v>44743.0</v>
      </c>
      <c r="O5" s="11">
        <v>44743.583333333336</v>
      </c>
      <c r="P5" s="15">
        <v>44743.625</v>
      </c>
      <c r="Q5" s="9" t="str">
        <f>VLOOKUP($H5,'Startup Sheet'!$A$1:$AM$47,18,0)</f>
        <v>deep@thesocio.club</v>
      </c>
      <c r="R5" s="9" t="str">
        <f>VLOOKUP($H5,'Startup Sheet'!$A$1:$AM$47,21,0)</f>
        <v/>
      </c>
      <c r="S5" s="9" t="str">
        <f>VLOOKUP($H5,'Startup Sheet'!$A$1:$AM$47,24,0)</f>
        <v/>
      </c>
      <c r="T5" s="12"/>
      <c r="U5" s="12"/>
      <c r="V5" s="12" t="s">
        <v>30</v>
      </c>
      <c r="W5" s="13">
        <f>countif('Scheduling Sheet Final2'!H5:H294,V5)</f>
        <v>0</v>
      </c>
      <c r="X5" s="12">
        <v>0.0</v>
      </c>
      <c r="Y5" s="13" t="str">
        <f t="shared" si="3"/>
        <v/>
      </c>
    </row>
    <row r="6">
      <c r="A6" s="14" t="s">
        <v>27</v>
      </c>
      <c r="B6" s="6" t="str">
        <f>VLOOKUP(A6,'Mentor Sheet'!$B$2:$O$102,2,0)</f>
        <v>M54</v>
      </c>
      <c r="C6" s="6" t="s">
        <v>28</v>
      </c>
      <c r="D6" s="14" t="s">
        <v>29</v>
      </c>
      <c r="E6" s="6" t="str">
        <f>VLOOKUP(D6,'2021 Batch'!$A$2:$E$16,2,0)</f>
        <v>f20212512@pilani.bits-pilani.ac.in</v>
      </c>
      <c r="F6" s="7">
        <v>2.0</v>
      </c>
      <c r="G6" s="6" t="str">
        <f t="shared" si="1"/>
        <v>M54X2</v>
      </c>
      <c r="H6" s="6" t="str">
        <f>VLOOKUP(G6,'Slot tags'!$C$2:$D$610,2,0)</f>
        <v>S40</v>
      </c>
      <c r="I6" s="8" t="str">
        <f>VLOOKUP($H6,'Startup Sheet'!$A$1:$AM$47,2,0)</f>
        <v>CliqueUp</v>
      </c>
      <c r="J6" s="9" t="str">
        <f>VLOOKUP(H6,'Startup Sheet'!$A$1:$AM$47,3,0)</f>
        <v>Varad</v>
      </c>
      <c r="K6" s="9" t="str">
        <f>VLOOKUP(H6,'Startup Sheet'!$A$1:$AM$47,4,0)</f>
        <v>f20200160@pilani.bits-pilani.ac.in</v>
      </c>
      <c r="L6" s="10" t="str">
        <f>VLOOKUP($H6,'Startup Sheet'!$A$1:$AM$47,15,0)</f>
        <v>https://drive.google.com/drive/folders/1UEmu3wGMMJdSXnggjoIP9j6KAglsz1MI?usp=sharing</v>
      </c>
      <c r="M6" s="9" t="str">
        <f t="shared" si="2"/>
        <v>Startup Name- CliqueUp: https://drive.google.com/drive/folders/1UEmu3wGMMJdSXnggjoIP9j6KAglsz1MI?usp=sharing</v>
      </c>
      <c r="N6" s="9">
        <v>44743.0</v>
      </c>
      <c r="O6" s="11">
        <v>44743.625</v>
      </c>
      <c r="P6" s="15">
        <v>44743.666666666664</v>
      </c>
      <c r="Q6" s="9" t="str">
        <f>VLOOKUP($H6,'Startup Sheet'!$A$1:$AM$47,18,0)</f>
        <v>ayush@peekwhole.com</v>
      </c>
      <c r="R6" s="9" t="str">
        <f>VLOOKUP($H6,'Startup Sheet'!$A$1:$AM$47,21,0)</f>
        <v>seerat@peekwhole.com</v>
      </c>
      <c r="S6" s="9" t="str">
        <f>VLOOKUP($H6,'Startup Sheet'!$A$1:$AM$47,24,0)</f>
        <v/>
      </c>
      <c r="T6" s="12"/>
      <c r="U6" s="12"/>
      <c r="V6" s="12" t="s">
        <v>32</v>
      </c>
      <c r="W6" s="13">
        <f>countif('Scheduling Sheet Final2'!H6:H295,V6)</f>
        <v>7</v>
      </c>
      <c r="X6" s="12">
        <v>7.0</v>
      </c>
      <c r="Y6" s="13" t="str">
        <f t="shared" si="3"/>
        <v/>
      </c>
    </row>
    <row r="7">
      <c r="A7" s="14" t="s">
        <v>27</v>
      </c>
      <c r="B7" s="6" t="str">
        <f>VLOOKUP(A7,'Mentor Sheet'!$B$2:$O$102,2,0)</f>
        <v>M54</v>
      </c>
      <c r="C7" s="6" t="s">
        <v>28</v>
      </c>
      <c r="D7" s="14" t="s">
        <v>29</v>
      </c>
      <c r="E7" s="6" t="str">
        <f>VLOOKUP(D7,'2021 Batch'!$A$2:$E$16,2,0)</f>
        <v>f20212512@pilani.bits-pilani.ac.in</v>
      </c>
      <c r="F7" s="7">
        <v>3.0</v>
      </c>
      <c r="G7" s="6" t="str">
        <f t="shared" si="1"/>
        <v>M54X3</v>
      </c>
      <c r="H7" s="6" t="str">
        <f>VLOOKUP(G7,'Slot tags'!$C$2:$D$610,2,0)</f>
        <v>S45</v>
      </c>
      <c r="I7" s="8" t="str">
        <f>VLOOKUP($H7,'Startup Sheet'!$A$1:$AM$47,2,0)</f>
        <v>Be Zen (Thrivingzen OPC Pvt Ltd)</v>
      </c>
      <c r="J7" s="9" t="str">
        <f>VLOOKUP(H7,'Startup Sheet'!$A$1:$AM$47,3,0)</f>
        <v>Mehul</v>
      </c>
      <c r="K7" s="9" t="str">
        <f>VLOOKUP(H7,'Startup Sheet'!$A$1:$AM$47,4,0)</f>
        <v>f20200806@pilani.bits-pilani.ac.in</v>
      </c>
      <c r="L7" s="10" t="str">
        <f>VLOOKUP($H7,'Startup Sheet'!$A$1:$AM$47,15,0)</f>
        <v>https://drive.google.com/open?id=1Wwm0iH0BQp7yyPOnJdsgC9uMmaimk8ZQ&amp;authuser=karman%40conquest.org.in&amp;usp=drive_fs</v>
      </c>
      <c r="M7" s="9" t="str">
        <f t="shared" si="2"/>
        <v>Startup Name- Be Zen (Thrivingzen OPC Pvt Ltd): https://drive.google.com/open?id=1Wwm0iH0BQp7yyPOnJdsgC9uMmaimk8ZQ&amp;authuser=karman%40conquest.org.in&amp;usp=drive_fs</v>
      </c>
      <c r="N7" s="9">
        <v>44743.0</v>
      </c>
      <c r="O7" s="11">
        <v>44743.666666666664</v>
      </c>
      <c r="P7" s="15">
        <v>44743.708333333336</v>
      </c>
      <c r="Q7" s="9" t="str">
        <f>VLOOKUP($H7,'Startup Sheet'!$A$1:$AM$47,18,0)</f>
        <v>ramchaitanya@bezen.eco</v>
      </c>
      <c r="R7" s="9" t="str">
        <f>VLOOKUP($H7,'Startup Sheet'!$A$1:$AM$47,21,0)</f>
        <v/>
      </c>
      <c r="S7" s="9" t="str">
        <f>VLOOKUP($H7,'Startup Sheet'!$A$1:$AM$47,24,0)</f>
        <v/>
      </c>
      <c r="T7" s="12"/>
      <c r="U7" s="12"/>
      <c r="V7" s="12" t="s">
        <v>34</v>
      </c>
      <c r="W7" s="13">
        <f>countif('Scheduling Sheet Final2'!H7:H296,V7)</f>
        <v>7</v>
      </c>
      <c r="X7" s="12">
        <v>7.0</v>
      </c>
      <c r="Y7" s="13" t="str">
        <f t="shared" si="3"/>
        <v/>
      </c>
    </row>
    <row r="8">
      <c r="A8" s="14" t="s">
        <v>36</v>
      </c>
      <c r="B8" s="6" t="str">
        <f>VLOOKUP(A8,'Mentor Sheet'!$B$2:$O$102,2,0)</f>
        <v>M7</v>
      </c>
      <c r="C8" s="14" t="s">
        <v>37</v>
      </c>
      <c r="D8" s="14" t="s">
        <v>29</v>
      </c>
      <c r="E8" s="6" t="str">
        <f>VLOOKUP(D8,'2021 Batch'!$A$2:$E$16,2,0)</f>
        <v>f20212512@pilani.bits-pilani.ac.in</v>
      </c>
      <c r="F8" s="7">
        <v>1.0</v>
      </c>
      <c r="G8" s="6" t="str">
        <f t="shared" si="1"/>
        <v>M7X1</v>
      </c>
      <c r="H8" s="6" t="str">
        <f>VLOOKUP(G8,'Slot tags'!$C$2:$D$610,2,0)</f>
        <v>S37</v>
      </c>
      <c r="I8" s="8" t="str">
        <f>VLOOKUP($H8,'Startup Sheet'!$A$1:$AM$47,2,0)</f>
        <v>Lowen Women</v>
      </c>
      <c r="J8" s="9" t="str">
        <f>VLOOKUP(H8,'Startup Sheet'!$A$1:$AM$47,3,0)</f>
        <v>Karman</v>
      </c>
      <c r="K8" s="9" t="str">
        <f>VLOOKUP(H8,'Startup Sheet'!$A$1:$AM$47,4,0)</f>
        <v>f20201896@pilani.bits-pilani.ac.in</v>
      </c>
      <c r="L8" s="10" t="str">
        <f>VLOOKUP($H8,'Startup Sheet'!$A$1:$AM$47,15,0)</f>
        <v>https://drive.google.com/open?id=1T8zLw_pesz7Z9nNv2NgMVq9IjshlT7s3&amp;authuser=karman%40conquest.org.in&amp;usp=drive_fs</v>
      </c>
      <c r="M8" s="9" t="str">
        <f t="shared" si="2"/>
        <v>Startup Name- Lowen Women: https://drive.google.com/open?id=1T8zLw_pesz7Z9nNv2NgMVq9IjshlT7s3&amp;authuser=karman%40conquest.org.in&amp;usp=drive_fs</v>
      </c>
      <c r="N8" s="9">
        <v>44747.0</v>
      </c>
      <c r="O8" s="11">
        <v>44747.75</v>
      </c>
      <c r="P8" s="15">
        <v>44747.791666666664</v>
      </c>
      <c r="Q8" s="9" t="str">
        <f>VLOOKUP($H8,'Startup Sheet'!$A$1:$AM$47,18,0)</f>
        <v>krithikashettyy@gmail.com</v>
      </c>
      <c r="R8" s="9" t="str">
        <f>VLOOKUP($H8,'Startup Sheet'!$A$1:$AM$47,21,0)</f>
        <v>ayesharasha@gmail.com</v>
      </c>
      <c r="S8" s="9"/>
      <c r="T8" s="12"/>
      <c r="U8" s="12"/>
      <c r="V8" s="12" t="s">
        <v>38</v>
      </c>
      <c r="W8" s="13">
        <f>countif('Scheduling Sheet Final2'!H8:H297,V8)</f>
        <v>7</v>
      </c>
      <c r="X8" s="12">
        <v>7.0</v>
      </c>
      <c r="Y8" s="13" t="str">
        <f t="shared" si="3"/>
        <v/>
      </c>
    </row>
    <row r="9">
      <c r="A9" s="14" t="s">
        <v>36</v>
      </c>
      <c r="B9" s="6" t="str">
        <f>VLOOKUP(A9,'Mentor Sheet'!$B$2:$O$102,2,0)</f>
        <v>M7</v>
      </c>
      <c r="C9" s="14" t="s">
        <v>37</v>
      </c>
      <c r="D9" s="14" t="s">
        <v>29</v>
      </c>
      <c r="E9" s="6" t="str">
        <f>VLOOKUP(D9,'2021 Batch'!$A$2:$E$16,2,0)</f>
        <v>f20212512@pilani.bits-pilani.ac.in</v>
      </c>
      <c r="F9" s="7">
        <v>2.0</v>
      </c>
      <c r="G9" s="6" t="str">
        <f t="shared" si="1"/>
        <v>M7X2</v>
      </c>
      <c r="H9" s="6" t="str">
        <f>VLOOKUP(G9,'Slot tags'!$C$2:$D$610,2,0)</f>
        <v>S44</v>
      </c>
      <c r="I9" s="8" t="str">
        <f>VLOOKUP($H9,'Startup Sheet'!$A$1:$AM$47,2,0)</f>
        <v>UNINO Healthcare Private Limited</v>
      </c>
      <c r="J9" s="9" t="str">
        <f>VLOOKUP(H9,'Startup Sheet'!$A$1:$AM$47,3,0)</f>
        <v>Mehul</v>
      </c>
      <c r="K9" s="9" t="str">
        <f>VLOOKUP(H9,'Startup Sheet'!$A$1:$AM$47,4,0)</f>
        <v>f20200806@pilani.bits-pilani.ac.in</v>
      </c>
      <c r="L9" s="10" t="str">
        <f>VLOOKUP($H9,'Startup Sheet'!$A$1:$AM$47,15,0)</f>
        <v>https://drive.google.com/open?id=1WvcUJlLCv7VmievZOnHqyBVdxVdlwt-B&amp;authuser=karman%40conquest.org.in&amp;usp=drive_fs</v>
      </c>
      <c r="M9" s="9" t="str">
        <f t="shared" si="2"/>
        <v>Startup Name- UNINO Healthcare Private Limited: https://drive.google.com/open?id=1WvcUJlLCv7VmievZOnHqyBVdxVdlwt-B&amp;authuser=karman%40conquest.org.in&amp;usp=drive_fs</v>
      </c>
      <c r="N9" s="9">
        <v>44749.0</v>
      </c>
      <c r="O9" s="11">
        <v>44749.75</v>
      </c>
      <c r="P9" s="15">
        <v>44749.791666666664</v>
      </c>
      <c r="Q9" s="9" t="str">
        <f>VLOOKUP($H9,'Startup Sheet'!$A$1:$AM$47,18,0)</f>
        <v>Harshini.zaveri@gmail.com</v>
      </c>
      <c r="R9" s="9" t="str">
        <f>VLOOKUP($H9,'Startup Sheet'!$A$1:$AM$47,21,0)</f>
        <v>Zaverichiranjit@gmail.com</v>
      </c>
      <c r="S9" s="9"/>
      <c r="T9" s="12"/>
      <c r="U9" s="12"/>
      <c r="V9" s="12" t="s">
        <v>39</v>
      </c>
      <c r="W9" s="13">
        <f>countif('Scheduling Sheet Final2'!H1:H298,V9)</f>
        <v>7</v>
      </c>
      <c r="X9" s="12">
        <v>7.0</v>
      </c>
      <c r="Y9" s="13" t="str">
        <f t="shared" si="3"/>
        <v/>
      </c>
    </row>
    <row r="10">
      <c r="A10" s="6" t="s">
        <v>41</v>
      </c>
      <c r="B10" s="6" t="str">
        <f>VLOOKUP(A10,'Mentor Sheet'!$B$2:$O$102,2,0)</f>
        <v>M16</v>
      </c>
      <c r="C10" s="6" t="s">
        <v>42</v>
      </c>
      <c r="D10" s="6" t="s">
        <v>20</v>
      </c>
      <c r="E10" s="6" t="str">
        <f>VLOOKUP(D10,'2021 Batch'!$A$2:$E$16,2,0)</f>
        <v>f20211092@pilani.bits-pilani.ac.in</v>
      </c>
      <c r="F10" s="7">
        <v>1.0</v>
      </c>
      <c r="G10" s="6" t="str">
        <f t="shared" si="1"/>
        <v>M16X1</v>
      </c>
      <c r="H10" s="6" t="str">
        <f>VLOOKUP(G10,'Slot tags'!$C$2:$D$610,2,0)</f>
        <v>S38</v>
      </c>
      <c r="I10" s="8" t="str">
        <f>VLOOKUP($H10,'Startup Sheet'!$A$1:$AM$47,2,0)</f>
        <v>Heamac Healthcare Pvt. Ltd.</v>
      </c>
      <c r="J10" s="9" t="str">
        <f>VLOOKUP(H10,'Startup Sheet'!$A$1:$AM$47,3,0)</f>
        <v>Shreya</v>
      </c>
      <c r="K10" s="9" t="str">
        <f>VLOOKUP(H10,'Startup Sheet'!$A$1:$AM$47,4,0)</f>
        <v>f20201807@pilani.bits-pilani.ac.in</v>
      </c>
      <c r="L10" s="10" t="str">
        <f>VLOOKUP($H10,'Startup Sheet'!$A$1:$AM$47,15,0)</f>
        <v>https://drive.google.com/drive/folders/1PQKuqUJT_zNeROZr8kVFSWunYMpu0ETK?usp=sharing</v>
      </c>
      <c r="M10" s="9" t="str">
        <f t="shared" si="2"/>
        <v>Startup Name- Heamac Healthcare Pvt. Ltd.: https://drive.google.com/drive/folders/1PQKuqUJT_zNeROZr8kVFSWunYMpu0ETK?usp=sharing</v>
      </c>
      <c r="N10" s="9">
        <v>44743.0</v>
      </c>
      <c r="O10" s="11">
        <v>44743.708333333336</v>
      </c>
      <c r="P10" s="15">
        <v>44743.75</v>
      </c>
      <c r="Q10" s="9" t="str">
        <f>VLOOKUP($H10,'Startup Sheet'!$A$1:$AM$47,18,0)</f>
        <v>akitha@heamac.com</v>
      </c>
      <c r="R10" s="9" t="str">
        <f>VLOOKUP($H10,'Startup Sheet'!$A$1:$AM$47,21,0)</f>
        <v>prasad@heamac.com</v>
      </c>
      <c r="S10" s="9" t="str">
        <f>VLOOKUP($H10,'Startup Sheet'!$A$1:$AM$47,24,0)</f>
        <v/>
      </c>
      <c r="T10" s="12"/>
      <c r="U10" s="12"/>
      <c r="V10" s="12" t="s">
        <v>43</v>
      </c>
      <c r="W10" s="13">
        <f>countif('Scheduling Sheet Final2'!H2:H299,V10)</f>
        <v>6</v>
      </c>
      <c r="X10" s="12">
        <v>6.0</v>
      </c>
      <c r="Y10" s="13" t="str">
        <f t="shared" si="3"/>
        <v/>
      </c>
    </row>
    <row r="11">
      <c r="A11" s="6" t="s">
        <v>41</v>
      </c>
      <c r="B11" s="6" t="str">
        <f>VLOOKUP(A11,'Mentor Sheet'!$B$2:$O$102,2,0)</f>
        <v>M16</v>
      </c>
      <c r="C11" s="6" t="s">
        <v>42</v>
      </c>
      <c r="D11" s="6" t="s">
        <v>20</v>
      </c>
      <c r="E11" s="6" t="str">
        <f>VLOOKUP(D11,'2021 Batch'!$A$2:$E$16,2,0)</f>
        <v>f20211092@pilani.bits-pilani.ac.in</v>
      </c>
      <c r="F11" s="7">
        <v>2.0</v>
      </c>
      <c r="G11" s="6" t="str">
        <f t="shared" si="1"/>
        <v>M16X2</v>
      </c>
      <c r="H11" s="6" t="str">
        <f>VLOOKUP(G11,'Slot tags'!$C$2:$D$610,2,0)</f>
        <v>S34</v>
      </c>
      <c r="I11" s="8" t="str">
        <f>VLOOKUP($H11,'Startup Sheet'!$A$1:$AM$47,2,0)</f>
        <v>Daffodil Health</v>
      </c>
      <c r="J11" s="9" t="str">
        <f>VLOOKUP(H11,'Startup Sheet'!$A$1:$AM$47,3,0)</f>
        <v>Shreya</v>
      </c>
      <c r="K11" s="9" t="str">
        <f>VLOOKUP(H11,'Startup Sheet'!$A$1:$AM$47,4,0)</f>
        <v>f20201807@pilani.bits-pilani.ac.in</v>
      </c>
      <c r="L11" s="10" t="str">
        <f>VLOOKUP($H11,'Startup Sheet'!$A$1:$AM$47,15,0)</f>
        <v>https://drive.google.com/drive/folders/1T56ODSwteqsJEiYNqvtImLkTebecTH2Y?usp=sharing</v>
      </c>
      <c r="M11" s="9" t="str">
        <f t="shared" si="2"/>
        <v>Startup Name- Daffodil Health: https://drive.google.com/drive/folders/1T56ODSwteqsJEiYNqvtImLkTebecTH2Y?usp=sharing</v>
      </c>
      <c r="N11" s="9">
        <v>44746.0</v>
      </c>
      <c r="O11" s="11">
        <v>44746.708333333336</v>
      </c>
      <c r="P11" s="15">
        <v>44746.75</v>
      </c>
      <c r="Q11" s="9" t="str">
        <f>VLOOKUP($H11,'Startup Sheet'!$A$1:$AM$47,18,0)</f>
        <v>amal@daffodilhealth.com</v>
      </c>
      <c r="R11" s="9" t="str">
        <f>VLOOKUP($H11,'Startup Sheet'!$A$1:$AM$47,21,0)</f>
        <v>anupam@daffodilhealth.com</v>
      </c>
      <c r="S11" s="9" t="str">
        <f>VLOOKUP($H11,'Startup Sheet'!$A$1:$AM$47,24,0)</f>
        <v/>
      </c>
      <c r="T11" s="12"/>
      <c r="U11" s="12"/>
      <c r="V11" s="12" t="s">
        <v>44</v>
      </c>
      <c r="W11" s="13">
        <f>countif('Scheduling Sheet Final2'!H3:H300,V11)</f>
        <v>6</v>
      </c>
      <c r="X11" s="12">
        <v>6.0</v>
      </c>
      <c r="Y11" s="13" t="str">
        <f t="shared" si="3"/>
        <v/>
      </c>
    </row>
    <row r="12">
      <c r="A12" s="6" t="s">
        <v>46</v>
      </c>
      <c r="B12" s="6" t="str">
        <f>VLOOKUP(A12,'Mentor Sheet'!$B$2:$O$102,2,0)</f>
        <v>M38</v>
      </c>
      <c r="C12" s="6" t="s">
        <v>47</v>
      </c>
      <c r="D12" s="6" t="s">
        <v>26</v>
      </c>
      <c r="E12" s="6" t="str">
        <f>VLOOKUP(D12,'2021 Batch'!$A$2:$E$16,2,0)</f>
        <v>f20212801@pilani.bits-pilani.ac.in</v>
      </c>
      <c r="F12" s="7">
        <v>1.0</v>
      </c>
      <c r="G12" s="6" t="str">
        <f t="shared" si="1"/>
        <v>M38X1</v>
      </c>
      <c r="H12" s="6" t="str">
        <f>VLOOKUP(G12,'Slot tags'!$C$2:$D$610,2,0)</f>
        <v>S25</v>
      </c>
      <c r="I12" s="8" t="str">
        <f>VLOOKUP($H12,'Startup Sheet'!$A$1:$AM$47,2,0)</f>
        <v>Froots Technologies Pvt Ltd</v>
      </c>
      <c r="J12" s="9" t="str">
        <f>VLOOKUP(H12,'Startup Sheet'!$A$1:$AM$47,3,0)</f>
        <v>Naman</v>
      </c>
      <c r="K12" s="9" t="str">
        <f>VLOOKUP(H12,'Startup Sheet'!$A$1:$AM$47,4,0)</f>
        <v>f20201749@pilani.bits-pilani.ac.in</v>
      </c>
      <c r="L12" s="10" t="str">
        <f>VLOOKUP($H12,'Startup Sheet'!$A$1:$AM$47,15,0)</f>
        <v>https://drive.google.com/open?id=1SIoPVqze3BoLDpQN9KvP4FVg0hUkXfO1&amp;authuser=karman%40conquest.org.in&amp;usp=drive_fs</v>
      </c>
      <c r="M12" s="9" t="str">
        <f t="shared" si="2"/>
        <v>Startup Name- Froots Technologies Pvt Ltd: https://drive.google.com/open?id=1SIoPVqze3BoLDpQN9KvP4FVg0hUkXfO1&amp;authuser=karman%40conquest.org.in&amp;usp=drive_fs</v>
      </c>
      <c r="N12" s="9">
        <v>44746.0</v>
      </c>
      <c r="O12" s="11">
        <v>44746.708333333336</v>
      </c>
      <c r="P12" s="15">
        <v>44746.75</v>
      </c>
      <c r="Q12" s="9" t="str">
        <f>VLOOKUP($H12,'Startup Sheet'!$A$1:$AM$47,18,0)</f>
        <v>shefalika@froots.co</v>
      </c>
      <c r="R12" s="9" t="str">
        <f>VLOOKUP($H12,'Startup Sheet'!$A$1:$AM$47,21,0)</f>
        <v>shefali@froots.co</v>
      </c>
      <c r="S12" s="9" t="str">
        <f>VLOOKUP($H12,'Startup Sheet'!$A$1:$AM$47,24,0)</f>
        <v/>
      </c>
      <c r="T12" s="12"/>
      <c r="U12" s="12"/>
      <c r="V12" s="12" t="s">
        <v>48</v>
      </c>
      <c r="W12" s="13">
        <f>countif('Scheduling Sheet Final2'!H4:H301,V12)</f>
        <v>6</v>
      </c>
      <c r="X12" s="12">
        <v>6.0</v>
      </c>
      <c r="Y12" s="13" t="str">
        <f t="shared" si="3"/>
        <v/>
      </c>
    </row>
    <row r="13">
      <c r="A13" s="6" t="s">
        <v>46</v>
      </c>
      <c r="B13" s="6" t="str">
        <f>VLOOKUP(A13,'Mentor Sheet'!$B$2:$O$102,2,0)</f>
        <v>M38</v>
      </c>
      <c r="C13" s="6" t="s">
        <v>47</v>
      </c>
      <c r="D13" s="6" t="s">
        <v>26</v>
      </c>
      <c r="E13" s="6" t="str">
        <f>VLOOKUP(D13,'2021 Batch'!$A$2:$E$16,2,0)</f>
        <v>f20212801@pilani.bits-pilani.ac.in</v>
      </c>
      <c r="F13" s="7">
        <v>2.0</v>
      </c>
      <c r="G13" s="6" t="str">
        <f t="shared" si="1"/>
        <v>M38X2</v>
      </c>
      <c r="H13" s="6" t="str">
        <f>VLOOKUP(G13,'Slot tags'!$C$2:$D$610,2,0)</f>
        <v>S34</v>
      </c>
      <c r="I13" s="8" t="str">
        <f>VLOOKUP($H13,'Startup Sheet'!$A$1:$AM$47,2,0)</f>
        <v>Daffodil Health</v>
      </c>
      <c r="J13" s="9" t="str">
        <f>VLOOKUP(H13,'Startup Sheet'!$A$1:$AM$47,3,0)</f>
        <v>Shreya</v>
      </c>
      <c r="K13" s="9" t="str">
        <f>VLOOKUP(H13,'Startup Sheet'!$A$1:$AM$47,4,0)</f>
        <v>f20201807@pilani.bits-pilani.ac.in</v>
      </c>
      <c r="L13" s="10" t="str">
        <f>VLOOKUP($H13,'Startup Sheet'!$A$1:$AM$47,15,0)</f>
        <v>https://drive.google.com/drive/folders/1T56ODSwteqsJEiYNqvtImLkTebecTH2Y?usp=sharing</v>
      </c>
      <c r="M13" s="9" t="str">
        <f t="shared" si="2"/>
        <v>Startup Name- Daffodil Health: https://drive.google.com/drive/folders/1T56ODSwteqsJEiYNqvtImLkTebecTH2Y?usp=sharing</v>
      </c>
      <c r="N13" s="9">
        <v>44748.0</v>
      </c>
      <c r="O13" s="11">
        <v>44748.708333333336</v>
      </c>
      <c r="P13" s="15">
        <v>44748.75</v>
      </c>
      <c r="Q13" s="9" t="str">
        <f>VLOOKUP($H13,'Startup Sheet'!$A$1:$AM$47,18,0)</f>
        <v>amal@daffodilhealth.com</v>
      </c>
      <c r="R13" s="9" t="str">
        <f>VLOOKUP($H13,'Startup Sheet'!$A$1:$AM$47,21,0)</f>
        <v>anupam@daffodilhealth.com</v>
      </c>
      <c r="S13" s="9" t="str">
        <f>VLOOKUP($H13,'Startup Sheet'!$A$1:$AM$47,24,0)</f>
        <v/>
      </c>
      <c r="T13" s="12"/>
      <c r="U13" s="12"/>
      <c r="V13" s="12" t="s">
        <v>50</v>
      </c>
      <c r="W13" s="13">
        <f>countif('Scheduling Sheet Final2'!H5:H302,V13)</f>
        <v>6</v>
      </c>
      <c r="X13" s="12">
        <v>6.0</v>
      </c>
      <c r="Y13" s="13" t="str">
        <f t="shared" si="3"/>
        <v/>
      </c>
    </row>
    <row r="14">
      <c r="A14" s="6" t="s">
        <v>46</v>
      </c>
      <c r="B14" s="6" t="str">
        <f>VLOOKUP(A14,'Mentor Sheet'!$B$2:$O$102,2,0)</f>
        <v>M38</v>
      </c>
      <c r="C14" s="6" t="s">
        <v>47</v>
      </c>
      <c r="D14" s="6" t="s">
        <v>26</v>
      </c>
      <c r="E14" s="6" t="str">
        <f>VLOOKUP(D14,'2021 Batch'!$A$2:$E$16,2,0)</f>
        <v>f20212801@pilani.bits-pilani.ac.in</v>
      </c>
      <c r="F14" s="7">
        <v>3.0</v>
      </c>
      <c r="G14" s="6" t="str">
        <f t="shared" si="1"/>
        <v>M38X3</v>
      </c>
      <c r="H14" s="6" t="str">
        <f>VLOOKUP(G14,'Slot tags'!$C$2:$D$610,2,0)</f>
        <v>S10</v>
      </c>
      <c r="I14" s="8" t="str">
        <f>VLOOKUP($H14,'Startup Sheet'!$A$1:$AM$47,2,0)</f>
        <v>Folks</v>
      </c>
      <c r="J14" s="9" t="str">
        <f>VLOOKUP(H14,'Startup Sheet'!$A$1:$AM$47,3,0)</f>
        <v>Darshil</v>
      </c>
      <c r="K14" s="9" t="str">
        <f>VLOOKUP(H14,'Startup Sheet'!$A$1:$AM$47,4,0)</f>
        <v>f20200985@pilani.bits-pilani.ac.in</v>
      </c>
      <c r="L14" s="10" t="str">
        <f>VLOOKUP($H14,'Startup Sheet'!$A$1:$AM$47,15,0)</f>
        <v>https://drive.google.com/drive/folders/1JwJrm-OWJuK-1xx6O8dj7OWP8zKkiXoG?usp=sharing</v>
      </c>
      <c r="M14" s="9" t="str">
        <f t="shared" si="2"/>
        <v>Startup Name- Folks: https://drive.google.com/drive/folders/1JwJrm-OWJuK-1xx6O8dj7OWP8zKkiXoG?usp=sharing</v>
      </c>
      <c r="N14" s="9">
        <v>44750.0</v>
      </c>
      <c r="O14" s="11">
        <v>44750.708333333336</v>
      </c>
      <c r="P14" s="15">
        <v>44750.75</v>
      </c>
      <c r="Q14" s="9" t="str">
        <f>VLOOKUP($H14,'Startup Sheet'!$A$1:$AM$47,18,0)</f>
        <v>contact@vishwaspuri.tech</v>
      </c>
      <c r="R14" s="9" t="str">
        <f>VLOOKUP($H14,'Startup Sheet'!$A$1:$AM$47,21,0)</f>
        <v>mudit.shivendra350@yahoo.in</v>
      </c>
      <c r="S14" s="9" t="str">
        <f>VLOOKUP($H14,'Startup Sheet'!$A$1:$AM$47,24,0)</f>
        <v/>
      </c>
      <c r="T14" s="12"/>
      <c r="U14" s="12"/>
      <c r="V14" s="12" t="s">
        <v>52</v>
      </c>
      <c r="W14" s="13">
        <f>countif('Scheduling Sheet Final2'!H6:H303,V14)</f>
        <v>6</v>
      </c>
      <c r="X14" s="12">
        <v>6.0</v>
      </c>
      <c r="Y14" s="13" t="str">
        <f t="shared" si="3"/>
        <v/>
      </c>
    </row>
    <row r="15">
      <c r="A15" s="6" t="s">
        <v>54</v>
      </c>
      <c r="B15" s="6" t="str">
        <f>VLOOKUP(A15,'Mentor Sheet'!$B$2:$O$102,2,0)</f>
        <v>M29</v>
      </c>
      <c r="C15" s="6" t="s">
        <v>55</v>
      </c>
      <c r="D15" s="6" t="s">
        <v>29</v>
      </c>
      <c r="E15" s="6" t="str">
        <f>VLOOKUP(D15,'2021 Batch'!$A$2:$E$16,2,0)</f>
        <v>f20212512@pilani.bits-pilani.ac.in</v>
      </c>
      <c r="F15" s="7">
        <v>1.0</v>
      </c>
      <c r="G15" s="6" t="str">
        <f t="shared" si="1"/>
        <v>M29X1</v>
      </c>
      <c r="H15" s="6" t="str">
        <f>VLOOKUP(G15,'Slot tags'!$C$2:$D$610,2,0)</f>
        <v>S16</v>
      </c>
      <c r="I15" s="8" t="str">
        <f>VLOOKUP($H15,'Startup Sheet'!$A$1:$AM$47,2,0)</f>
        <v>DocTunes</v>
      </c>
      <c r="J15" s="9" t="str">
        <f>VLOOKUP(H15,'Startup Sheet'!$A$1:$AM$47,3,0)</f>
        <v>Parth</v>
      </c>
      <c r="K15" s="9" t="str">
        <f>VLOOKUP(H15,'Startup Sheet'!$A$1:$AM$47,4,0)</f>
        <v>f20201229@pilani.bits-pilani.ac.in</v>
      </c>
      <c r="L15" s="10" t="str">
        <f>VLOOKUP($H15,'Startup Sheet'!$A$1:$AM$47,15,0)</f>
        <v>https://drive.google.com/drive/folders/1UQwK4xc_aVT33SZgUMFiyp7YMmtanfgb?usp=sharing</v>
      </c>
      <c r="M15" s="9" t="str">
        <f t="shared" si="2"/>
        <v>Startup Name- DocTunes: https://drive.google.com/drive/folders/1UQwK4xc_aVT33SZgUMFiyp7YMmtanfgb?usp=sharing</v>
      </c>
      <c r="N15" s="9">
        <v>44747.0</v>
      </c>
      <c r="O15" s="15">
        <v>44747.833333333336</v>
      </c>
      <c r="P15" s="15">
        <v>44747.875</v>
      </c>
      <c r="Q15" s="9" t="str">
        <f>VLOOKUP($H15,'Startup Sheet'!$A$1:$AM$47,18,0)</f>
        <v>dewang206@gmail.com</v>
      </c>
      <c r="R15" s="9" t="str">
        <f>VLOOKUP($H15,'Startup Sheet'!$A$1:$AM$47,21,0)</f>
        <v>kss100105@gmail.com</v>
      </c>
      <c r="S15" s="9" t="str">
        <f>VLOOKUP($H15,'Startup Sheet'!$A$1:$AM$47,24,0)</f>
        <v/>
      </c>
      <c r="T15" s="12"/>
      <c r="U15" s="12"/>
      <c r="V15" s="12" t="s">
        <v>56</v>
      </c>
      <c r="W15" s="13">
        <f>countif('Scheduling Sheet Final2'!H7:H304,V15)</f>
        <v>6</v>
      </c>
      <c r="X15" s="12">
        <v>6.0</v>
      </c>
      <c r="Y15" s="13" t="str">
        <f t="shared" si="3"/>
        <v/>
      </c>
    </row>
    <row r="16">
      <c r="A16" s="6" t="s">
        <v>54</v>
      </c>
      <c r="B16" s="6" t="str">
        <f>VLOOKUP(A16,'Mentor Sheet'!$B$2:$O$102,2,0)</f>
        <v>M29</v>
      </c>
      <c r="C16" s="6" t="s">
        <v>55</v>
      </c>
      <c r="D16" s="6" t="s">
        <v>29</v>
      </c>
      <c r="E16" s="6" t="str">
        <f>VLOOKUP(D16,'2021 Batch'!$A$2:$E$16,2,0)</f>
        <v>f20212512@pilani.bits-pilani.ac.in</v>
      </c>
      <c r="F16" s="7">
        <v>2.0</v>
      </c>
      <c r="G16" s="6" t="str">
        <f t="shared" si="1"/>
        <v>M29X2</v>
      </c>
      <c r="H16" s="6" t="str">
        <f>VLOOKUP(G16,'Slot tags'!$C$2:$D$610,2,0)</f>
        <v>S21</v>
      </c>
      <c r="I16" s="8" t="str">
        <f>VLOOKUP($H16,'Startup Sheet'!$A$1:$AM$47,2,0)</f>
        <v>Learn and Empower Private Limited</v>
      </c>
      <c r="J16" s="9" t="str">
        <f>VLOOKUP(H16,'Startup Sheet'!$A$1:$AM$47,3,0)</f>
        <v>Mehul</v>
      </c>
      <c r="K16" s="9" t="str">
        <f>VLOOKUP(H16,'Startup Sheet'!$A$1:$AM$47,4,0)</f>
        <v>f20200806@pilani.bits-pilani.ac.in</v>
      </c>
      <c r="L16" s="10" t="str">
        <f>VLOOKUP($H16,'Startup Sheet'!$A$1:$AM$47,15,0)</f>
        <v>https://drive.google.com/drive/folders/1T4TUmfqa5C6P8McvtFYN3XntJR6n62Gy?usp=sharing</v>
      </c>
      <c r="M16" s="9" t="str">
        <f t="shared" si="2"/>
        <v>Startup Name- Learn and Empower Private Limited: https://drive.google.com/drive/folders/1T4TUmfqa5C6P8McvtFYN3XntJR6n62Gy?usp=sharing</v>
      </c>
      <c r="N16" s="9">
        <v>44748.0</v>
      </c>
      <c r="O16" s="15">
        <v>44748.833333333336</v>
      </c>
      <c r="P16" s="15">
        <v>44748.875</v>
      </c>
      <c r="Q16" s="9" t="str">
        <f>VLOOKUP($H16,'Startup Sheet'!$A$1:$AM$47,18,0)</f>
        <v>hello@learnemp.in</v>
      </c>
      <c r="R16" s="9" t="str">
        <f>VLOOKUP($H16,'Startup Sheet'!$A$1:$AM$47,21,0)</f>
        <v>prabodh.mahajan@learnemp.in</v>
      </c>
      <c r="S16" s="9" t="str">
        <f>VLOOKUP($H16,'Startup Sheet'!$A$1:$AM$47,24,0)</f>
        <v/>
      </c>
      <c r="T16" s="12"/>
      <c r="U16" s="12"/>
      <c r="V16" s="12" t="s">
        <v>58</v>
      </c>
      <c r="W16" s="13">
        <f>countif('Scheduling Sheet Final2'!H8:H305,V16)</f>
        <v>6</v>
      </c>
      <c r="X16" s="12">
        <v>6.0</v>
      </c>
      <c r="Y16" s="13" t="str">
        <f t="shared" si="3"/>
        <v/>
      </c>
    </row>
    <row r="17">
      <c r="A17" s="6" t="s">
        <v>54</v>
      </c>
      <c r="B17" s="6" t="str">
        <f>VLOOKUP(A17,'Mentor Sheet'!$B$2:$O$102,2,0)</f>
        <v>M29</v>
      </c>
      <c r="C17" s="6" t="s">
        <v>55</v>
      </c>
      <c r="D17" s="6" t="s">
        <v>29</v>
      </c>
      <c r="E17" s="6" t="str">
        <f>VLOOKUP(D17,'2021 Batch'!$A$2:$E$16,2,0)</f>
        <v>f20212512@pilani.bits-pilani.ac.in</v>
      </c>
      <c r="F17" s="7">
        <v>3.0</v>
      </c>
      <c r="G17" s="6" t="str">
        <f t="shared" si="1"/>
        <v>M29X3</v>
      </c>
      <c r="H17" s="6" t="str">
        <f>VLOOKUP(G17,'Slot tags'!$C$2:$D$610,2,0)</f>
        <v>S30</v>
      </c>
      <c r="I17" s="8" t="str">
        <f>VLOOKUP($H17,'Startup Sheet'!$A$1:$AM$47,2,0)</f>
        <v>FreightFox</v>
      </c>
      <c r="J17" s="9" t="str">
        <f>VLOOKUP(H17,'Startup Sheet'!$A$1:$AM$47,3,0)</f>
        <v>Naman</v>
      </c>
      <c r="K17" s="9" t="str">
        <f>VLOOKUP(H17,'Startup Sheet'!$A$1:$AM$47,4,0)</f>
        <v>f20201749@pilani.bits-pilani.ac.in</v>
      </c>
      <c r="L17" s="10" t="str">
        <f>VLOOKUP($H17,'Startup Sheet'!$A$1:$AM$47,15,0)</f>
        <v>https://drive.google.com/open?id=1PMxE4_uP6DHhXeDdGGFg4qjbx-inMOW7&amp;authuser=karman%40conquest.org.in&amp;usp=drive_fs</v>
      </c>
      <c r="M17" s="9" t="str">
        <f t="shared" si="2"/>
        <v>Startup Name- FreightFox: https://drive.google.com/open?id=1PMxE4_uP6DHhXeDdGGFg4qjbx-inMOW7&amp;authuser=karman%40conquest.org.in&amp;usp=drive_fs</v>
      </c>
      <c r="N17" s="9">
        <v>44749.0</v>
      </c>
      <c r="O17" s="15">
        <v>44749.833333333336</v>
      </c>
      <c r="P17" s="15">
        <v>44749.875</v>
      </c>
      <c r="Q17" s="9" t="str">
        <f>VLOOKUP($H17,'Startup Sheet'!$A$1:$AM$47,18,0)</f>
        <v>nitish@freightfox.ai</v>
      </c>
      <c r="R17" s="9" t="str">
        <f>VLOOKUP($H17,'Startup Sheet'!$A$1:$AM$47,21,0)</f>
        <v>sandy@freightfox.ai, vikas@freightfox.ai</v>
      </c>
      <c r="S17" s="9" t="str">
        <f>VLOOKUP($H17,'Startup Sheet'!$A$1:$AM$47,24,0)</f>
        <v>manjari@freightfox.ai</v>
      </c>
      <c r="T17" s="12"/>
      <c r="U17" s="12"/>
      <c r="V17" s="12" t="s">
        <v>60</v>
      </c>
      <c r="W17" s="13">
        <f>countif('Scheduling Sheet Final2'!H9:H306,V17)</f>
        <v>6</v>
      </c>
      <c r="X17" s="12">
        <v>6.0</v>
      </c>
      <c r="Y17" s="13" t="str">
        <f t="shared" si="3"/>
        <v/>
      </c>
    </row>
    <row r="18">
      <c r="A18" s="16" t="s">
        <v>61</v>
      </c>
      <c r="B18" s="6" t="str">
        <f>VLOOKUP(A18,'Mentor Sheet'!$B$2:$O$102,2,0)</f>
        <v>M63</v>
      </c>
      <c r="C18" s="6" t="s">
        <v>62</v>
      </c>
      <c r="D18" s="6" t="s">
        <v>35</v>
      </c>
      <c r="E18" s="6" t="str">
        <f>VLOOKUP(D18,'2021 Batch'!$A$2:$E$16,2,0)</f>
        <v>f20212389@pilani.bits-pilani.ac.in</v>
      </c>
      <c r="F18" s="7">
        <v>1.0</v>
      </c>
      <c r="G18" s="6" t="str">
        <f t="shared" si="1"/>
        <v>M63X1</v>
      </c>
      <c r="H18" s="6" t="str">
        <f>VLOOKUP(G18,'Slot tags'!$C$2:$D$610,2,0)</f>
        <v>S12</v>
      </c>
      <c r="I18" s="8" t="str">
        <f>VLOOKUP($H18,'Startup Sheet'!$A$1:$AM$47,2,0)</f>
        <v>Scrollify</v>
      </c>
      <c r="J18" s="9" t="str">
        <f>VLOOKUP(H18,'Startup Sheet'!$A$1:$AM$47,3,0)</f>
        <v>Parth</v>
      </c>
      <c r="K18" s="9" t="str">
        <f>VLOOKUP(H18,'Startup Sheet'!$A$1:$AM$47,4,0)</f>
        <v>f20201229@pilani.bits-pilani.ac.in</v>
      </c>
      <c r="L18" s="10" t="str">
        <f>VLOOKUP($H18,'Startup Sheet'!$A$1:$AM$47,15,0)</f>
        <v>https://drive.google.com/open?id=1OZnEwgQS5amoHOFDQQ_ksM3zT3PcOUaM&amp;authuser=karman%40conquest.org.in&amp;usp=drive_fs</v>
      </c>
      <c r="M18" s="9" t="str">
        <f t="shared" si="2"/>
        <v>Startup Name- Scrollify: https://drive.google.com/open?id=1OZnEwgQS5amoHOFDQQ_ksM3zT3PcOUaM&amp;authuser=karman%40conquest.org.in&amp;usp=drive_fs</v>
      </c>
      <c r="N18" s="9">
        <v>44746.0</v>
      </c>
      <c r="O18" s="11">
        <v>44746.666666666664</v>
      </c>
      <c r="P18" s="15">
        <v>44746.708333333336</v>
      </c>
      <c r="Q18" s="9" t="str">
        <f>VLOOKUP($H18,'Startup Sheet'!$A$1:$AM$47,18,0)</f>
        <v>manas@scrollify.in</v>
      </c>
      <c r="R18" s="9" t="str">
        <f>VLOOKUP($H18,'Startup Sheet'!$A$1:$AM$47,21,0)</f>
        <v>anshul@scrollify.in</v>
      </c>
      <c r="S18" s="9" t="str">
        <f>VLOOKUP($H18,'Startup Sheet'!$A$1:$AM$47,24,0)</f>
        <v/>
      </c>
      <c r="T18" s="12"/>
      <c r="U18" s="12"/>
      <c r="V18" s="12" t="s">
        <v>63</v>
      </c>
      <c r="W18" s="13">
        <f>countif('Scheduling Sheet Final2'!H10:H307,V18)</f>
        <v>6</v>
      </c>
      <c r="X18" s="12">
        <v>6.0</v>
      </c>
      <c r="Y18" s="13" t="str">
        <f t="shared" si="3"/>
        <v/>
      </c>
    </row>
    <row r="19">
      <c r="A19" s="16" t="s">
        <v>61</v>
      </c>
      <c r="B19" s="6" t="str">
        <f>VLOOKUP(A19,'Mentor Sheet'!$B$2:$O$102,2,0)</f>
        <v>M63</v>
      </c>
      <c r="C19" s="6" t="s">
        <v>62</v>
      </c>
      <c r="D19" s="6" t="s">
        <v>35</v>
      </c>
      <c r="E19" s="6" t="str">
        <f>VLOOKUP(D19,'2021 Batch'!$A$2:$E$16,2,0)</f>
        <v>f20212389@pilani.bits-pilani.ac.in</v>
      </c>
      <c r="F19" s="7">
        <v>2.0</v>
      </c>
      <c r="G19" s="6" t="str">
        <f t="shared" si="1"/>
        <v>M63X2</v>
      </c>
      <c r="H19" s="6" t="str">
        <f>VLOOKUP(G19,'Slot tags'!$C$2:$D$610,2,0)</f>
        <v>S29</v>
      </c>
      <c r="I19" s="8" t="str">
        <f>VLOOKUP($H19,'Startup Sheet'!$A$1:$AM$47,2,0)</f>
        <v>enpointe</v>
      </c>
      <c r="J19" s="9" t="str">
        <f>VLOOKUP(H19,'Startup Sheet'!$A$1:$AM$47,3,0)</f>
        <v>Karman</v>
      </c>
      <c r="K19" s="9" t="str">
        <f>VLOOKUP(H19,'Startup Sheet'!$A$1:$AM$47,4,0)</f>
        <v>f20201896@pilani.bits-pilani.ac.in</v>
      </c>
      <c r="L19" s="10" t="str">
        <f>VLOOKUP($H19,'Startup Sheet'!$A$1:$AM$47,15,0)</f>
        <v>https://drive.google.com/open?id=1T9veuEhSLewReTyBGlg1MtC5cPeNDZNT&amp;authuser=karman%40conquest.org.in&amp;usp=drive_fs</v>
      </c>
      <c r="M19" s="9" t="str">
        <f t="shared" si="2"/>
        <v>Startup Name- enpointe: https://drive.google.com/open?id=1T9veuEhSLewReTyBGlg1MtC5cPeNDZNT&amp;authuser=karman%40conquest.org.in&amp;usp=drive_fs</v>
      </c>
      <c r="N19" s="9">
        <v>44746.0</v>
      </c>
      <c r="O19" s="11">
        <v>44746.708333333336</v>
      </c>
      <c r="P19" s="15">
        <v>44746.75</v>
      </c>
      <c r="Q19" s="9" t="str">
        <f>VLOOKUP($H19,'Startup Sheet'!$A$1:$AM$47,18,0)</f>
        <v>anna@enpointe.in</v>
      </c>
      <c r="R19" s="9" t="str">
        <f>VLOOKUP($H19,'Startup Sheet'!$A$1:$AM$47,21,0)</f>
        <v/>
      </c>
      <c r="S19" s="9" t="str">
        <f>VLOOKUP($H19,'Startup Sheet'!$A$1:$AM$47,24,0)</f>
        <v/>
      </c>
      <c r="T19" s="12"/>
      <c r="U19" s="12"/>
      <c r="V19" s="12" t="s">
        <v>64</v>
      </c>
      <c r="W19" s="13">
        <f>countif('Scheduling Sheet Final2'!H11:H308,V19)</f>
        <v>7</v>
      </c>
      <c r="X19" s="12">
        <v>7.0</v>
      </c>
      <c r="Y19" s="13" t="str">
        <f t="shared" si="3"/>
        <v/>
      </c>
    </row>
    <row r="20">
      <c r="A20" s="14" t="s">
        <v>65</v>
      </c>
      <c r="B20" s="6" t="str">
        <f>VLOOKUP(A20,'Mentor Sheet'!$B$2:$O$102,2,0)</f>
        <v>M82</v>
      </c>
      <c r="C20" s="6" t="s">
        <v>66</v>
      </c>
      <c r="D20" s="6" t="s">
        <v>29</v>
      </c>
      <c r="E20" s="6" t="str">
        <f>VLOOKUP(D20,'2021 Batch'!$A$2:$E$16,2,0)</f>
        <v>f20212512@pilani.bits-pilani.ac.in</v>
      </c>
      <c r="F20" s="7">
        <v>1.0</v>
      </c>
      <c r="G20" s="6" t="str">
        <f t="shared" si="1"/>
        <v>M82X1</v>
      </c>
      <c r="H20" s="6" t="str">
        <f>VLOOKUP(G20,'Slot tags'!$C$2:$D$610,2,0)</f>
        <v>S31</v>
      </c>
      <c r="I20" s="8" t="str">
        <f>VLOOKUP($H20,'Startup Sheet'!$A$1:$AM$47,2,0)</f>
        <v>Green Tiger Mobility Private Limited</v>
      </c>
      <c r="J20" s="9" t="str">
        <f>VLOOKUP(H20,'Startup Sheet'!$A$1:$AM$47,3,0)</f>
        <v>Aryaman</v>
      </c>
      <c r="K20" s="9" t="str">
        <f>VLOOKUP(H20,'Startup Sheet'!$A$1:$AM$47,4,0)</f>
        <v>f20200537@pilani.bits-pilani.ac.in</v>
      </c>
      <c r="L20" s="10" t="str">
        <f>VLOOKUP($H20,'Startup Sheet'!$A$1:$AM$47,15,0)</f>
        <v>https://drive.google.com/drive/folders/1SFqiNx45LSxxNO68-Yc09lVbI-HNp6e_?usp=sharing</v>
      </c>
      <c r="M20" s="9" t="str">
        <f t="shared" si="2"/>
        <v>Startup Name- Green Tiger Mobility Private Limited: https://drive.google.com/drive/folders/1SFqiNx45LSxxNO68-Yc09lVbI-HNp6e_?usp=sharing</v>
      </c>
      <c r="N20" s="9">
        <v>44745.0</v>
      </c>
      <c r="O20" s="11">
        <v>44745.75</v>
      </c>
      <c r="P20" s="15">
        <v>44745.791666666664</v>
      </c>
      <c r="Q20" s="9" t="str">
        <f>VLOOKUP($H20,'Startup Sheet'!$A$1:$AM$47,18,0)</f>
        <v>ashish@greentiger.in</v>
      </c>
      <c r="R20" s="9" t="str">
        <f>VLOOKUP($H20,'Startup Sheet'!$A$1:$AM$47,21,0)</f>
        <v>aditya@greentiger.in</v>
      </c>
      <c r="S20" s="9" t="str">
        <f>VLOOKUP($H20,'Startup Sheet'!$A$1:$AM$47,24,0)</f>
        <v/>
      </c>
      <c r="T20" s="12"/>
      <c r="U20" s="12"/>
      <c r="V20" s="12" t="s">
        <v>67</v>
      </c>
      <c r="W20" s="13">
        <f>countif('Scheduling Sheet Final2'!H12:H309,V20)</f>
        <v>7</v>
      </c>
      <c r="X20" s="12">
        <v>7.0</v>
      </c>
      <c r="Y20" s="13" t="str">
        <f t="shared" si="3"/>
        <v/>
      </c>
    </row>
    <row r="21">
      <c r="A21" s="14" t="s">
        <v>65</v>
      </c>
      <c r="B21" s="6" t="str">
        <f>VLOOKUP(A21,'Mentor Sheet'!$B$2:$O$102,2,0)</f>
        <v>M82</v>
      </c>
      <c r="C21" s="6" t="s">
        <v>66</v>
      </c>
      <c r="D21" s="14" t="s">
        <v>29</v>
      </c>
      <c r="E21" s="6" t="str">
        <f>VLOOKUP(D21,'2021 Batch'!$A$2:$E$16,2,0)</f>
        <v>f20212512@pilani.bits-pilani.ac.in</v>
      </c>
      <c r="F21" s="7">
        <v>2.0</v>
      </c>
      <c r="G21" s="6" t="str">
        <f t="shared" si="1"/>
        <v>M82X2</v>
      </c>
      <c r="H21" s="6" t="str">
        <f>VLOOKUP(G21,'Slot tags'!$C$2:$D$610,2,0)</f>
        <v>S24</v>
      </c>
      <c r="I21" s="8" t="str">
        <f>VLOOKUP($H21,'Startup Sheet'!$A$1:$AM$47,2,0)</f>
        <v>Naxatra Labs</v>
      </c>
      <c r="J21" s="9" t="str">
        <f>VLOOKUP(H21,'Startup Sheet'!$A$1:$AM$47,3,0)</f>
        <v>Shamika</v>
      </c>
      <c r="K21" s="9" t="str">
        <f>VLOOKUP(H21,'Startup Sheet'!$A$1:$AM$47,4,0)</f>
        <v>f20201206@pilani.bits-pilani.ac.in</v>
      </c>
      <c r="L21" s="10" t="str">
        <f>VLOOKUP($H21,'Startup Sheet'!$A$1:$AM$47,15,0)</f>
        <v>https://drive.google.com/open?id=1PQIBXu7D0DzKLlsgGbS0nw3L26RVnNI5&amp;authuser=karman%40conquest.org.in&amp;usp=drive_fs</v>
      </c>
      <c r="M21" s="9" t="str">
        <f t="shared" si="2"/>
        <v>Startup Name- Naxatra Labs: https://drive.google.com/open?id=1PQIBXu7D0DzKLlsgGbS0nw3L26RVnNI5&amp;authuser=karman%40conquest.org.in&amp;usp=drive_fs</v>
      </c>
      <c r="N21" s="9">
        <v>44748.0</v>
      </c>
      <c r="O21" s="11">
        <v>44748.75</v>
      </c>
      <c r="P21" s="15">
        <v>44748.791666666664</v>
      </c>
      <c r="Q21" s="9" t="str">
        <f>VLOOKUP($H21,'Startup Sheet'!$A$1:$AM$47,18,0)</f>
        <v>abhilash@naxatralabs.com</v>
      </c>
      <c r="R21" s="9" t="str">
        <f>VLOOKUP($H21,'Startup Sheet'!$A$1:$AM$47,21,0)</f>
        <v>piyush@naxatralabs.com</v>
      </c>
      <c r="S21" s="9" t="str">
        <f>VLOOKUP($H21,'Startup Sheet'!$A$1:$AM$47,24,0)</f>
        <v/>
      </c>
      <c r="T21" s="12"/>
      <c r="U21" s="12"/>
      <c r="V21" s="12" t="s">
        <v>68</v>
      </c>
      <c r="W21" s="13">
        <f>countif('Scheduling Sheet Final2'!H$1:H310,V21)</f>
        <v>6</v>
      </c>
      <c r="X21" s="12">
        <v>6.0</v>
      </c>
      <c r="Y21" s="13" t="str">
        <f t="shared" si="3"/>
        <v/>
      </c>
    </row>
    <row r="22">
      <c r="A22" s="14" t="s">
        <v>69</v>
      </c>
      <c r="B22" s="6" t="str">
        <f>VLOOKUP(A22,'Mentor Sheet'!$B$2:$O$102,2,0)</f>
        <v>M72</v>
      </c>
      <c r="C22" s="6" t="s">
        <v>70</v>
      </c>
      <c r="D22" s="14" t="s">
        <v>29</v>
      </c>
      <c r="E22" s="6" t="str">
        <f>VLOOKUP(D22,'2021 Batch'!$A$2:$E$16,2,0)</f>
        <v>f20212512@pilani.bits-pilani.ac.in</v>
      </c>
      <c r="F22" s="7">
        <v>1.0</v>
      </c>
      <c r="G22" s="6" t="str">
        <f t="shared" si="1"/>
        <v>M72X1</v>
      </c>
      <c r="H22" s="6" t="str">
        <f>VLOOKUP(G22,'Slot tags'!$C$2:$D$610,2,0)</f>
        <v>S22</v>
      </c>
      <c r="I22" s="8" t="str">
        <f>VLOOKUP($H22,'Startup Sheet'!$A$1:$AM$47,2,0)</f>
        <v>Statlogic</v>
      </c>
      <c r="J22" s="9" t="str">
        <f>VLOOKUP(H22,'Startup Sheet'!$A$1:$AM$47,3,0)</f>
        <v>Darshil</v>
      </c>
      <c r="K22" s="9" t="str">
        <f>VLOOKUP(H22,'Startup Sheet'!$A$1:$AM$47,4,0)</f>
        <v>f20200985@pilani.bits-pilani.ac.in</v>
      </c>
      <c r="L22" s="10" t="str">
        <f>VLOOKUP($H22,'Startup Sheet'!$A$1:$AM$47,15,0)</f>
        <v>https://drive.google.com/drive/folders/1TDJQ-fqwC9-KiOm5feuilIV4R7vS0sgC?usp=sharing</v>
      </c>
      <c r="M22" s="9" t="str">
        <f t="shared" si="2"/>
        <v>Startup Name- Statlogic: https://drive.google.com/drive/folders/1TDJQ-fqwC9-KiOm5feuilIV4R7vS0sgC?usp=sharing</v>
      </c>
      <c r="N22" s="9">
        <v>44749.0</v>
      </c>
      <c r="O22" s="11">
        <v>44749.75</v>
      </c>
      <c r="P22" s="15">
        <v>44749.791666666664</v>
      </c>
      <c r="Q22" s="9" t="str">
        <f>VLOOKUP($H22,'Startup Sheet'!$A$1:$AM$47,18,0)</f>
        <v>vignesh@statlogic.io</v>
      </c>
      <c r="R22" s="9" t="str">
        <f>VLOOKUP($H22,'Startup Sheet'!$A$1:$AM$47,21,0)</f>
        <v/>
      </c>
      <c r="S22" s="9" t="str">
        <f>VLOOKUP($H22,'Startup Sheet'!$A$1:$AM$47,24,0)</f>
        <v/>
      </c>
      <c r="T22" s="12"/>
      <c r="U22" s="12"/>
      <c r="V22" s="12" t="s">
        <v>71</v>
      </c>
      <c r="W22" s="13">
        <f>countif('Scheduling Sheet Final2'!H$1:H311,V22)</f>
        <v>6</v>
      </c>
      <c r="X22" s="12">
        <v>6.0</v>
      </c>
      <c r="Y22" s="13" t="str">
        <f t="shared" si="3"/>
        <v/>
      </c>
    </row>
    <row r="23">
      <c r="A23" s="14" t="s">
        <v>69</v>
      </c>
      <c r="B23" s="6" t="str">
        <f>VLOOKUP(A23,'Mentor Sheet'!$B$2:$O$102,2,0)</f>
        <v>M72</v>
      </c>
      <c r="C23" s="6" t="s">
        <v>70</v>
      </c>
      <c r="D23" s="14" t="s">
        <v>29</v>
      </c>
      <c r="E23" s="6" t="str">
        <f>VLOOKUP(D23,'2021 Batch'!$A$2:$E$16,2,0)</f>
        <v>f20212512@pilani.bits-pilani.ac.in</v>
      </c>
      <c r="F23" s="7">
        <v>2.0</v>
      </c>
      <c r="G23" s="6" t="str">
        <f t="shared" si="1"/>
        <v>M72X2</v>
      </c>
      <c r="H23" s="6" t="str">
        <f>VLOOKUP(G23,'Slot tags'!$C$2:$D$610,2,0)</f>
        <v>S18</v>
      </c>
      <c r="I23" s="8" t="str">
        <f>VLOOKUP($H23,'Startup Sheet'!$A$1:$AM$47,2,0)</f>
        <v>Euphotic Labs Private Limited</v>
      </c>
      <c r="J23" s="9" t="str">
        <f>VLOOKUP(H23,'Startup Sheet'!$A$1:$AM$47,3,0)</f>
        <v>Shreya</v>
      </c>
      <c r="K23" s="9" t="str">
        <f>VLOOKUP(H23,'Startup Sheet'!$A$1:$AM$47,4,0)</f>
        <v>f20201807@pilani.bits-pilani.ac.in</v>
      </c>
      <c r="L23" s="10" t="str">
        <f>VLOOKUP($H23,'Startup Sheet'!$A$1:$AM$47,15,0)</f>
        <v>https://drive.google.com/drive/folders/1PIEn0HU71iqvaXE8xmGclj6j1YvpVsEp?usp=sharing</v>
      </c>
      <c r="M23" s="9" t="str">
        <f t="shared" si="2"/>
        <v>Startup Name- Euphotic Labs Private Limited: https://drive.google.com/drive/folders/1PIEn0HU71iqvaXE8xmGclj6j1YvpVsEp?usp=sharing</v>
      </c>
      <c r="N23" s="9">
        <v>44751.0</v>
      </c>
      <c r="O23" s="11">
        <v>44751.75</v>
      </c>
      <c r="P23" s="15">
        <v>44751.791666666664</v>
      </c>
      <c r="Q23" s="9" t="str">
        <f>VLOOKUP($H23,'Startup Sheet'!$A$1:$AM$47,18,0)</f>
        <v>sudeep@euphotic.io</v>
      </c>
      <c r="R23" s="9" t="str">
        <f>VLOOKUP($H23,'Startup Sheet'!$A$1:$AM$47,21,0)</f>
        <v>yatin@euphotic.io</v>
      </c>
      <c r="S23" s="9" t="str">
        <f>VLOOKUP($H23,'Startup Sheet'!$A$1:$AM$47,24,0)</f>
        <v>amitgupta@euphotic.io</v>
      </c>
      <c r="T23" s="12"/>
      <c r="U23" s="12"/>
      <c r="V23" s="12" t="s">
        <v>72</v>
      </c>
      <c r="W23" s="13">
        <f>countif('Scheduling Sheet Final2'!H$1:H312,V23)</f>
        <v>6</v>
      </c>
      <c r="X23" s="12">
        <v>6.0</v>
      </c>
      <c r="Y23" s="13" t="str">
        <f t="shared" si="3"/>
        <v/>
      </c>
    </row>
    <row r="24">
      <c r="A24" s="6" t="s">
        <v>73</v>
      </c>
      <c r="B24" s="6" t="str">
        <f>VLOOKUP(A24,'Mentor Sheet'!$B$2:$O$102,2,0)</f>
        <v>M10</v>
      </c>
      <c r="C24" s="6" t="s">
        <v>74</v>
      </c>
      <c r="D24" s="6" t="s">
        <v>20</v>
      </c>
      <c r="E24" s="6" t="str">
        <f>VLOOKUP(D24,'2021 Batch'!$A$2:$E$16,2,0)</f>
        <v>f20211092@pilani.bits-pilani.ac.in</v>
      </c>
      <c r="F24" s="7">
        <v>1.0</v>
      </c>
      <c r="G24" s="6" t="str">
        <f t="shared" si="1"/>
        <v>M10X1</v>
      </c>
      <c r="H24" s="6" t="str">
        <f>VLOOKUP(G24,'Slot tags'!$C$2:$D$610,2,0)</f>
        <v>S19</v>
      </c>
      <c r="I24" s="8" t="str">
        <f>VLOOKUP($H24,'Startup Sheet'!$A$1:$AM$47,2,0)</f>
        <v>Xebra Biztech LLP</v>
      </c>
      <c r="J24" s="9" t="str">
        <f>VLOOKUP(H24,'Startup Sheet'!$A$1:$AM$47,3,0)</f>
        <v>Darshil</v>
      </c>
      <c r="K24" s="9" t="str">
        <f>VLOOKUP(H24,'Startup Sheet'!$A$1:$AM$47,4,0)</f>
        <v>f20200985@pilani.bits-pilani.ac.in</v>
      </c>
      <c r="L24" s="10" t="str">
        <f>VLOOKUP($H24,'Startup Sheet'!$A$1:$AM$47,15,0)</f>
        <v>https://drive.google.com/drive/folders/1Sye02-7bYKt_meBOMhXwFZu6ICf1UGs2?usp=sharing</v>
      </c>
      <c r="M24" s="9" t="str">
        <f t="shared" si="2"/>
        <v>Startup Name- Xebra Biztech LLP: https://drive.google.com/drive/folders/1Sye02-7bYKt_meBOMhXwFZu6ICf1UGs2?usp=sharing</v>
      </c>
      <c r="N24" s="9">
        <v>44746.0</v>
      </c>
      <c r="O24" s="11">
        <v>44746.708333333336</v>
      </c>
      <c r="P24" s="15">
        <v>44746.75</v>
      </c>
      <c r="Q24" s="9" t="str">
        <f>VLOOKUP($H24,'Startup Sheet'!$A$1:$AM$47,18,0)</f>
        <v>nimesh@xebra.in</v>
      </c>
      <c r="R24" s="9" t="str">
        <f>VLOOKUP($H24,'Startup Sheet'!$A$1:$AM$47,21,0)</f>
        <v/>
      </c>
      <c r="S24" s="9" t="str">
        <f>VLOOKUP($H24,'Startup Sheet'!$A$1:$AM$47,24,0)</f>
        <v/>
      </c>
      <c r="T24" s="12"/>
      <c r="U24" s="12"/>
      <c r="V24" s="12" t="s">
        <v>75</v>
      </c>
      <c r="W24" s="13">
        <f>countif('Scheduling Sheet Final2'!H$1:H313,V24)</f>
        <v>7</v>
      </c>
      <c r="X24" s="12">
        <v>7.0</v>
      </c>
      <c r="Y24" s="13" t="str">
        <f t="shared" si="3"/>
        <v/>
      </c>
    </row>
    <row r="25">
      <c r="A25" s="6" t="s">
        <v>73</v>
      </c>
      <c r="B25" s="6" t="str">
        <f>VLOOKUP(A25,'Mentor Sheet'!$B$2:$O$102,2,0)</f>
        <v>M10</v>
      </c>
      <c r="C25" s="6" t="s">
        <v>74</v>
      </c>
      <c r="D25" s="6" t="s">
        <v>20</v>
      </c>
      <c r="E25" s="6" t="str">
        <f>VLOOKUP(D25,'2021 Batch'!$A$2:$E$16,2,0)</f>
        <v>f20211092@pilani.bits-pilani.ac.in</v>
      </c>
      <c r="F25" s="7">
        <v>2.0</v>
      </c>
      <c r="G25" s="6" t="str">
        <f t="shared" si="1"/>
        <v>M10X2</v>
      </c>
      <c r="H25" s="6" t="str">
        <f>VLOOKUP(G25,'Slot tags'!$C$2:$D$610,2,0)</f>
        <v>S28</v>
      </c>
      <c r="I25" s="8" t="str">
        <f>VLOOKUP($H25,'Startup Sheet'!$A$1:$AM$47,2,0)</f>
        <v>Siddhan Intelligence Pvt Limited</v>
      </c>
      <c r="J25" s="9" t="str">
        <f>VLOOKUP(H25,'Startup Sheet'!$A$1:$AM$47,3,0)</f>
        <v>Varad</v>
      </c>
      <c r="K25" s="9" t="str">
        <f>VLOOKUP(H25,'Startup Sheet'!$A$1:$AM$47,4,0)</f>
        <v>f20200160@pilani.bits-pilani.ac.in</v>
      </c>
      <c r="L25" s="10" t="str">
        <f>VLOOKUP($H25,'Startup Sheet'!$A$1:$AM$47,15,0)</f>
        <v>https://drive.google.com/drive/folders/1JwNyJjPecSUQSfnGNMkQfZnldC9xCKN1?usp=sharing</v>
      </c>
      <c r="M25" s="9" t="str">
        <f t="shared" si="2"/>
        <v>Startup Name- Siddhan Intelligence Pvt Limited: https://drive.google.com/drive/folders/1JwNyJjPecSUQSfnGNMkQfZnldC9xCKN1?usp=sharing</v>
      </c>
      <c r="N25" s="9">
        <v>44747.0</v>
      </c>
      <c r="O25" s="11">
        <v>44747.708333333336</v>
      </c>
      <c r="P25" s="15">
        <v>44747.75</v>
      </c>
      <c r="Q25" s="9" t="str">
        <f>VLOOKUP($H25,'Startup Sheet'!$A$1:$AM$47,18,0)</f>
        <v>baskar.rengaiyan@siddhanintelligence.com</v>
      </c>
      <c r="R25" s="9" t="str">
        <f>VLOOKUP($H25,'Startup Sheet'!$A$1:$AM$47,21,0)</f>
        <v>Alok.upadhyay@siddhanintelligence.com</v>
      </c>
      <c r="S25" s="9" t="str">
        <f>VLOOKUP($H25,'Startup Sheet'!$A$1:$AM$47,24,0)</f>
        <v/>
      </c>
      <c r="T25" s="12"/>
      <c r="U25" s="12"/>
      <c r="V25" s="12" t="s">
        <v>76</v>
      </c>
      <c r="W25" s="13">
        <f>countif('Scheduling Sheet Final2'!H$1:H314,V25)</f>
        <v>6</v>
      </c>
      <c r="X25" s="12">
        <v>6.0</v>
      </c>
      <c r="Y25" s="13" t="str">
        <f t="shared" si="3"/>
        <v/>
      </c>
    </row>
    <row r="26">
      <c r="A26" s="6" t="s">
        <v>73</v>
      </c>
      <c r="B26" s="6" t="str">
        <f>VLOOKUP(A26,'Mentor Sheet'!$B$2:$O$102,2,0)</f>
        <v>M10</v>
      </c>
      <c r="C26" s="6" t="s">
        <v>74</v>
      </c>
      <c r="D26" s="6" t="s">
        <v>20</v>
      </c>
      <c r="E26" s="6" t="str">
        <f>VLOOKUP(D26,'2021 Batch'!$A$2:$E$16,2,0)</f>
        <v>f20211092@pilani.bits-pilani.ac.in</v>
      </c>
      <c r="F26" s="7">
        <v>3.0</v>
      </c>
      <c r="G26" s="6" t="str">
        <f t="shared" si="1"/>
        <v>M10X3</v>
      </c>
      <c r="H26" s="6" t="str">
        <f>VLOOKUP(G26,'Slot tags'!$C$2:$D$610,2,0)</f>
        <v>S16</v>
      </c>
      <c r="I26" s="8" t="str">
        <f>VLOOKUP($H26,'Startup Sheet'!$A$1:$AM$47,2,0)</f>
        <v>DocTunes</v>
      </c>
      <c r="J26" s="9" t="str">
        <f>VLOOKUP(H26,'Startup Sheet'!$A$1:$AM$47,3,0)</f>
        <v>Parth</v>
      </c>
      <c r="K26" s="9" t="str">
        <f>VLOOKUP(H26,'Startup Sheet'!$A$1:$AM$47,4,0)</f>
        <v>f20201229@pilani.bits-pilani.ac.in</v>
      </c>
      <c r="L26" s="10" t="str">
        <f>VLOOKUP($H26,'Startup Sheet'!$A$1:$AM$47,15,0)</f>
        <v>https://drive.google.com/drive/folders/1UQwK4xc_aVT33SZgUMFiyp7YMmtanfgb?usp=sharing</v>
      </c>
      <c r="M26" s="9" t="str">
        <f t="shared" si="2"/>
        <v>Startup Name- DocTunes: https://drive.google.com/drive/folders/1UQwK4xc_aVT33SZgUMFiyp7YMmtanfgb?usp=sharing</v>
      </c>
      <c r="N26" s="9">
        <v>44749.0</v>
      </c>
      <c r="O26" s="11">
        <v>44749.708333333336</v>
      </c>
      <c r="P26" s="15">
        <v>44749.75</v>
      </c>
      <c r="Q26" s="9" t="str">
        <f>VLOOKUP($H26,'Startup Sheet'!$A$1:$AM$47,18,0)</f>
        <v>dewang206@gmail.com</v>
      </c>
      <c r="R26" s="9" t="str">
        <f>VLOOKUP($H26,'Startup Sheet'!$A$1:$AM$47,21,0)</f>
        <v>kss100105@gmail.com</v>
      </c>
      <c r="S26" s="9" t="str">
        <f>VLOOKUP($H26,'Startup Sheet'!$A$1:$AM$47,24,0)</f>
        <v/>
      </c>
      <c r="T26" s="12"/>
      <c r="U26" s="12"/>
      <c r="V26" s="12" t="s">
        <v>77</v>
      </c>
      <c r="W26" s="13">
        <f>countif('Scheduling Sheet Final2'!H$1:H315,V26)</f>
        <v>7</v>
      </c>
      <c r="X26" s="12">
        <v>7.0</v>
      </c>
      <c r="Y26" s="13" t="str">
        <f t="shared" si="3"/>
        <v/>
      </c>
    </row>
    <row r="27">
      <c r="A27" s="6" t="s">
        <v>78</v>
      </c>
      <c r="B27" s="6" t="str">
        <f>VLOOKUP(A27,'Mentor Sheet'!$B$2:$O$102,2,0)</f>
        <v>M69</v>
      </c>
      <c r="C27" s="6" t="s">
        <v>79</v>
      </c>
      <c r="D27" s="6" t="s">
        <v>35</v>
      </c>
      <c r="E27" s="6" t="str">
        <f>VLOOKUP(D27,'2021 Batch'!$A$2:$E$16,2,0)</f>
        <v>f20212389@pilani.bits-pilani.ac.in</v>
      </c>
      <c r="F27" s="7">
        <v>1.0</v>
      </c>
      <c r="G27" s="6" t="str">
        <f t="shared" si="1"/>
        <v>M69X1</v>
      </c>
      <c r="H27" s="6" t="str">
        <f>VLOOKUP(G27,'Slot tags'!$C$2:$D$610,2,0)</f>
        <v>S25</v>
      </c>
      <c r="I27" s="8" t="str">
        <f>VLOOKUP($H27,'Startup Sheet'!$A$1:$AM$47,2,0)</f>
        <v>Froots Technologies Pvt Ltd</v>
      </c>
      <c r="J27" s="9" t="str">
        <f>VLOOKUP(H27,'Startup Sheet'!$A$1:$AM$47,3,0)</f>
        <v>Naman</v>
      </c>
      <c r="K27" s="9" t="str">
        <f>VLOOKUP(H27,'Startup Sheet'!$A$1:$AM$47,4,0)</f>
        <v>f20201749@pilani.bits-pilani.ac.in</v>
      </c>
      <c r="L27" s="10" t="str">
        <f>VLOOKUP($H27,'Startup Sheet'!$A$1:$AM$47,15,0)</f>
        <v>https://drive.google.com/open?id=1SIoPVqze3BoLDpQN9KvP4FVg0hUkXfO1&amp;authuser=karman%40conquest.org.in&amp;usp=drive_fs</v>
      </c>
      <c r="M27" s="9" t="str">
        <f t="shared" si="2"/>
        <v>Startup Name- Froots Technologies Pvt Ltd: https://drive.google.com/open?id=1SIoPVqze3BoLDpQN9KvP4FVg0hUkXfO1&amp;authuser=karman%40conquest.org.in&amp;usp=drive_fs</v>
      </c>
      <c r="N27" s="9">
        <v>44746.0</v>
      </c>
      <c r="O27" s="11">
        <v>44746.458333333336</v>
      </c>
      <c r="P27" s="17">
        <v>44746.5</v>
      </c>
      <c r="Q27" s="9" t="str">
        <f>VLOOKUP($H27,'Startup Sheet'!$A$1:$AM$47,18,0)</f>
        <v>shefalika@froots.co</v>
      </c>
      <c r="R27" s="9" t="str">
        <f>VLOOKUP($H27,'Startup Sheet'!$A$1:$AM$47,21,0)</f>
        <v>shefali@froots.co</v>
      </c>
      <c r="S27" s="9" t="str">
        <f>VLOOKUP($H27,'Startup Sheet'!$A$1:$AM$47,24,0)</f>
        <v/>
      </c>
      <c r="T27" s="12"/>
      <c r="U27" s="12"/>
      <c r="V27" s="12" t="s">
        <v>80</v>
      </c>
      <c r="W27" s="13">
        <f>countif('Scheduling Sheet Final2'!H$1:H316,V27)</f>
        <v>6</v>
      </c>
      <c r="X27" s="12">
        <v>6.0</v>
      </c>
      <c r="Y27" s="13" t="str">
        <f t="shared" si="3"/>
        <v/>
      </c>
    </row>
    <row r="28">
      <c r="A28" s="6" t="s">
        <v>78</v>
      </c>
      <c r="B28" s="6" t="str">
        <f>VLOOKUP(A28,'Mentor Sheet'!$B$2:$O$102,2,0)</f>
        <v>M69</v>
      </c>
      <c r="C28" s="6" t="s">
        <v>79</v>
      </c>
      <c r="D28" s="6" t="s">
        <v>35</v>
      </c>
      <c r="E28" s="6" t="str">
        <f>VLOOKUP(D28,'2021 Batch'!$A$2:$E$16,2,0)</f>
        <v>f20212389@pilani.bits-pilani.ac.in</v>
      </c>
      <c r="F28" s="7">
        <v>2.0</v>
      </c>
      <c r="G28" s="6" t="str">
        <f t="shared" si="1"/>
        <v>M69X2</v>
      </c>
      <c r="H28" s="6" t="str">
        <f>VLOOKUP(G28,'Slot tags'!$C$2:$D$610,2,0)</f>
        <v>S32</v>
      </c>
      <c r="I28" s="8" t="str">
        <f>VLOOKUP($H28,'Startup Sheet'!$A$1:$AM$47,2,0)</f>
        <v>Strawcture Eco Pvt. Ltd.</v>
      </c>
      <c r="J28" s="9" t="str">
        <f>VLOOKUP(H28,'Startup Sheet'!$A$1:$AM$47,3,0)</f>
        <v>Naman</v>
      </c>
      <c r="K28" s="9" t="str">
        <f>VLOOKUP(H28,'Startup Sheet'!$A$1:$AM$47,4,0)</f>
        <v>f20201749@pilani.bits-pilani.ac.in</v>
      </c>
      <c r="L28" s="10" t="str">
        <f>VLOOKUP($H28,'Startup Sheet'!$A$1:$AM$47,15,0)</f>
        <v>https://drive.google.com/open?id=1TsB-cXvTN_9ozqeoZzqSeNj971PHH-mn&amp;authuser=karman%40conquest.org.in&amp;usp=drive_fs</v>
      </c>
      <c r="M28" s="9" t="str">
        <f t="shared" si="2"/>
        <v>Startup Name- Strawcture Eco Pvt. Ltd.: https://drive.google.com/open?id=1TsB-cXvTN_9ozqeoZzqSeNj971PHH-mn&amp;authuser=karman%40conquest.org.in&amp;usp=drive_fs</v>
      </c>
      <c r="N28" s="9">
        <v>44747.0</v>
      </c>
      <c r="O28" s="11">
        <v>44747.458333333336</v>
      </c>
      <c r="P28" s="17">
        <v>44747.5</v>
      </c>
      <c r="Q28" s="9" t="str">
        <f>VLOOKUP($H28,'Startup Sheet'!$A$1:$AM$47,18,0)</f>
        <v>shriti_pandey@strawcture.com</v>
      </c>
      <c r="R28" s="9" t="str">
        <f>VLOOKUP($H28,'Startup Sheet'!$A$1:$AM$47,21,0)</f>
        <v/>
      </c>
      <c r="S28" s="9" t="str">
        <f>VLOOKUP($H28,'Startup Sheet'!$A$1:$AM$47,24,0)</f>
        <v/>
      </c>
      <c r="T28" s="12"/>
      <c r="U28" s="12"/>
      <c r="V28" s="12" t="s">
        <v>81</v>
      </c>
      <c r="W28" s="13">
        <f>countif('Scheduling Sheet Final2'!H$1:H317,V28)</f>
        <v>6</v>
      </c>
      <c r="X28" s="12">
        <v>6.0</v>
      </c>
      <c r="Y28" s="13" t="str">
        <f t="shared" si="3"/>
        <v/>
      </c>
    </row>
    <row r="29">
      <c r="A29" s="6" t="s">
        <v>78</v>
      </c>
      <c r="B29" s="6" t="str">
        <f>VLOOKUP(A29,'Mentor Sheet'!$B$2:$O$102,2,0)</f>
        <v>M69</v>
      </c>
      <c r="C29" s="6" t="s">
        <v>79</v>
      </c>
      <c r="D29" s="6" t="s">
        <v>35</v>
      </c>
      <c r="E29" s="6" t="str">
        <f>VLOOKUP(D29,'2021 Batch'!$A$2:$E$16,2,0)</f>
        <v>f20212389@pilani.bits-pilani.ac.in</v>
      </c>
      <c r="F29" s="7">
        <v>3.0</v>
      </c>
      <c r="G29" s="6" t="str">
        <f t="shared" si="1"/>
        <v>M69X3</v>
      </c>
      <c r="H29" s="6" t="str">
        <f>VLOOKUP(G29,'Slot tags'!$C$2:$D$610,2,0)</f>
        <v>S44</v>
      </c>
      <c r="I29" s="8" t="str">
        <f>VLOOKUP($H29,'Startup Sheet'!$A$1:$AM$47,2,0)</f>
        <v>UNINO Healthcare Private Limited</v>
      </c>
      <c r="J29" s="9" t="str">
        <f>VLOOKUP(H29,'Startup Sheet'!$A$1:$AM$47,3,0)</f>
        <v>Mehul</v>
      </c>
      <c r="K29" s="9" t="str">
        <f>VLOOKUP(H29,'Startup Sheet'!$A$1:$AM$47,4,0)</f>
        <v>f20200806@pilani.bits-pilani.ac.in</v>
      </c>
      <c r="L29" s="10" t="str">
        <f>VLOOKUP($H29,'Startup Sheet'!$A$1:$AM$47,15,0)</f>
        <v>https://drive.google.com/open?id=1WvcUJlLCv7VmievZOnHqyBVdxVdlwt-B&amp;authuser=karman%40conquest.org.in&amp;usp=drive_fs</v>
      </c>
      <c r="M29" s="9" t="str">
        <f t="shared" si="2"/>
        <v>Startup Name- UNINO Healthcare Private Limited: https://drive.google.com/open?id=1WvcUJlLCv7VmievZOnHqyBVdxVdlwt-B&amp;authuser=karman%40conquest.org.in&amp;usp=drive_fs</v>
      </c>
      <c r="N29" s="9">
        <v>44748.0</v>
      </c>
      <c r="O29" s="11">
        <v>44748.458333333336</v>
      </c>
      <c r="P29" s="17">
        <v>44748.5</v>
      </c>
      <c r="Q29" s="9" t="str">
        <f>VLOOKUP($H29,'Startup Sheet'!$A$1:$AM$47,18,0)</f>
        <v>Harshini.zaveri@gmail.com</v>
      </c>
      <c r="R29" s="9" t="str">
        <f>VLOOKUP($H29,'Startup Sheet'!$A$1:$AM$47,21,0)</f>
        <v>Zaverichiranjit@gmail.com</v>
      </c>
      <c r="S29" s="9"/>
      <c r="T29" s="12"/>
      <c r="U29" s="12"/>
      <c r="V29" s="12" t="s">
        <v>82</v>
      </c>
      <c r="W29" s="13">
        <f>countif('Scheduling Sheet Final2'!H$1:H318,V29)</f>
        <v>6</v>
      </c>
      <c r="X29" s="12">
        <v>6.0</v>
      </c>
      <c r="Y29" s="13" t="str">
        <f t="shared" si="3"/>
        <v/>
      </c>
    </row>
    <row r="30">
      <c r="A30" s="6" t="s">
        <v>78</v>
      </c>
      <c r="B30" s="6" t="str">
        <f>VLOOKUP(A30,'Mentor Sheet'!$B$2:$O$102,2,0)</f>
        <v>M69</v>
      </c>
      <c r="C30" s="6" t="s">
        <v>79</v>
      </c>
      <c r="D30" s="6" t="s">
        <v>35</v>
      </c>
      <c r="E30" s="6" t="str">
        <f>VLOOKUP(D30,'2021 Batch'!$A$2:$E$16,2,0)</f>
        <v>f20212389@pilani.bits-pilani.ac.in</v>
      </c>
      <c r="F30" s="7">
        <v>4.0</v>
      </c>
      <c r="G30" s="6" t="str">
        <f t="shared" si="1"/>
        <v>M69X4</v>
      </c>
      <c r="H30" s="6" t="str">
        <f>VLOOKUP(G30,'Slot tags'!$C$2:$D$610,2,0)</f>
        <v>S15</v>
      </c>
      <c r="I30" s="8" t="str">
        <f>VLOOKUP($H30,'Startup Sheet'!$A$1:$AM$47,2,0)</f>
        <v>Debound (Registered under SecretStencil Technologies Pvt. Ltd.)</v>
      </c>
      <c r="J30" s="9" t="str">
        <f>VLOOKUP(H30,'Startup Sheet'!$A$1:$AM$47,3,0)</f>
        <v>Darshil</v>
      </c>
      <c r="K30" s="9" t="str">
        <f>VLOOKUP(H30,'Startup Sheet'!$A$1:$AM$47,4,0)</f>
        <v>f20200985@pilani.bits-pilani.ac.in</v>
      </c>
      <c r="L30" s="10" t="str">
        <f>VLOOKUP($H30,'Startup Sheet'!$A$1:$AM$47,15,0)</f>
        <v>https://drive.google.com/open?id=1--zYAcmR-rs26wsfrAxH4KqTIAYA8uCv&amp;authuser=karman%40conquest.org.in&amp;usp=drive_fs</v>
      </c>
      <c r="M30" s="9" t="str">
        <f t="shared" si="2"/>
        <v>Startup Name- Debound (Registered under SecretStencil Technologies Pvt. Ltd.): https://drive.google.com/open?id=1--zYAcmR-rs26wsfrAxH4KqTIAYA8uCv&amp;authuser=karman%40conquest.org.in&amp;usp=drive_fs</v>
      </c>
      <c r="N30" s="9">
        <v>44749.0</v>
      </c>
      <c r="O30" s="11">
        <v>44749.458333333336</v>
      </c>
      <c r="P30" s="17">
        <v>44749.5</v>
      </c>
      <c r="Q30" s="9" t="str">
        <f>VLOOKUP($H30,'Startup Sheet'!$A$1:$AM$47,18,0)</f>
        <v>f20190469@pilani.bits-pilani.ac.in</v>
      </c>
      <c r="R30" s="9" t="str">
        <f>VLOOKUP($H30,'Startup Sheet'!$A$1:$AM$47,21,0)</f>
        <v>avyaygupta007@gmail.com</v>
      </c>
      <c r="S30" s="9" t="str">
        <f>VLOOKUP($H30,'Startup Sheet'!$A$1:$AM$47,24,0)</f>
        <v>kmlptl.16@gmail.com</v>
      </c>
      <c r="T30" s="12"/>
      <c r="U30" s="12"/>
      <c r="V30" s="12" t="s">
        <v>83</v>
      </c>
      <c r="W30" s="13">
        <f>countif('Scheduling Sheet Final2'!H$1:H319,V30)</f>
        <v>6</v>
      </c>
      <c r="X30" s="12">
        <v>6.0</v>
      </c>
      <c r="Y30" s="13" t="str">
        <f t="shared" si="3"/>
        <v/>
      </c>
    </row>
    <row r="31">
      <c r="A31" s="6" t="s">
        <v>78</v>
      </c>
      <c r="B31" s="6" t="str">
        <f>VLOOKUP(A31,'Mentor Sheet'!$B$2:$O$102,2,0)</f>
        <v>M69</v>
      </c>
      <c r="C31" s="6" t="s">
        <v>79</v>
      </c>
      <c r="D31" s="6" t="s">
        <v>35</v>
      </c>
      <c r="E31" s="6" t="str">
        <f>VLOOKUP(D31,'2021 Batch'!$A$2:$E$16,2,0)</f>
        <v>f20212389@pilani.bits-pilani.ac.in</v>
      </c>
      <c r="F31" s="7">
        <v>5.0</v>
      </c>
      <c r="G31" s="6" t="str">
        <f t="shared" si="1"/>
        <v>M69X5</v>
      </c>
      <c r="H31" s="6" t="str">
        <f>VLOOKUP(G31,'Slot tags'!$C$2:$D$610,2,0)</f>
        <v>S27</v>
      </c>
      <c r="I31" s="8" t="str">
        <f>VLOOKUP($H31,'Startup Sheet'!$A$1:$AM$47,2,0)</f>
        <v>Nyus</v>
      </c>
      <c r="J31" s="9" t="str">
        <f>VLOOKUP(H31,'Startup Sheet'!$A$1:$AM$47,3,0)</f>
        <v>Naman</v>
      </c>
      <c r="K31" s="9" t="str">
        <f>VLOOKUP(H31,'Startup Sheet'!$A$1:$AM$47,4,0)</f>
        <v>f20201749@pilani.bits-pilani.ac.in</v>
      </c>
      <c r="L31" s="10" t="str">
        <f>VLOOKUP($H31,'Startup Sheet'!$A$1:$AM$47,15,0)</f>
        <v>https://drive.google.com/open?id=1PGBHUVDTNc5ea-tOvuEYsFIMbenCN3qu&amp;authuser=karman%40conquest.org.in&amp;usp=drive_fs</v>
      </c>
      <c r="M31" s="9" t="str">
        <f t="shared" si="2"/>
        <v>Startup Name- Nyus: https://drive.google.com/open?id=1PGBHUVDTNc5ea-tOvuEYsFIMbenCN3qu&amp;authuser=karman%40conquest.org.in&amp;usp=drive_fs</v>
      </c>
      <c r="N31" s="9">
        <v>44750.0</v>
      </c>
      <c r="O31" s="11">
        <v>44750.458333333336</v>
      </c>
      <c r="P31" s="17">
        <v>44750.5</v>
      </c>
      <c r="Q31" s="9" t="str">
        <f>VLOOKUP($H31,'Startup Sheet'!$A$1:$AM$47,18,0)</f>
        <v>puru@nyusapp.com</v>
      </c>
      <c r="R31" s="9" t="str">
        <f>VLOOKUP($H31,'Startup Sheet'!$A$1:$AM$47,21,0)</f>
        <v/>
      </c>
      <c r="S31" s="9" t="str">
        <f>VLOOKUP($H31,'Startup Sheet'!$A$1:$AM$47,24,0)</f>
        <v/>
      </c>
      <c r="T31" s="12"/>
      <c r="U31" s="12"/>
      <c r="V31" s="12" t="s">
        <v>84</v>
      </c>
      <c r="W31" s="13">
        <f>countif('Scheduling Sheet Final2'!H$1:H320,V31)</f>
        <v>6</v>
      </c>
      <c r="X31" s="12">
        <v>6.0</v>
      </c>
      <c r="Y31" s="13" t="str">
        <f t="shared" si="3"/>
        <v/>
      </c>
    </row>
    <row r="32">
      <c r="A32" s="6" t="s">
        <v>85</v>
      </c>
      <c r="B32" s="6" t="str">
        <f>VLOOKUP(A32,'Mentor Sheet'!$B$2:$O$102,2,0)</f>
        <v>M47</v>
      </c>
      <c r="C32" s="6" t="s">
        <v>86</v>
      </c>
      <c r="D32" s="6" t="s">
        <v>24</v>
      </c>
      <c r="E32" s="6" t="str">
        <f>VLOOKUP(D32,'2021 Batch'!$A$2:$E$16,2,0)</f>
        <v>f20210979@pilani.bits-pilani.ac.in</v>
      </c>
      <c r="F32" s="7">
        <v>1.0</v>
      </c>
      <c r="G32" s="6" t="str">
        <f t="shared" si="1"/>
        <v>M47X1</v>
      </c>
      <c r="H32" s="6" t="str">
        <f>VLOOKUP(G32,'Slot tags'!$C$2:$D$610,2,0)</f>
        <v>S39</v>
      </c>
      <c r="I32" s="8" t="str">
        <f>VLOOKUP($H32,'Startup Sheet'!$A$1:$AM$47,2,0)</f>
        <v>PayNav</v>
      </c>
      <c r="J32" s="9" t="str">
        <f>VLOOKUP(H32,'Startup Sheet'!$A$1:$AM$47,3,0)</f>
        <v>Varad</v>
      </c>
      <c r="K32" s="9" t="str">
        <f>VLOOKUP(H32,'Startup Sheet'!$A$1:$AM$47,4,0)</f>
        <v>f20200160@pilani.bits-pilani.ac.in</v>
      </c>
      <c r="L32" s="10" t="str">
        <f>VLOOKUP($H32,'Startup Sheet'!$A$1:$AM$47,15,0)</f>
        <v>https://drive.google.com/drive/folders/1TFN3gx8ROM2PZXjpWNtPfZ4HQZcniv_C?usp=sharing</v>
      </c>
      <c r="M32" s="9" t="str">
        <f t="shared" si="2"/>
        <v>Startup Name- PayNav: https://drive.google.com/drive/folders/1TFN3gx8ROM2PZXjpWNtPfZ4HQZcniv_C?usp=sharing</v>
      </c>
      <c r="N32" s="9">
        <v>44749.0</v>
      </c>
      <c r="O32" s="11">
        <v>44749.833333333336</v>
      </c>
      <c r="P32" s="15">
        <v>44749.875</v>
      </c>
      <c r="Q32" s="9" t="str">
        <f>VLOOKUP($H32,'Startup Sheet'!$A$1:$AM$47,18,0)</f>
        <v>naveenpatnaik.J@gmail.com</v>
      </c>
      <c r="R32" s="9" t="str">
        <f>VLOOKUP($H32,'Startup Sheet'!$A$1:$AM$47,21,0)</f>
        <v/>
      </c>
      <c r="S32" s="9" t="str">
        <f>VLOOKUP($H32,'Startup Sheet'!$A$1:$AM$47,24,0)</f>
        <v/>
      </c>
      <c r="T32" s="12"/>
      <c r="U32" s="12"/>
      <c r="V32" s="12" t="s">
        <v>87</v>
      </c>
      <c r="W32" s="13">
        <f>countif('Scheduling Sheet Final2'!H$1:H321,V32)</f>
        <v>6</v>
      </c>
      <c r="X32" s="12">
        <v>6.0</v>
      </c>
      <c r="Y32" s="13" t="str">
        <f t="shared" si="3"/>
        <v/>
      </c>
    </row>
    <row r="33">
      <c r="A33" s="6" t="s">
        <v>85</v>
      </c>
      <c r="B33" s="6" t="str">
        <f>VLOOKUP(A33,'Mentor Sheet'!$B$2:$O$102,2,0)</f>
        <v>M47</v>
      </c>
      <c r="C33" s="6" t="s">
        <v>86</v>
      </c>
      <c r="D33" s="6" t="s">
        <v>24</v>
      </c>
      <c r="E33" s="6" t="str">
        <f>VLOOKUP(D33,'2021 Batch'!$A$2:$E$16,2,0)</f>
        <v>f20210979@pilani.bits-pilani.ac.in</v>
      </c>
      <c r="F33" s="7">
        <v>2.0</v>
      </c>
      <c r="G33" s="6" t="str">
        <f t="shared" si="1"/>
        <v>M47X2</v>
      </c>
      <c r="H33" s="6" t="str">
        <f>VLOOKUP(G33,'Slot tags'!$C$2:$D$610,2,0)</f>
        <v>S40</v>
      </c>
      <c r="I33" s="8" t="str">
        <f>VLOOKUP($H33,'Startup Sheet'!$A$1:$AM$47,2,0)</f>
        <v>CliqueUp</v>
      </c>
      <c r="J33" s="9" t="str">
        <f>VLOOKUP(H33,'Startup Sheet'!$A$1:$AM$47,3,0)</f>
        <v>Varad</v>
      </c>
      <c r="K33" s="9" t="str">
        <f>VLOOKUP(H33,'Startup Sheet'!$A$1:$AM$47,4,0)</f>
        <v>f20200160@pilani.bits-pilani.ac.in</v>
      </c>
      <c r="L33" s="10" t="str">
        <f>VLOOKUP($H33,'Startup Sheet'!$A$1:$AM$47,15,0)</f>
        <v>https://drive.google.com/drive/folders/1UEmu3wGMMJdSXnggjoIP9j6KAglsz1MI?usp=sharing</v>
      </c>
      <c r="M33" s="9" t="str">
        <f t="shared" si="2"/>
        <v>Startup Name- CliqueUp: https://drive.google.com/drive/folders/1UEmu3wGMMJdSXnggjoIP9j6KAglsz1MI?usp=sharing</v>
      </c>
      <c r="N33" s="9">
        <v>44750.0</v>
      </c>
      <c r="O33" s="11">
        <v>44750.833333333336</v>
      </c>
      <c r="P33" s="15">
        <v>44750.875</v>
      </c>
      <c r="Q33" s="9" t="str">
        <f>VLOOKUP($H33,'Startup Sheet'!$A$1:$AM$47,18,0)</f>
        <v>ayush@peekwhole.com</v>
      </c>
      <c r="R33" s="9" t="str">
        <f>VLOOKUP($H33,'Startup Sheet'!$A$1:$AM$47,21,0)</f>
        <v>seerat@peekwhole.com</v>
      </c>
      <c r="S33" s="9" t="str">
        <f>VLOOKUP($H33,'Startup Sheet'!$A$1:$AM$47,24,0)</f>
        <v/>
      </c>
      <c r="T33" s="12"/>
      <c r="U33" s="12"/>
      <c r="V33" s="12" t="s">
        <v>88</v>
      </c>
      <c r="W33" s="13">
        <f>countif('Scheduling Sheet Final2'!H$1:H322,V33)</f>
        <v>6</v>
      </c>
      <c r="X33" s="12">
        <v>6.0</v>
      </c>
      <c r="Y33" s="13" t="str">
        <f t="shared" si="3"/>
        <v/>
      </c>
    </row>
    <row r="34">
      <c r="A34" s="6" t="s">
        <v>89</v>
      </c>
      <c r="B34" s="6" t="str">
        <f>VLOOKUP(A34,'Mentor Sheet'!$B$2:$O$102,2,0)</f>
        <v>M30</v>
      </c>
      <c r="C34" s="6" t="s">
        <v>90</v>
      </c>
      <c r="D34" s="6" t="s">
        <v>24</v>
      </c>
      <c r="E34" s="6" t="str">
        <f>VLOOKUP(D34,'2021 Batch'!$A$2:$E$16,2,0)</f>
        <v>f20210979@pilani.bits-pilani.ac.in</v>
      </c>
      <c r="F34" s="7">
        <v>1.0</v>
      </c>
      <c r="G34" s="6" t="str">
        <f t="shared" si="1"/>
        <v>M30X1</v>
      </c>
      <c r="H34" s="6" t="str">
        <f>VLOOKUP(G34,'Slot tags'!$C$2:$D$610,2,0)</f>
        <v>S25</v>
      </c>
      <c r="I34" s="8" t="str">
        <f>VLOOKUP($H34,'Startup Sheet'!$A$1:$AM$47,2,0)</f>
        <v>Froots Technologies Pvt Ltd</v>
      </c>
      <c r="J34" s="9" t="str">
        <f>VLOOKUP(H34,'Startup Sheet'!$A$1:$AM$47,3,0)</f>
        <v>Naman</v>
      </c>
      <c r="K34" s="9" t="str">
        <f>VLOOKUP(H34,'Startup Sheet'!$A$1:$AM$47,4,0)</f>
        <v>f20201749@pilani.bits-pilani.ac.in</v>
      </c>
      <c r="L34" s="10" t="str">
        <f>VLOOKUP($H34,'Startup Sheet'!$A$1:$AM$47,15,0)</f>
        <v>https://drive.google.com/open?id=1SIoPVqze3BoLDpQN9KvP4FVg0hUkXfO1&amp;authuser=karman%40conquest.org.in&amp;usp=drive_fs</v>
      </c>
      <c r="M34" s="9" t="str">
        <f t="shared" si="2"/>
        <v>Startup Name- Froots Technologies Pvt Ltd: https://drive.google.com/open?id=1SIoPVqze3BoLDpQN9KvP4FVg0hUkXfO1&amp;authuser=karman%40conquest.org.in&amp;usp=drive_fs</v>
      </c>
      <c r="N34" s="9">
        <v>44749.0</v>
      </c>
      <c r="O34" s="11">
        <v>44749.75</v>
      </c>
      <c r="P34" s="15">
        <v>44749.791666666664</v>
      </c>
      <c r="Q34" s="9" t="str">
        <f>VLOOKUP($H34,'Startup Sheet'!$A$1:$AM$47,18,0)</f>
        <v>shefalika@froots.co</v>
      </c>
      <c r="R34" s="9" t="str">
        <f>VLOOKUP($H34,'Startup Sheet'!$A$1:$AM$47,21,0)</f>
        <v>shefali@froots.co</v>
      </c>
      <c r="S34" s="9" t="str">
        <f>VLOOKUP($H34,'Startup Sheet'!$A$1:$AM$47,24,0)</f>
        <v/>
      </c>
      <c r="T34" s="12"/>
      <c r="U34" s="12"/>
      <c r="V34" s="12" t="s">
        <v>91</v>
      </c>
      <c r="W34" s="13">
        <f>countif('Scheduling Sheet Final2'!H$1:H323,V34)</f>
        <v>6</v>
      </c>
      <c r="X34" s="12">
        <v>6.0</v>
      </c>
      <c r="Y34" s="13" t="str">
        <f t="shared" si="3"/>
        <v/>
      </c>
    </row>
    <row r="35">
      <c r="A35" s="6" t="s">
        <v>89</v>
      </c>
      <c r="B35" s="6" t="str">
        <f>VLOOKUP(A35,'Mentor Sheet'!$B$2:$O$102,2,0)</f>
        <v>M30</v>
      </c>
      <c r="C35" s="6" t="s">
        <v>90</v>
      </c>
      <c r="D35" s="6" t="s">
        <v>24</v>
      </c>
      <c r="E35" s="6" t="str">
        <f>VLOOKUP(D35,'2021 Batch'!$A$2:$E$16,2,0)</f>
        <v>f20210979@pilani.bits-pilani.ac.in</v>
      </c>
      <c r="F35" s="7">
        <v>2.0</v>
      </c>
      <c r="G35" s="6" t="str">
        <f t="shared" si="1"/>
        <v>M30X2</v>
      </c>
      <c r="H35" s="6" t="str">
        <f>VLOOKUP(G35,'Slot tags'!$C$2:$D$610,2,0)</f>
        <v>S35</v>
      </c>
      <c r="I35" s="8" t="str">
        <f>VLOOKUP($H35,'Startup Sheet'!$A$1:$AM$47,2,0)</f>
        <v>InfinityX Innovations Private Limited</v>
      </c>
      <c r="J35" s="9" t="str">
        <f>VLOOKUP(H35,'Startup Sheet'!$A$1:$AM$47,3,0)</f>
        <v>Shreya</v>
      </c>
      <c r="K35" s="9" t="str">
        <f>VLOOKUP(H35,'Startup Sheet'!$A$1:$AM$47,4,0)</f>
        <v>f20201807@pilani.bits-pilani.ac.in</v>
      </c>
      <c r="L35" s="10" t="str">
        <f>VLOOKUP($H35,'Startup Sheet'!$A$1:$AM$47,15,0)</f>
        <v>https://drive.google.com/drive/folders/1S5DGiKNCiEhsVVLsQSk8RTObgsdhf7ih?usp=sharing</v>
      </c>
      <c r="M35" s="9" t="str">
        <f t="shared" si="2"/>
        <v>Startup Name- InfinityX Innovations Private Limited: https://drive.google.com/drive/folders/1S5DGiKNCiEhsVVLsQSk8RTObgsdhf7ih?usp=sharing</v>
      </c>
      <c r="N35" s="9">
        <v>44750.0</v>
      </c>
      <c r="O35" s="11">
        <v>44750.75</v>
      </c>
      <c r="P35" s="15">
        <v>44750.791666666664</v>
      </c>
      <c r="Q35" s="9" t="str">
        <f>VLOOKUP($H35,'Startup Sheet'!$A$1:$AM$47,18,0)</f>
        <v>satyam@infinityx.co.in</v>
      </c>
      <c r="R35" s="9" t="str">
        <f>VLOOKUP($H35,'Startup Sheet'!$A$1:$AM$47,21,0)</f>
        <v/>
      </c>
      <c r="S35" s="9" t="str">
        <f>VLOOKUP($H35,'Startup Sheet'!$A$1:$AM$47,24,0)</f>
        <v/>
      </c>
      <c r="T35" s="12"/>
      <c r="U35" s="12"/>
      <c r="V35" s="12" t="s">
        <v>92</v>
      </c>
      <c r="W35" s="13">
        <f>countif('Scheduling Sheet Final2'!H$1:H324,V35)</f>
        <v>6</v>
      </c>
      <c r="X35" s="12">
        <v>6.0</v>
      </c>
      <c r="Y35" s="13" t="str">
        <f t="shared" si="3"/>
        <v/>
      </c>
    </row>
    <row r="36">
      <c r="A36" s="6" t="s">
        <v>93</v>
      </c>
      <c r="B36" s="6" t="str">
        <f>VLOOKUP(A36,'Mentor Sheet'!$B$2:$O$102,2,0)</f>
        <v>M58</v>
      </c>
      <c r="C36" s="6" t="s">
        <v>94</v>
      </c>
      <c r="D36" s="6" t="s">
        <v>45</v>
      </c>
      <c r="E36" s="6" t="str">
        <f>VLOOKUP(D36,'2021 Batch'!$A$2:$E$16,2,0)</f>
        <v>f20210706@pilani.bits-pilani.ac.in</v>
      </c>
      <c r="F36" s="7">
        <v>1.0</v>
      </c>
      <c r="G36" s="6" t="str">
        <f t="shared" si="1"/>
        <v>M58X1</v>
      </c>
      <c r="H36" s="6" t="str">
        <f>VLOOKUP(G36,'Slot tags'!$C$2:$D$610,2,0)</f>
        <v>S5</v>
      </c>
      <c r="I36" s="8" t="str">
        <f>VLOOKUP($H36,'Startup Sheet'!$A$1:$AM$47,2,0)</f>
        <v>StreamMoney</v>
      </c>
      <c r="J36" s="9" t="str">
        <f>VLOOKUP(H36,'Startup Sheet'!$A$1:$AM$47,3,0)</f>
        <v>Adarsh</v>
      </c>
      <c r="K36" s="9" t="str">
        <f>VLOOKUP(H36,'Startup Sheet'!$A$1:$AM$47,4,0)</f>
        <v>f20200635@pilani.bits-pilani.ac.in</v>
      </c>
      <c r="L36" s="10" t="str">
        <f>VLOOKUP($H36,'Startup Sheet'!$A$1:$AM$47,15,0)</f>
        <v>https://drive.google.com/open?id=1JRlx0Z4Yc3jaD0eJLvBER8VswmJACJlk&amp;authuser=karman%40conquest.org.in&amp;usp=drive_fs</v>
      </c>
      <c r="M36" s="9" t="str">
        <f t="shared" si="2"/>
        <v>Startup Name- StreamMoney: https://drive.google.com/open?id=1JRlx0Z4Yc3jaD0eJLvBER8VswmJACJlk&amp;authuser=karman%40conquest.org.in&amp;usp=drive_fs</v>
      </c>
      <c r="N36" s="9">
        <v>44743.0</v>
      </c>
      <c r="O36" s="11">
        <v>44743.520833333336</v>
      </c>
      <c r="P36" s="15">
        <v>44743.5625</v>
      </c>
      <c r="Q36" s="9" t="str">
        <f>VLOOKUP($H36,'Startup Sheet'!$A$1:$AM$47,18,0)</f>
        <v>yugal@streammoney.finance</v>
      </c>
      <c r="R36" s="9" t="str">
        <f>VLOOKUP($H36,'Startup Sheet'!$A$1:$AM$47,21,0)</f>
        <v>piyush.chittara@gmail.com</v>
      </c>
      <c r="S36" s="9" t="str">
        <f>VLOOKUP($H36,'Startup Sheet'!$A$1:$AM$47,24,0)</f>
        <v/>
      </c>
      <c r="T36" s="12"/>
      <c r="U36" s="12"/>
      <c r="V36" s="12" t="s">
        <v>95</v>
      </c>
      <c r="W36" s="13">
        <f>countif('Scheduling Sheet Final2'!H$1:H325,V36)</f>
        <v>5</v>
      </c>
      <c r="X36" s="12">
        <v>5.0</v>
      </c>
      <c r="Y36" s="13" t="str">
        <f t="shared" si="3"/>
        <v/>
      </c>
    </row>
    <row r="37">
      <c r="A37" s="6" t="s">
        <v>93</v>
      </c>
      <c r="B37" s="6" t="str">
        <f>VLOOKUP(A37,'Mentor Sheet'!$B$2:$O$102,2,0)</f>
        <v>M58</v>
      </c>
      <c r="C37" s="6" t="s">
        <v>94</v>
      </c>
      <c r="D37" s="6" t="s">
        <v>45</v>
      </c>
      <c r="E37" s="6" t="str">
        <f>VLOOKUP(D37,'2021 Batch'!$A$2:$E$16,2,0)</f>
        <v>f20210706@pilani.bits-pilani.ac.in</v>
      </c>
      <c r="F37" s="7">
        <v>2.0</v>
      </c>
      <c r="G37" s="6" t="str">
        <f t="shared" si="1"/>
        <v>M58X2</v>
      </c>
      <c r="H37" s="6" t="str">
        <f>VLOOKUP(G37,'Slot tags'!$C$2:$D$610,2,0)</f>
        <v>S6</v>
      </c>
      <c r="I37" s="8" t="str">
        <f>VLOOKUP($H37,'Startup Sheet'!$A$1:$AM$47,2,0)</f>
        <v>BEAT Music NFTs</v>
      </c>
      <c r="J37" s="9" t="str">
        <f>VLOOKUP(H37,'Startup Sheet'!$A$1:$AM$47,3,0)</f>
        <v>Saksham</v>
      </c>
      <c r="K37" s="9" t="str">
        <f>VLOOKUP(H37,'Startup Sheet'!$A$1:$AM$47,4,0)</f>
        <v>f20201508@pilani.bits-pilani.ac.in</v>
      </c>
      <c r="L37" s="10" t="str">
        <f>VLOOKUP($H37,'Startup Sheet'!$A$1:$AM$47,15,0)</f>
        <v>https://drive.google.com/drive/folders/1JnthQqfPsMK1kllemeIUDUeZ5AXteXt8?usp=sharing</v>
      </c>
      <c r="M37" s="9" t="str">
        <f t="shared" si="2"/>
        <v>Startup Name- BEAT Music NFTs: https://drive.google.com/drive/folders/1JnthQqfPsMK1kllemeIUDUeZ5AXteXt8?usp=sharing</v>
      </c>
      <c r="N37" s="9">
        <v>44745.0</v>
      </c>
      <c r="O37" s="11">
        <v>44745.645833333336</v>
      </c>
      <c r="P37" s="15">
        <v>44745.6875</v>
      </c>
      <c r="Q37" s="9" t="str">
        <f>VLOOKUP($H37,'Startup Sheet'!$A$1:$AM$47,18,0)</f>
        <v>bhargavk191@gmail.com</v>
      </c>
      <c r="R37" s="9" t="str">
        <f>VLOOKUP($H37,'Startup Sheet'!$A$1:$AM$47,21,0)</f>
        <v/>
      </c>
      <c r="S37" s="9" t="str">
        <f>VLOOKUP($H37,'Startup Sheet'!$A$1:$AM$47,24,0)</f>
        <v/>
      </c>
      <c r="T37" s="12"/>
      <c r="U37" s="12"/>
      <c r="V37" s="12" t="s">
        <v>96</v>
      </c>
      <c r="W37" s="13">
        <f>countif('Scheduling Sheet Final2'!H$1:H326,V37)</f>
        <v>6</v>
      </c>
      <c r="X37" s="12">
        <v>6.0</v>
      </c>
      <c r="Y37" s="13" t="str">
        <f t="shared" si="3"/>
        <v/>
      </c>
    </row>
    <row r="38">
      <c r="A38" s="6" t="s">
        <v>97</v>
      </c>
      <c r="B38" s="6" t="str">
        <f>VLOOKUP(A38,'Mentor Sheet'!$B$2:$O$102,2,0)</f>
        <v>M66</v>
      </c>
      <c r="C38" s="6" t="s">
        <v>98</v>
      </c>
      <c r="D38" s="6" t="s">
        <v>20</v>
      </c>
      <c r="E38" s="6" t="str">
        <f>VLOOKUP(D38,'2021 Batch'!$A$2:$E$16,2,0)</f>
        <v>f20211092@pilani.bits-pilani.ac.in</v>
      </c>
      <c r="F38" s="7">
        <v>1.0</v>
      </c>
      <c r="G38" s="6" t="str">
        <f t="shared" si="1"/>
        <v>M66X1</v>
      </c>
      <c r="H38" s="6" t="str">
        <f>VLOOKUP(G38,'Slot tags'!$C$2:$D$610,2,0)</f>
        <v>S7</v>
      </c>
      <c r="I38" s="8" t="str">
        <f>VLOOKUP($H38,'Startup Sheet'!$A$1:$AM$47,2,0)</f>
        <v>NeoFanTasy</v>
      </c>
      <c r="J38" s="9" t="str">
        <f>VLOOKUP(H38,'Startup Sheet'!$A$1:$AM$47,3,0)</f>
        <v>Saksham</v>
      </c>
      <c r="K38" s="9" t="str">
        <f>VLOOKUP(H38,'Startup Sheet'!$A$1:$AM$47,4,0)</f>
        <v>f20201508@pilani.bits-pilani.ac.in</v>
      </c>
      <c r="L38" s="10" t="str">
        <f>VLOOKUP($H38,'Startup Sheet'!$A$1:$AM$47,15,0)</f>
        <v>https://drive.google.com/drive/folders/1LhQa9x9AkAoPq-p7CL7IZB-OswRTr9lM?usp=sharing</v>
      </c>
      <c r="M38" s="9" t="str">
        <f t="shared" si="2"/>
        <v>Startup Name- NeoFanTasy: https://drive.google.com/drive/folders/1LhQa9x9AkAoPq-p7CL7IZB-OswRTr9lM?usp=sharing</v>
      </c>
      <c r="N38" s="9">
        <v>44749.0</v>
      </c>
      <c r="O38" s="11">
        <v>44749.458333333336</v>
      </c>
      <c r="P38" s="15">
        <v>44749.5</v>
      </c>
      <c r="Q38" s="9" t="str">
        <f>VLOOKUP($H38,'Startup Sheet'!$A$1:$AM$47,18,0)</f>
        <v>maharsh@nextblock.in</v>
      </c>
      <c r="R38" s="9" t="str">
        <f>VLOOKUP($H38,'Startup Sheet'!$A$1:$AM$47,21,0)</f>
        <v>deep@nextblock.in</v>
      </c>
      <c r="S38" s="9" t="str">
        <f>VLOOKUP($H38,'Startup Sheet'!$A$1:$AM$47,24,0)</f>
        <v/>
      </c>
      <c r="T38" s="12"/>
      <c r="U38" s="12"/>
      <c r="V38" s="12" t="s">
        <v>99</v>
      </c>
      <c r="W38" s="13">
        <f>countif('Scheduling Sheet Final2'!H$1:H327,V38)</f>
        <v>6</v>
      </c>
      <c r="X38" s="12">
        <v>6.0</v>
      </c>
      <c r="Y38" s="13" t="str">
        <f t="shared" si="3"/>
        <v/>
      </c>
    </row>
    <row r="39">
      <c r="A39" s="6" t="s">
        <v>97</v>
      </c>
      <c r="B39" s="6" t="str">
        <f>VLOOKUP(A39,'Mentor Sheet'!$B$2:$O$102,2,0)</f>
        <v>M66</v>
      </c>
      <c r="C39" s="6" t="s">
        <v>98</v>
      </c>
      <c r="D39" s="6" t="s">
        <v>20</v>
      </c>
      <c r="E39" s="6" t="str">
        <f>VLOOKUP(D39,'2021 Batch'!$A$2:$E$16,2,0)</f>
        <v>f20211092@pilani.bits-pilani.ac.in</v>
      </c>
      <c r="F39" s="7">
        <v>2.0</v>
      </c>
      <c r="G39" s="6" t="str">
        <f t="shared" si="1"/>
        <v>M66X2</v>
      </c>
      <c r="H39" s="6" t="str">
        <f>VLOOKUP(G39,'Slot tags'!$C$2:$D$610,2,0)</f>
        <v>S32</v>
      </c>
      <c r="I39" s="8" t="str">
        <f>VLOOKUP($H39,'Startup Sheet'!$A$1:$AM$47,2,0)</f>
        <v>Strawcture Eco Pvt. Ltd.</v>
      </c>
      <c r="J39" s="9" t="str">
        <f>VLOOKUP(H39,'Startup Sheet'!$A$1:$AM$47,3,0)</f>
        <v>Naman</v>
      </c>
      <c r="K39" s="9" t="str">
        <f>VLOOKUP(H39,'Startup Sheet'!$A$1:$AM$47,4,0)</f>
        <v>f20201749@pilani.bits-pilani.ac.in</v>
      </c>
      <c r="L39" s="10" t="str">
        <f>VLOOKUP($H39,'Startup Sheet'!$A$1:$AM$47,15,0)</f>
        <v>https://drive.google.com/open?id=1TsB-cXvTN_9ozqeoZzqSeNj971PHH-mn&amp;authuser=karman%40conquest.org.in&amp;usp=drive_fs</v>
      </c>
      <c r="M39" s="9" t="str">
        <f t="shared" si="2"/>
        <v>Startup Name- Strawcture Eco Pvt. Ltd.: https://drive.google.com/open?id=1TsB-cXvTN_9ozqeoZzqSeNj971PHH-mn&amp;authuser=karman%40conquest.org.in&amp;usp=drive_fs</v>
      </c>
      <c r="N39" s="9">
        <v>44750.0</v>
      </c>
      <c r="O39" s="11">
        <v>44750.583333333336</v>
      </c>
      <c r="P39" s="15">
        <v>44750.625</v>
      </c>
      <c r="Q39" s="9" t="str">
        <f>VLOOKUP($H39,'Startup Sheet'!$A$1:$AM$47,18,0)</f>
        <v>shriti_pandey@strawcture.com</v>
      </c>
      <c r="R39" s="9" t="str">
        <f>VLOOKUP($H39,'Startup Sheet'!$A$1:$AM$47,21,0)</f>
        <v/>
      </c>
      <c r="S39" s="9" t="str">
        <f>VLOOKUP($H39,'Startup Sheet'!$A$1:$AM$47,24,0)</f>
        <v/>
      </c>
      <c r="T39" s="12"/>
      <c r="U39" s="12"/>
      <c r="V39" s="12" t="s">
        <v>100</v>
      </c>
      <c r="W39" s="13">
        <f>countif('Scheduling Sheet Final2'!H$1:H328,V39)</f>
        <v>6</v>
      </c>
      <c r="X39" s="12">
        <v>6.0</v>
      </c>
      <c r="Y39" s="13" t="str">
        <f t="shared" si="3"/>
        <v/>
      </c>
    </row>
    <row r="40">
      <c r="A40" s="6" t="s">
        <v>97</v>
      </c>
      <c r="B40" s="6" t="str">
        <f>VLOOKUP(A40,'Mentor Sheet'!$B$2:$O$102,2,0)</f>
        <v>M66</v>
      </c>
      <c r="C40" s="6" t="s">
        <v>98</v>
      </c>
      <c r="D40" s="6" t="s">
        <v>20</v>
      </c>
      <c r="E40" s="6" t="str">
        <f>VLOOKUP(D40,'2021 Batch'!$A$2:$E$16,2,0)</f>
        <v>f20211092@pilani.bits-pilani.ac.in</v>
      </c>
      <c r="F40" s="7">
        <v>3.0</v>
      </c>
      <c r="G40" s="6" t="str">
        <f t="shared" si="1"/>
        <v>M66X3</v>
      </c>
      <c r="H40" s="6" t="str">
        <f>VLOOKUP(G40,'Slot tags'!$C$2:$D$610,2,0)</f>
        <v>S29</v>
      </c>
      <c r="I40" s="8" t="str">
        <f>VLOOKUP($H40,'Startup Sheet'!$A$1:$AM$47,2,0)</f>
        <v>enpointe</v>
      </c>
      <c r="J40" s="9" t="str">
        <f>VLOOKUP(H40,'Startup Sheet'!$A$1:$AM$47,3,0)</f>
        <v>Karman</v>
      </c>
      <c r="K40" s="9" t="str">
        <f>VLOOKUP(H40,'Startup Sheet'!$A$1:$AM$47,4,0)</f>
        <v>f20201896@pilani.bits-pilani.ac.in</v>
      </c>
      <c r="L40" s="10" t="str">
        <f>VLOOKUP($H40,'Startup Sheet'!$A$1:$AM$47,15,0)</f>
        <v>https://drive.google.com/open?id=1T9veuEhSLewReTyBGlg1MtC5cPeNDZNT&amp;authuser=karman%40conquest.org.in&amp;usp=drive_fs</v>
      </c>
      <c r="M40" s="9" t="str">
        <f t="shared" si="2"/>
        <v>Startup Name- enpointe: https://drive.google.com/open?id=1T9veuEhSLewReTyBGlg1MtC5cPeNDZNT&amp;authuser=karman%40conquest.org.in&amp;usp=drive_fs</v>
      </c>
      <c r="N40" s="9">
        <v>44751.0</v>
      </c>
      <c r="O40" s="11">
        <v>44749.5</v>
      </c>
      <c r="P40" s="15">
        <v>44749.541666666664</v>
      </c>
      <c r="Q40" s="9" t="str">
        <f>VLOOKUP($H40,'Startup Sheet'!$A$1:$AM$47,18,0)</f>
        <v>anna@enpointe.in</v>
      </c>
      <c r="R40" s="9" t="str">
        <f>VLOOKUP($H40,'Startup Sheet'!$A$1:$AM$47,21,0)</f>
        <v/>
      </c>
      <c r="S40" s="9" t="str">
        <f>VLOOKUP($H40,'Startup Sheet'!$A$1:$AM$47,24,0)</f>
        <v/>
      </c>
      <c r="T40" s="12"/>
      <c r="U40" s="12"/>
      <c r="V40" s="12" t="s">
        <v>101</v>
      </c>
      <c r="W40" s="13">
        <f>countif('Scheduling Sheet Final2'!H$1:H329,V40)</f>
        <v>7</v>
      </c>
      <c r="X40" s="12">
        <v>7.0</v>
      </c>
      <c r="Y40" s="13" t="str">
        <f t="shared" si="3"/>
        <v/>
      </c>
    </row>
    <row r="41">
      <c r="A41" s="6" t="s">
        <v>102</v>
      </c>
      <c r="B41" s="6" t="str">
        <f>VLOOKUP(A41,'Mentor Sheet'!$B$2:$O$102,2,0)</f>
        <v>M75</v>
      </c>
      <c r="C41" s="6" t="s">
        <v>103</v>
      </c>
      <c r="D41" s="6" t="s">
        <v>24</v>
      </c>
      <c r="E41" s="6" t="str">
        <f>VLOOKUP(D41,'2021 Batch'!$A$2:$E$16,2,0)</f>
        <v>f20210979@pilani.bits-pilani.ac.in</v>
      </c>
      <c r="F41" s="7">
        <v>1.0</v>
      </c>
      <c r="G41" s="6" t="str">
        <f t="shared" si="1"/>
        <v>M75X1</v>
      </c>
      <c r="H41" s="6" t="str">
        <f>VLOOKUP(G41,'Slot tags'!$C$2:$D$610,2,0)</f>
        <v>S44</v>
      </c>
      <c r="I41" s="8" t="str">
        <f>VLOOKUP($H41,'Startup Sheet'!$A$1:$AM$47,2,0)</f>
        <v>UNINO Healthcare Private Limited</v>
      </c>
      <c r="J41" s="9" t="str">
        <f>VLOOKUP(H41,'Startup Sheet'!$A$1:$AM$47,3,0)</f>
        <v>Mehul</v>
      </c>
      <c r="K41" s="9" t="str">
        <f>VLOOKUP(H41,'Startup Sheet'!$A$1:$AM$47,4,0)</f>
        <v>f20200806@pilani.bits-pilani.ac.in</v>
      </c>
      <c r="L41" s="10" t="str">
        <f>VLOOKUP($H41,'Startup Sheet'!$A$1:$AM$47,15,0)</f>
        <v>https://drive.google.com/open?id=1WvcUJlLCv7VmievZOnHqyBVdxVdlwt-B&amp;authuser=karman%40conquest.org.in&amp;usp=drive_fs</v>
      </c>
      <c r="M41" s="9" t="str">
        <f t="shared" si="2"/>
        <v>Startup Name- UNINO Healthcare Private Limited: https://drive.google.com/open?id=1WvcUJlLCv7VmievZOnHqyBVdxVdlwt-B&amp;authuser=karman%40conquest.org.in&amp;usp=drive_fs</v>
      </c>
      <c r="N41" s="9">
        <v>44748.0</v>
      </c>
      <c r="O41" s="11">
        <v>44748.625</v>
      </c>
      <c r="P41" s="15">
        <v>44748.666666666664</v>
      </c>
      <c r="Q41" s="9" t="str">
        <f>VLOOKUP($H41,'Startup Sheet'!$A$1:$AM$47,18,0)</f>
        <v>Harshini.zaveri@gmail.com</v>
      </c>
      <c r="R41" s="9" t="str">
        <f>VLOOKUP($H41,'Startup Sheet'!$A$1:$AM$47,21,0)</f>
        <v>Zaverichiranjit@gmail.com</v>
      </c>
      <c r="S41" s="9"/>
      <c r="T41" s="12"/>
      <c r="U41" s="12"/>
      <c r="V41" s="12" t="s">
        <v>104</v>
      </c>
      <c r="W41" s="13">
        <f>countif('Scheduling Sheet Final2'!H$1:H330,V41)</f>
        <v>5</v>
      </c>
      <c r="X41" s="12">
        <v>5.0</v>
      </c>
      <c r="Y41" s="13" t="str">
        <f t="shared" si="3"/>
        <v/>
      </c>
    </row>
    <row r="42">
      <c r="A42" s="6" t="s">
        <v>102</v>
      </c>
      <c r="B42" s="6" t="str">
        <f>VLOOKUP(A42,'Mentor Sheet'!$B$2:$O$102,2,0)</f>
        <v>M75</v>
      </c>
      <c r="C42" s="6" t="s">
        <v>103</v>
      </c>
      <c r="D42" s="6" t="s">
        <v>24</v>
      </c>
      <c r="E42" s="6" t="str">
        <f>VLOOKUP(D42,'2021 Batch'!$A$2:$E$16,2,0)</f>
        <v>f20210979@pilani.bits-pilani.ac.in</v>
      </c>
      <c r="F42" s="7">
        <v>2.0</v>
      </c>
      <c r="G42" s="6" t="str">
        <f t="shared" si="1"/>
        <v>M75X2</v>
      </c>
      <c r="H42" s="6" t="str">
        <f>VLOOKUP(G42,'Slot tags'!$C$2:$D$610,2,0)</f>
        <v>S43</v>
      </c>
      <c r="I42" s="8" t="str">
        <f>VLOOKUP($H42,'Startup Sheet'!$A$1:$AM$47,2,0)</f>
        <v>Invest With Tribe</v>
      </c>
      <c r="J42" s="9" t="str">
        <f>VLOOKUP(H42,'Startup Sheet'!$A$1:$AM$47,3,0)</f>
        <v>Varad</v>
      </c>
      <c r="K42" s="9" t="str">
        <f>VLOOKUP(H42,'Startup Sheet'!$A$1:$AM$47,4,0)</f>
        <v>f20200160@pilani.bits-pilani.ac.in</v>
      </c>
      <c r="L42" s="10" t="str">
        <f>VLOOKUP($H42,'Startup Sheet'!$A$1:$AM$47,15,0)</f>
        <v>https://drive.google.com/open?id=1XGVm-Tm12RkSLgg26m5hY8wO874bGqRL&amp;authuser=karman%40conquest.org.in&amp;usp=drive_fs</v>
      </c>
      <c r="M42" s="9" t="str">
        <f t="shared" si="2"/>
        <v>Startup Name- Invest With Tribe: https://drive.google.com/open?id=1XGVm-Tm12RkSLgg26m5hY8wO874bGqRL&amp;authuser=karman%40conquest.org.in&amp;usp=drive_fs</v>
      </c>
      <c r="N42" s="9">
        <v>44749.0</v>
      </c>
      <c r="O42" s="11">
        <v>44749.625</v>
      </c>
      <c r="P42" s="15">
        <v>44749.666666666664</v>
      </c>
      <c r="Q42" s="9" t="str">
        <f>VLOOKUP($H42,'Startup Sheet'!$A$1:$AM$47,18,0)</f>
        <v>himanshu@investwithtribe.com</v>
      </c>
      <c r="R42" s="9" t="str">
        <f>VLOOKUP($H42,'Startup Sheet'!$A$1:$AM$47,21,0)</f>
        <v>kayur@investwithtribe.com</v>
      </c>
      <c r="S42" s="9" t="str">
        <f>VLOOKUP($H42,'Startup Sheet'!$A$1:$AM$47,24,0)</f>
        <v/>
      </c>
      <c r="T42" s="12"/>
      <c r="U42" s="12"/>
      <c r="V42" s="12" t="s">
        <v>105</v>
      </c>
      <c r="W42" s="13">
        <f>countif('Scheduling Sheet Final2'!H$1:H331,V42)</f>
        <v>7</v>
      </c>
      <c r="X42" s="12">
        <v>7.0</v>
      </c>
      <c r="Y42" s="13" t="str">
        <f t="shared" si="3"/>
        <v/>
      </c>
    </row>
    <row r="43">
      <c r="A43" s="6" t="s">
        <v>106</v>
      </c>
      <c r="B43" s="6" t="str">
        <f>VLOOKUP(A43,'Mentor Sheet'!$B$2:$O$102,2,0)</f>
        <v>M84</v>
      </c>
      <c r="C43" s="6" t="s">
        <v>107</v>
      </c>
      <c r="D43" s="6" t="s">
        <v>53</v>
      </c>
      <c r="E43" s="6" t="str">
        <f>VLOOKUP(D43,'2021 Batch'!$A$2:$E$16,2,0)</f>
        <v>f20211070@pilani.bits-pilani.ac.in</v>
      </c>
      <c r="F43" s="7">
        <v>1.0</v>
      </c>
      <c r="G43" s="6" t="str">
        <f t="shared" si="1"/>
        <v>M84X1</v>
      </c>
      <c r="H43" s="6" t="str">
        <f>VLOOKUP(G43,'Slot tags'!$C$2:$D$610,2,0)</f>
        <v>S18</v>
      </c>
      <c r="I43" s="8" t="str">
        <f>VLOOKUP($H43,'Startup Sheet'!$A$1:$AM$47,2,0)</f>
        <v>Euphotic Labs Private Limited</v>
      </c>
      <c r="J43" s="9" t="str">
        <f>VLOOKUP(H43,'Startup Sheet'!$A$1:$AM$47,3,0)</f>
        <v>Shreya</v>
      </c>
      <c r="K43" s="9" t="str">
        <f>VLOOKUP(H43,'Startup Sheet'!$A$1:$AM$47,4,0)</f>
        <v>f20201807@pilani.bits-pilani.ac.in</v>
      </c>
      <c r="L43" s="10" t="str">
        <f>VLOOKUP($H43,'Startup Sheet'!$A$1:$AM$47,15,0)</f>
        <v>https://drive.google.com/drive/folders/1PIEn0HU71iqvaXE8xmGclj6j1YvpVsEp?usp=sharing</v>
      </c>
      <c r="M43" s="9" t="str">
        <f t="shared" si="2"/>
        <v>Startup Name- Euphotic Labs Private Limited: https://drive.google.com/drive/folders/1PIEn0HU71iqvaXE8xmGclj6j1YvpVsEp?usp=sharing</v>
      </c>
      <c r="N43" s="9">
        <v>44744.0</v>
      </c>
      <c r="O43" s="11">
        <v>44744.520833333336</v>
      </c>
      <c r="P43" s="15">
        <v>44744.5625</v>
      </c>
      <c r="Q43" s="9" t="str">
        <f>VLOOKUP($H43,'Startup Sheet'!$A$1:$AM$47,18,0)</f>
        <v>sudeep@euphotic.io</v>
      </c>
      <c r="R43" s="9" t="str">
        <f>VLOOKUP($H43,'Startup Sheet'!$A$1:$AM$47,21,0)</f>
        <v>yatin@euphotic.io</v>
      </c>
      <c r="S43" s="9" t="str">
        <f>VLOOKUP($H43,'Startup Sheet'!$A$1:$AM$47,24,0)</f>
        <v>amitgupta@euphotic.io</v>
      </c>
      <c r="T43" s="12"/>
      <c r="U43" s="12"/>
      <c r="V43" s="12" t="s">
        <v>108</v>
      </c>
      <c r="W43" s="13">
        <f>countif('Scheduling Sheet Final2'!H$1:H332,V43)</f>
        <v>6</v>
      </c>
      <c r="X43" s="12">
        <v>6.0</v>
      </c>
      <c r="Y43" s="13" t="str">
        <f t="shared" si="3"/>
        <v/>
      </c>
    </row>
    <row r="44">
      <c r="A44" s="6" t="s">
        <v>106</v>
      </c>
      <c r="B44" s="6" t="str">
        <f>VLOOKUP(A44,'Mentor Sheet'!$B$2:$O$102,2,0)</f>
        <v>M84</v>
      </c>
      <c r="C44" s="6" t="s">
        <v>107</v>
      </c>
      <c r="D44" s="6" t="s">
        <v>53</v>
      </c>
      <c r="E44" s="6" t="str">
        <f>VLOOKUP(D44,'2021 Batch'!$A$2:$E$16,2,0)</f>
        <v>f20211070@pilani.bits-pilani.ac.in</v>
      </c>
      <c r="F44" s="7">
        <v>2.0</v>
      </c>
      <c r="G44" s="6" t="str">
        <f t="shared" si="1"/>
        <v>M84X2</v>
      </c>
      <c r="H44" s="6" t="str">
        <f>VLOOKUP(G44,'Slot tags'!$C$2:$D$610,2,0)</f>
        <v>S45</v>
      </c>
      <c r="I44" s="8" t="str">
        <f>VLOOKUP($H44,'Startup Sheet'!$A$1:$AM$47,2,0)</f>
        <v>Be Zen (Thrivingzen OPC Pvt Ltd)</v>
      </c>
      <c r="J44" s="9" t="str">
        <f>VLOOKUP(H44,'Startup Sheet'!$A$1:$AM$47,3,0)</f>
        <v>Mehul</v>
      </c>
      <c r="K44" s="9" t="str">
        <f>VLOOKUP(H44,'Startup Sheet'!$A$1:$AM$47,4,0)</f>
        <v>f20200806@pilani.bits-pilani.ac.in</v>
      </c>
      <c r="L44" s="10" t="str">
        <f>VLOOKUP($H44,'Startup Sheet'!$A$1:$AM$47,15,0)</f>
        <v>https://drive.google.com/open?id=1Wwm0iH0BQp7yyPOnJdsgC9uMmaimk8ZQ&amp;authuser=karman%40conquest.org.in&amp;usp=drive_fs</v>
      </c>
      <c r="M44" s="9" t="str">
        <f t="shared" si="2"/>
        <v>Startup Name- Be Zen (Thrivingzen OPC Pvt Ltd): https://drive.google.com/open?id=1Wwm0iH0BQp7yyPOnJdsgC9uMmaimk8ZQ&amp;authuser=karman%40conquest.org.in&amp;usp=drive_fs</v>
      </c>
      <c r="N44" s="9">
        <v>44745.0</v>
      </c>
      <c r="O44" s="11">
        <v>44745.520833333336</v>
      </c>
      <c r="P44" s="15">
        <v>44745.5625</v>
      </c>
      <c r="Q44" s="9" t="str">
        <f>VLOOKUP($H44,'Startup Sheet'!$A$1:$AM$47,18,0)</f>
        <v>ramchaitanya@bezen.eco</v>
      </c>
      <c r="R44" s="9" t="str">
        <f>VLOOKUP($H44,'Startup Sheet'!$A$1:$AM$47,21,0)</f>
        <v/>
      </c>
      <c r="S44" s="9" t="str">
        <f>VLOOKUP($H44,'Startup Sheet'!$A$1:$AM$47,24,0)</f>
        <v/>
      </c>
      <c r="T44" s="12"/>
      <c r="U44" s="12"/>
      <c r="V44" s="12" t="s">
        <v>109</v>
      </c>
      <c r="W44" s="13">
        <f>countif('Scheduling Sheet Final2'!H$1:H333,V44)</f>
        <v>6</v>
      </c>
      <c r="X44" s="12">
        <v>6.0</v>
      </c>
      <c r="Y44" s="13" t="str">
        <f t="shared" si="3"/>
        <v/>
      </c>
    </row>
    <row r="45">
      <c r="A45" s="6" t="s">
        <v>110</v>
      </c>
      <c r="B45" s="6" t="str">
        <f>VLOOKUP(A45,'Mentor Sheet'!$B$2:$O$102,2,0)</f>
        <v>M36</v>
      </c>
      <c r="C45" s="6" t="s">
        <v>111</v>
      </c>
      <c r="D45" s="6" t="s">
        <v>53</v>
      </c>
      <c r="E45" s="6" t="str">
        <f>VLOOKUP(D45,'2021 Batch'!$A$2:$E$16,2,0)</f>
        <v>f20211070@pilani.bits-pilani.ac.in</v>
      </c>
      <c r="F45" s="7">
        <v>1.0</v>
      </c>
      <c r="G45" s="6" t="str">
        <f t="shared" si="1"/>
        <v>M36X1</v>
      </c>
      <c r="H45" s="6" t="str">
        <f>VLOOKUP(G45,'Slot tags'!$C$2:$D$610,2,0)</f>
        <v>S5</v>
      </c>
      <c r="I45" s="8" t="str">
        <f>VLOOKUP($H45,'Startup Sheet'!$A$1:$AM$47,2,0)</f>
        <v>StreamMoney</v>
      </c>
      <c r="J45" s="9" t="str">
        <f>VLOOKUP(H45,'Startup Sheet'!$A$1:$AM$47,3,0)</f>
        <v>Adarsh</v>
      </c>
      <c r="K45" s="9" t="str">
        <f>VLOOKUP(H45,'Startup Sheet'!$A$1:$AM$47,4,0)</f>
        <v>f20200635@pilani.bits-pilani.ac.in</v>
      </c>
      <c r="L45" s="10" t="str">
        <f>VLOOKUP($H45,'Startup Sheet'!$A$1:$AM$47,15,0)</f>
        <v>https://drive.google.com/open?id=1JRlx0Z4Yc3jaD0eJLvBER8VswmJACJlk&amp;authuser=karman%40conquest.org.in&amp;usp=drive_fs</v>
      </c>
      <c r="M45" s="9" t="str">
        <f t="shared" si="2"/>
        <v>Startup Name- StreamMoney: https://drive.google.com/open?id=1JRlx0Z4Yc3jaD0eJLvBER8VswmJACJlk&amp;authuser=karman%40conquest.org.in&amp;usp=drive_fs</v>
      </c>
      <c r="N45" s="9">
        <v>44746.0</v>
      </c>
      <c r="O45" s="11">
        <v>44746.666666666664</v>
      </c>
      <c r="P45" s="15">
        <v>44746.708333333336</v>
      </c>
      <c r="Q45" s="9" t="str">
        <f>VLOOKUP($H45,'Startup Sheet'!$A$1:$AM$47,18,0)</f>
        <v>yugal@streammoney.finance</v>
      </c>
      <c r="R45" s="9" t="str">
        <f>VLOOKUP($H45,'Startup Sheet'!$A$1:$AM$47,21,0)</f>
        <v>piyush.chittara@gmail.com</v>
      </c>
      <c r="S45" s="9" t="str">
        <f>VLOOKUP($H45,'Startup Sheet'!$A$1:$AM$47,24,0)</f>
        <v/>
      </c>
      <c r="T45" s="12"/>
      <c r="U45" s="12"/>
      <c r="V45" s="12" t="s">
        <v>112</v>
      </c>
      <c r="W45" s="13">
        <f>countif('Scheduling Sheet Final2'!H$1:H334,V45)</f>
        <v>6</v>
      </c>
      <c r="X45" s="12">
        <v>6.0</v>
      </c>
      <c r="Y45" s="13" t="str">
        <f t="shared" si="3"/>
        <v/>
      </c>
    </row>
    <row r="46">
      <c r="A46" s="6" t="s">
        <v>110</v>
      </c>
      <c r="B46" s="6" t="str">
        <f>VLOOKUP(A46,'Mentor Sheet'!$B$2:$O$102,2,0)</f>
        <v>M36</v>
      </c>
      <c r="C46" s="6" t="s">
        <v>111</v>
      </c>
      <c r="D46" s="6" t="s">
        <v>53</v>
      </c>
      <c r="E46" s="6" t="str">
        <f>VLOOKUP(D46,'2021 Batch'!$A$2:$E$16,2,0)</f>
        <v>f20211070@pilani.bits-pilani.ac.in</v>
      </c>
      <c r="F46" s="7">
        <v>2.0</v>
      </c>
      <c r="G46" s="6" t="str">
        <f t="shared" si="1"/>
        <v>M36X2</v>
      </c>
      <c r="H46" s="6" t="str">
        <f>VLOOKUP(G46,'Slot tags'!$C$2:$D$610,2,0)</f>
        <v>S31</v>
      </c>
      <c r="I46" s="8" t="str">
        <f>VLOOKUP($H46,'Startup Sheet'!$A$1:$AM$47,2,0)</f>
        <v>Green Tiger Mobility Private Limited</v>
      </c>
      <c r="J46" s="9" t="str">
        <f>VLOOKUP(H46,'Startup Sheet'!$A$1:$AM$47,3,0)</f>
        <v>Aryaman</v>
      </c>
      <c r="K46" s="9" t="str">
        <f>VLOOKUP(H46,'Startup Sheet'!$A$1:$AM$47,4,0)</f>
        <v>f20200537@pilani.bits-pilani.ac.in</v>
      </c>
      <c r="L46" s="10" t="str">
        <f>VLOOKUP($H46,'Startup Sheet'!$A$1:$AM$47,15,0)</f>
        <v>https://drive.google.com/drive/folders/1SFqiNx45LSxxNO68-Yc09lVbI-HNp6e_?usp=sharing</v>
      </c>
      <c r="M46" s="9" t="str">
        <f t="shared" si="2"/>
        <v>Startup Name- Green Tiger Mobility Private Limited: https://drive.google.com/drive/folders/1SFqiNx45LSxxNO68-Yc09lVbI-HNp6e_?usp=sharing</v>
      </c>
      <c r="N46" s="9">
        <v>44746.0</v>
      </c>
      <c r="O46" s="11">
        <v>44746.708333333336</v>
      </c>
      <c r="P46" s="15">
        <v>44746.75</v>
      </c>
      <c r="Q46" s="9" t="str">
        <f>VLOOKUP($H46,'Startup Sheet'!$A$1:$AM$47,18,0)</f>
        <v>ashish@greentiger.in</v>
      </c>
      <c r="R46" s="9" t="str">
        <f>VLOOKUP($H46,'Startup Sheet'!$A$1:$AM$47,21,0)</f>
        <v>aditya@greentiger.in</v>
      </c>
      <c r="S46" s="9" t="str">
        <f>VLOOKUP($H46,'Startup Sheet'!$A$1:$AM$47,24,0)</f>
        <v/>
      </c>
      <c r="T46" s="12"/>
      <c r="U46" s="12"/>
      <c r="V46" s="12" t="s">
        <v>113</v>
      </c>
      <c r="W46" s="13">
        <f>countif('Scheduling Sheet Final2'!H$1:H335,V46)</f>
        <v>6</v>
      </c>
      <c r="X46" s="12">
        <v>6.0</v>
      </c>
      <c r="Y46" s="13" t="str">
        <f t="shared" si="3"/>
        <v/>
      </c>
    </row>
    <row r="47">
      <c r="A47" s="6" t="s">
        <v>110</v>
      </c>
      <c r="B47" s="6" t="str">
        <f>VLOOKUP(A47,'Mentor Sheet'!$B$2:$O$102,2,0)</f>
        <v>M36</v>
      </c>
      <c r="C47" s="6" t="s">
        <v>111</v>
      </c>
      <c r="D47" s="6" t="s">
        <v>53</v>
      </c>
      <c r="E47" s="6" t="str">
        <f>VLOOKUP(D47,'2021 Batch'!$A$2:$E$16,2,0)</f>
        <v>f20211070@pilani.bits-pilani.ac.in</v>
      </c>
      <c r="F47" s="7">
        <v>3.0</v>
      </c>
      <c r="G47" s="6" t="str">
        <f t="shared" si="1"/>
        <v>M36X3</v>
      </c>
      <c r="H47" s="6" t="str">
        <f>VLOOKUP(G47,'Slot tags'!$C$2:$D$610,2,0)</f>
        <v>S28</v>
      </c>
      <c r="I47" s="8" t="str">
        <f>VLOOKUP($H47,'Startup Sheet'!$A$1:$AM$47,2,0)</f>
        <v>Siddhan Intelligence Pvt Limited</v>
      </c>
      <c r="J47" s="9" t="str">
        <f>VLOOKUP(H47,'Startup Sheet'!$A$1:$AM$47,3,0)</f>
        <v>Varad</v>
      </c>
      <c r="K47" s="9" t="str">
        <f>VLOOKUP(H47,'Startup Sheet'!$A$1:$AM$47,4,0)</f>
        <v>f20200160@pilani.bits-pilani.ac.in</v>
      </c>
      <c r="L47" s="10" t="str">
        <f>VLOOKUP($H47,'Startup Sheet'!$A$1:$AM$47,15,0)</f>
        <v>https://drive.google.com/drive/folders/1JwNyJjPecSUQSfnGNMkQfZnldC9xCKN1?usp=sharing</v>
      </c>
      <c r="M47" s="9" t="str">
        <f t="shared" si="2"/>
        <v>Startup Name- Siddhan Intelligence Pvt Limited: https://drive.google.com/drive/folders/1JwNyJjPecSUQSfnGNMkQfZnldC9xCKN1?usp=sharing</v>
      </c>
      <c r="N47" s="9">
        <v>44746.0</v>
      </c>
      <c r="O47" s="11">
        <v>44746.75</v>
      </c>
      <c r="P47" s="15">
        <v>44746.791666666664</v>
      </c>
      <c r="Q47" s="9" t="str">
        <f>VLOOKUP($H47,'Startup Sheet'!$A$1:$AM$47,18,0)</f>
        <v>baskar.rengaiyan@siddhanintelligence.com</v>
      </c>
      <c r="R47" s="9" t="str">
        <f>VLOOKUP($H47,'Startup Sheet'!$A$1:$AM$47,21,0)</f>
        <v>Alok.upadhyay@siddhanintelligence.com</v>
      </c>
      <c r="S47" s="9" t="str">
        <f>VLOOKUP($H47,'Startup Sheet'!$A$1:$AM$47,24,0)</f>
        <v/>
      </c>
      <c r="T47" s="12"/>
      <c r="U47" s="12"/>
      <c r="V47" s="12" t="s">
        <v>114</v>
      </c>
      <c r="W47" s="13">
        <f>countif('Scheduling Sheet Final2'!H$1:H336,V47)</f>
        <v>6</v>
      </c>
      <c r="X47" s="12">
        <v>6.0</v>
      </c>
      <c r="Y47" s="13" t="str">
        <f t="shared" si="3"/>
        <v/>
      </c>
    </row>
    <row r="48">
      <c r="A48" s="6" t="s">
        <v>110</v>
      </c>
      <c r="B48" s="6" t="str">
        <f>VLOOKUP(A48,'Mentor Sheet'!$B$2:$O$102,2,0)</f>
        <v>M36</v>
      </c>
      <c r="C48" s="6" t="s">
        <v>111</v>
      </c>
      <c r="D48" s="6" t="s">
        <v>53</v>
      </c>
      <c r="E48" s="6" t="str">
        <f>VLOOKUP(D48,'2021 Batch'!$A$2:$E$16,2,0)</f>
        <v>f20211070@pilani.bits-pilani.ac.in</v>
      </c>
      <c r="F48" s="7">
        <v>4.0</v>
      </c>
      <c r="G48" s="6" t="str">
        <f t="shared" si="1"/>
        <v>M36X4</v>
      </c>
      <c r="H48" s="6" t="str">
        <f>VLOOKUP(G48,'Slot tags'!$C$2:$D$610,2,0)</f>
        <v>S26</v>
      </c>
      <c r="I48" s="8" t="str">
        <f>VLOOKUP($H48,'Startup Sheet'!$A$1:$AM$47,2,0)</f>
        <v>Thrifty Ai</v>
      </c>
      <c r="J48" s="9" t="str">
        <f>VLOOKUP(H48,'Startup Sheet'!$A$1:$AM$47,3,0)</f>
        <v>Varad</v>
      </c>
      <c r="K48" s="9" t="str">
        <f>VLOOKUP(H48,'Startup Sheet'!$A$1:$AM$47,4,0)</f>
        <v>f20200160@pilani.bits-pilani.ac.in</v>
      </c>
      <c r="L48" s="10" t="str">
        <f>VLOOKUP($H48,'Startup Sheet'!$A$1:$AM$47,15,0)</f>
        <v>https://drive.google.com/drive/folders/1UGUlOhqjCkI-SwetLhhrUYvF9kMsvQYr?usp=sharing</v>
      </c>
      <c r="M48" s="9" t="str">
        <f t="shared" si="2"/>
        <v>Startup Name- Thrifty Ai: https://drive.google.com/drive/folders/1UGUlOhqjCkI-SwetLhhrUYvF9kMsvQYr?usp=sharing</v>
      </c>
      <c r="N48" s="9">
        <v>44747.0</v>
      </c>
      <c r="O48" s="11">
        <v>44747.666666666664</v>
      </c>
      <c r="P48" s="15">
        <v>44747.708333333336</v>
      </c>
      <c r="Q48" s="9" t="str">
        <f>VLOOKUP($H48,'Startup Sheet'!$A$1:$AM$47,18,0)</f>
        <v>harshmusketers@gmail.com</v>
      </c>
      <c r="R48" s="9" t="str">
        <f>VLOOKUP($H48,'Startup Sheet'!$A$1:$AM$47,21,0)</f>
        <v>tanishi.mookerjee1510@gmail.com</v>
      </c>
      <c r="S48" s="9" t="str">
        <f>VLOOKUP($H48,'Startup Sheet'!$A$1:$AM$47,24,0)</f>
        <v>yashashgupta96@gmail.com</v>
      </c>
    </row>
    <row r="49">
      <c r="A49" s="6" t="s">
        <v>110</v>
      </c>
      <c r="B49" s="6" t="str">
        <f>VLOOKUP(A49,'Mentor Sheet'!$B$2:$O$102,2,0)</f>
        <v>M36</v>
      </c>
      <c r="C49" s="6" t="s">
        <v>111</v>
      </c>
      <c r="D49" s="6" t="s">
        <v>53</v>
      </c>
      <c r="E49" s="6" t="str">
        <f>VLOOKUP(D49,'2021 Batch'!$A$2:$E$16,2,0)</f>
        <v>f20211070@pilani.bits-pilani.ac.in</v>
      </c>
      <c r="F49" s="7">
        <v>5.0</v>
      </c>
      <c r="G49" s="6" t="str">
        <f t="shared" si="1"/>
        <v>M36X5</v>
      </c>
      <c r="H49" s="6" t="str">
        <f>VLOOKUP(G49,'Slot tags'!$C$2:$D$610,2,0)</f>
        <v>S10</v>
      </c>
      <c r="I49" s="8" t="str">
        <f>VLOOKUP($H49,'Startup Sheet'!$A$1:$AM$47,2,0)</f>
        <v>Folks</v>
      </c>
      <c r="J49" s="9" t="str">
        <f>VLOOKUP(H49,'Startup Sheet'!$A$1:$AM$47,3,0)</f>
        <v>Darshil</v>
      </c>
      <c r="K49" s="9" t="str">
        <f>VLOOKUP(H49,'Startup Sheet'!$A$1:$AM$47,4,0)</f>
        <v>f20200985@pilani.bits-pilani.ac.in</v>
      </c>
      <c r="L49" s="10" t="str">
        <f>VLOOKUP($H49,'Startup Sheet'!$A$1:$AM$47,15,0)</f>
        <v>https://drive.google.com/drive/folders/1JwJrm-OWJuK-1xx6O8dj7OWP8zKkiXoG?usp=sharing</v>
      </c>
      <c r="M49" s="9" t="str">
        <f t="shared" si="2"/>
        <v>Startup Name- Folks: https://drive.google.com/drive/folders/1JwJrm-OWJuK-1xx6O8dj7OWP8zKkiXoG?usp=sharing</v>
      </c>
      <c r="N49" s="9">
        <v>44747.0</v>
      </c>
      <c r="O49" s="11">
        <v>44747.708333333336</v>
      </c>
      <c r="P49" s="15">
        <v>44747.75</v>
      </c>
      <c r="Q49" s="9" t="str">
        <f>VLOOKUP($H49,'Startup Sheet'!$A$1:$AM$47,18,0)</f>
        <v>contact@vishwaspuri.tech</v>
      </c>
      <c r="R49" s="9" t="str">
        <f>VLOOKUP($H49,'Startup Sheet'!$A$1:$AM$47,21,0)</f>
        <v>mudit.shivendra350@yahoo.in</v>
      </c>
      <c r="S49" s="9" t="str">
        <f>VLOOKUP($H49,'Startup Sheet'!$A$1:$AM$47,24,0)</f>
        <v/>
      </c>
    </row>
    <row r="50">
      <c r="A50" s="6" t="s">
        <v>115</v>
      </c>
      <c r="B50" s="6" t="str">
        <f>VLOOKUP(A50,'Mentor Sheet'!$B$2:$O$102,2,0)</f>
        <v>M88</v>
      </c>
      <c r="C50" s="6" t="s">
        <v>116</v>
      </c>
      <c r="D50" s="6" t="s">
        <v>53</v>
      </c>
      <c r="E50" s="6" t="str">
        <f>VLOOKUP(D50,'2021 Batch'!$A$2:$E$16,2,0)</f>
        <v>f20211070@pilani.bits-pilani.ac.in</v>
      </c>
      <c r="F50" s="7">
        <v>1.0</v>
      </c>
      <c r="G50" s="6" t="str">
        <f t="shared" si="1"/>
        <v>M88X1</v>
      </c>
      <c r="H50" s="6" t="str">
        <f>VLOOKUP(G50,'Slot tags'!$C$2:$D$610,2,0)</f>
        <v>S14</v>
      </c>
      <c r="I50" s="8" t="str">
        <f>VLOOKUP($H50,'Startup Sheet'!$A$1:$AM$47,2,0)</f>
        <v>Avidia Labs</v>
      </c>
      <c r="J50" s="9" t="str">
        <f>VLOOKUP(H50,'Startup Sheet'!$A$1:$AM$47,3,0)</f>
        <v>Mehul</v>
      </c>
      <c r="K50" s="9" t="str">
        <f>VLOOKUP(H50,'Startup Sheet'!$A$1:$AM$47,4,0)</f>
        <v>f20200806@pilani.bits-pilani.ac.in</v>
      </c>
      <c r="L50" s="10" t="str">
        <f>VLOOKUP($H50,'Startup Sheet'!$A$1:$AM$47,15,0)</f>
        <v>https://drive.google.com/open?id=1Kx8QRKODlNgjRyyxcMYdNXa2RA48lcIO&amp;authuser=karman%40conquest.org.in&amp;usp=drive_fs</v>
      </c>
      <c r="M50" s="9" t="str">
        <f t="shared" si="2"/>
        <v>Startup Name- Avidia Labs: https://drive.google.com/open?id=1Kx8QRKODlNgjRyyxcMYdNXa2RA48lcIO&amp;authuser=karman%40conquest.org.in&amp;usp=drive_fs</v>
      </c>
      <c r="N50" s="9">
        <v>44743.0</v>
      </c>
      <c r="O50" s="11">
        <v>44743.479166666664</v>
      </c>
      <c r="P50" s="15">
        <v>44743.520833333336</v>
      </c>
      <c r="Q50" s="9" t="str">
        <f>VLOOKUP($H50,'Startup Sheet'!$A$1:$AM$47,18,0)</f>
        <v>vidya.choudhary@avidialabs.com</v>
      </c>
      <c r="R50" s="9" t="str">
        <f>VLOOKUP($H50,'Startup Sheet'!$A$1:$AM$47,21,0)</f>
        <v>ajitkohir@avidialabs.com</v>
      </c>
      <c r="S50" s="9" t="str">
        <f>VLOOKUP($H50,'Startup Sheet'!$A$1:$AM$47,24,0)</f>
        <v/>
      </c>
    </row>
    <row r="51">
      <c r="A51" s="6" t="s">
        <v>115</v>
      </c>
      <c r="B51" s="6" t="str">
        <f>VLOOKUP(A51,'Mentor Sheet'!$B$2:$O$102,2,0)</f>
        <v>M88</v>
      </c>
      <c r="C51" s="6" t="s">
        <v>116</v>
      </c>
      <c r="D51" s="6" t="s">
        <v>53</v>
      </c>
      <c r="E51" s="6" t="str">
        <f>VLOOKUP(D51,'2021 Batch'!$A$2:$E$16,2,0)</f>
        <v>f20211070@pilani.bits-pilani.ac.in</v>
      </c>
      <c r="F51" s="7">
        <v>2.0</v>
      </c>
      <c r="G51" s="6" t="str">
        <f t="shared" si="1"/>
        <v>M88X2</v>
      </c>
      <c r="H51" s="6" t="str">
        <f>VLOOKUP(G51,'Slot tags'!$C$2:$D$610,2,0)</f>
        <v>S21</v>
      </c>
      <c r="I51" s="8" t="str">
        <f>VLOOKUP($H51,'Startup Sheet'!$A$1:$AM$47,2,0)</f>
        <v>Learn and Empower Private Limited</v>
      </c>
      <c r="J51" s="9" t="str">
        <f>VLOOKUP(H51,'Startup Sheet'!$A$1:$AM$47,3,0)</f>
        <v>Mehul</v>
      </c>
      <c r="K51" s="9" t="str">
        <f>VLOOKUP(H51,'Startup Sheet'!$A$1:$AM$47,4,0)</f>
        <v>f20200806@pilani.bits-pilani.ac.in</v>
      </c>
      <c r="L51" s="10" t="str">
        <f>VLOOKUP($H51,'Startup Sheet'!$A$1:$AM$47,15,0)</f>
        <v>https://drive.google.com/drive/folders/1T4TUmfqa5C6P8McvtFYN3XntJR6n62Gy?usp=sharing</v>
      </c>
      <c r="M51" s="9" t="str">
        <f t="shared" si="2"/>
        <v>Startup Name- Learn and Empower Private Limited: https://drive.google.com/drive/folders/1T4TUmfqa5C6P8McvtFYN3XntJR6n62Gy?usp=sharing</v>
      </c>
      <c r="N51" s="9">
        <v>44746.0</v>
      </c>
      <c r="O51" s="11">
        <v>44746.479166666664</v>
      </c>
      <c r="P51" s="15">
        <v>44746.520833333336</v>
      </c>
      <c r="Q51" s="9" t="str">
        <f>VLOOKUP($H51,'Startup Sheet'!$A$1:$AM$47,18,0)</f>
        <v>hello@learnemp.in</v>
      </c>
      <c r="R51" s="9" t="str">
        <f>VLOOKUP($H51,'Startup Sheet'!$A$1:$AM$47,21,0)</f>
        <v>prabodh.mahajan@learnemp.in</v>
      </c>
      <c r="S51" s="9" t="str">
        <f>VLOOKUP($H51,'Startup Sheet'!$A$1:$AM$47,24,0)</f>
        <v/>
      </c>
    </row>
    <row r="52">
      <c r="A52" s="6" t="s">
        <v>115</v>
      </c>
      <c r="B52" s="6" t="str">
        <f>VLOOKUP(A52,'Mentor Sheet'!$B$2:$O$102,2,0)</f>
        <v>M88</v>
      </c>
      <c r="C52" s="6" t="s">
        <v>116</v>
      </c>
      <c r="D52" s="6" t="s">
        <v>53</v>
      </c>
      <c r="E52" s="6" t="str">
        <f>VLOOKUP(D52,'2021 Batch'!$A$2:$E$16,2,0)</f>
        <v>f20211070@pilani.bits-pilani.ac.in</v>
      </c>
      <c r="F52" s="7">
        <v>3.0</v>
      </c>
      <c r="G52" s="6" t="str">
        <f t="shared" si="1"/>
        <v>M88X3</v>
      </c>
      <c r="H52" s="6" t="str">
        <f>VLOOKUP(G52,'Slot tags'!$C$2:$D$610,2,0)</f>
        <v>S12</v>
      </c>
      <c r="I52" s="8" t="str">
        <f>VLOOKUP($H52,'Startup Sheet'!$A$1:$AM$47,2,0)</f>
        <v>Scrollify</v>
      </c>
      <c r="J52" s="9" t="str">
        <f>VLOOKUP(H52,'Startup Sheet'!$A$1:$AM$47,3,0)</f>
        <v>Parth</v>
      </c>
      <c r="K52" s="9" t="str">
        <f>VLOOKUP(H52,'Startup Sheet'!$A$1:$AM$47,4,0)</f>
        <v>f20201229@pilani.bits-pilani.ac.in</v>
      </c>
      <c r="L52" s="10" t="str">
        <f>VLOOKUP($H52,'Startup Sheet'!$A$1:$AM$47,15,0)</f>
        <v>https://drive.google.com/open?id=1OZnEwgQS5amoHOFDQQ_ksM3zT3PcOUaM&amp;authuser=karman%40conquest.org.in&amp;usp=drive_fs</v>
      </c>
      <c r="M52" s="9" t="str">
        <f t="shared" si="2"/>
        <v>Startup Name- Scrollify: https://drive.google.com/open?id=1OZnEwgQS5amoHOFDQQ_ksM3zT3PcOUaM&amp;authuser=karman%40conquest.org.in&amp;usp=drive_fs</v>
      </c>
      <c r="N52" s="9">
        <v>44744.0</v>
      </c>
      <c r="O52" s="11">
        <v>44744.479166666664</v>
      </c>
      <c r="P52" s="15">
        <v>44744.520833333336</v>
      </c>
      <c r="Q52" s="9" t="str">
        <f>VLOOKUP($H52,'Startup Sheet'!$A$1:$AM$47,18,0)</f>
        <v>manas@scrollify.in</v>
      </c>
      <c r="R52" s="9" t="str">
        <f>VLOOKUP($H52,'Startup Sheet'!$A$1:$AM$47,21,0)</f>
        <v>anshul@scrollify.in</v>
      </c>
      <c r="S52" s="9" t="str">
        <f>VLOOKUP($H52,'Startup Sheet'!$A$1:$AM$47,24,0)</f>
        <v/>
      </c>
    </row>
    <row r="53">
      <c r="A53" s="6" t="s">
        <v>115</v>
      </c>
      <c r="B53" s="6" t="str">
        <f>VLOOKUP(A53,'Mentor Sheet'!$B$2:$O$102,2,0)</f>
        <v>M88</v>
      </c>
      <c r="C53" s="6" t="s">
        <v>116</v>
      </c>
      <c r="D53" s="6" t="s">
        <v>53</v>
      </c>
      <c r="E53" s="6" t="str">
        <f>VLOOKUP(D53,'2021 Batch'!$A$2:$E$16,2,0)</f>
        <v>f20211070@pilani.bits-pilani.ac.in</v>
      </c>
      <c r="F53" s="7">
        <v>4.0</v>
      </c>
      <c r="G53" s="6" t="str">
        <f t="shared" si="1"/>
        <v>M88X4</v>
      </c>
      <c r="H53" s="6" t="str">
        <f>VLOOKUP(G53,'Slot tags'!$C$2:$D$610,2,0)</f>
        <v>S19</v>
      </c>
      <c r="I53" s="8" t="str">
        <f>VLOOKUP($H53,'Startup Sheet'!$A$1:$AM$47,2,0)</f>
        <v>Xebra Biztech LLP</v>
      </c>
      <c r="J53" s="9" t="str">
        <f>VLOOKUP(H53,'Startup Sheet'!$A$1:$AM$47,3,0)</f>
        <v>Darshil</v>
      </c>
      <c r="K53" s="9" t="str">
        <f>VLOOKUP(H53,'Startup Sheet'!$A$1:$AM$47,4,0)</f>
        <v>f20200985@pilani.bits-pilani.ac.in</v>
      </c>
      <c r="L53" s="10" t="str">
        <f>VLOOKUP($H53,'Startup Sheet'!$A$1:$AM$47,15,0)</f>
        <v>https://drive.google.com/drive/folders/1Sye02-7bYKt_meBOMhXwFZu6ICf1UGs2?usp=sharing</v>
      </c>
      <c r="M53" s="9" t="str">
        <f t="shared" si="2"/>
        <v>Startup Name- Xebra Biztech LLP: https://drive.google.com/drive/folders/1Sye02-7bYKt_meBOMhXwFZu6ICf1UGs2?usp=sharing</v>
      </c>
      <c r="N53" s="9">
        <v>44747.0</v>
      </c>
      <c r="O53" s="11">
        <v>44747.479166666664</v>
      </c>
      <c r="P53" s="15">
        <v>44747.520833333336</v>
      </c>
      <c r="Q53" s="9" t="str">
        <f>VLOOKUP($H53,'Startup Sheet'!$A$1:$AM$47,18,0)</f>
        <v>nimesh@xebra.in</v>
      </c>
      <c r="R53" s="9" t="str">
        <f>VLOOKUP($H53,'Startup Sheet'!$A$1:$AM$47,21,0)</f>
        <v/>
      </c>
      <c r="S53" s="9" t="str">
        <f>VLOOKUP($H53,'Startup Sheet'!$A$1:$AM$47,24,0)</f>
        <v/>
      </c>
    </row>
    <row r="54">
      <c r="A54" s="6" t="s">
        <v>115</v>
      </c>
      <c r="B54" s="6" t="str">
        <f>VLOOKUP(A54,'Mentor Sheet'!$B$2:$O$102,2,0)</f>
        <v>M88</v>
      </c>
      <c r="C54" s="6" t="s">
        <v>116</v>
      </c>
      <c r="D54" s="6" t="s">
        <v>53</v>
      </c>
      <c r="E54" s="6" t="str">
        <f>VLOOKUP(D54,'2021 Batch'!$A$2:$E$16,2,0)</f>
        <v>f20211070@pilani.bits-pilani.ac.in</v>
      </c>
      <c r="F54" s="7">
        <v>5.0</v>
      </c>
      <c r="G54" s="6" t="str">
        <f t="shared" si="1"/>
        <v>M88X5</v>
      </c>
      <c r="H54" s="6" t="str">
        <f>VLOOKUP(G54,'Slot tags'!$C$2:$D$610,2,0)</f>
        <v>S42</v>
      </c>
      <c r="I54" s="8" t="str">
        <f>VLOOKUP($H54,'Startup Sheet'!$A$1:$AM$47,2,0)</f>
        <v>OriginKonnect</v>
      </c>
      <c r="J54" s="9" t="str">
        <f>VLOOKUP(H54,'Startup Sheet'!$A$1:$AM$47,3,0)</f>
        <v>Mehul</v>
      </c>
      <c r="K54" s="9" t="str">
        <f>VLOOKUP(H54,'Startup Sheet'!$A$1:$AM$47,4,0)</f>
        <v>f20200806@pilani.bits-pilani.ac.in</v>
      </c>
      <c r="L54" s="10" t="str">
        <f>VLOOKUP($H54,'Startup Sheet'!$A$1:$AM$47,15,0)</f>
        <v>https://drive.google.com/drive/folders/1PPbdwLnwx9-VV9IvGO2xR4301y3m6cu8?usp=sharing</v>
      </c>
      <c r="M54" s="9" t="str">
        <f t="shared" si="2"/>
        <v>Startup Name- OriginKonnect: https://drive.google.com/drive/folders/1PPbdwLnwx9-VV9IvGO2xR4301y3m6cu8?usp=sharing</v>
      </c>
      <c r="N54" s="9">
        <v>44748.0</v>
      </c>
      <c r="O54" s="11">
        <v>44748.479166666664</v>
      </c>
      <c r="P54" s="15">
        <v>44748.520833333336</v>
      </c>
      <c r="Q54" s="9" t="str">
        <f>VLOOKUP($H54,'Startup Sheet'!$A$1:$AM$47,18,0)</f>
        <v>ajit.j@originKonnect.in</v>
      </c>
      <c r="R54" s="9" t="str">
        <f>VLOOKUP($H54,'Startup Sheet'!$A$1:$AM$47,21,0)</f>
        <v>ravish.k@originkonnect.in</v>
      </c>
      <c r="S54" s="9" t="str">
        <f>VLOOKUP($H54,'Startup Sheet'!$A$1:$AM$47,24,0)</f>
        <v/>
      </c>
    </row>
    <row r="55">
      <c r="A55" s="6" t="s">
        <v>117</v>
      </c>
      <c r="B55" s="6" t="str">
        <f>VLOOKUP(A55,'Mentor Sheet'!$B$2:$O$102,2,0)</f>
        <v>M21</v>
      </c>
      <c r="C55" s="6" t="s">
        <v>118</v>
      </c>
      <c r="D55" s="6" t="s">
        <v>31</v>
      </c>
      <c r="E55" s="6" t="str">
        <f>VLOOKUP(D55,'2021 Batch'!$A$2:$E$16,2,0)</f>
        <v>f20210362@pilani.bits-pilani.ac.in</v>
      </c>
      <c r="F55" s="7">
        <v>1.0</v>
      </c>
      <c r="G55" s="6" t="str">
        <f t="shared" si="1"/>
        <v>M21X1</v>
      </c>
      <c r="H55" s="6" t="str">
        <f>VLOOKUP(G55,'Slot tags'!$C$2:$D$610,2,0)</f>
        <v>S15</v>
      </c>
      <c r="I55" s="8" t="str">
        <f>VLOOKUP($H55,'Startup Sheet'!$A$1:$AM$47,2,0)</f>
        <v>Debound (Registered under SecretStencil Technologies Pvt. Ltd.)</v>
      </c>
      <c r="J55" s="9" t="str">
        <f>VLOOKUP(H55,'Startup Sheet'!$A$1:$AM$47,3,0)</f>
        <v>Darshil</v>
      </c>
      <c r="K55" s="9" t="str">
        <f>VLOOKUP(H55,'Startup Sheet'!$A$1:$AM$47,4,0)</f>
        <v>f20200985@pilani.bits-pilani.ac.in</v>
      </c>
      <c r="L55" s="10" t="str">
        <f>VLOOKUP($H55,'Startup Sheet'!$A$1:$AM$47,15,0)</f>
        <v>https://drive.google.com/open?id=1--zYAcmR-rs26wsfrAxH4KqTIAYA8uCv&amp;authuser=karman%40conquest.org.in&amp;usp=drive_fs</v>
      </c>
      <c r="M55" s="9" t="str">
        <f t="shared" si="2"/>
        <v>Startup Name- Debound (Registered under SecretStencil Technologies Pvt. Ltd.): https://drive.google.com/open?id=1--zYAcmR-rs26wsfrAxH4KqTIAYA8uCv&amp;authuser=karman%40conquest.org.in&amp;usp=drive_fs</v>
      </c>
      <c r="N55" s="9">
        <v>44743.0</v>
      </c>
      <c r="O55" s="11">
        <v>44743.395833333336</v>
      </c>
      <c r="P55" s="15">
        <v>44743.4375</v>
      </c>
      <c r="Q55" s="9" t="str">
        <f>VLOOKUP($H55,'Startup Sheet'!$A$1:$AM$47,18,0)</f>
        <v>f20190469@pilani.bits-pilani.ac.in</v>
      </c>
      <c r="R55" s="9" t="str">
        <f>VLOOKUP($H55,'Startup Sheet'!$A$1:$AM$47,21,0)</f>
        <v>avyaygupta007@gmail.com</v>
      </c>
      <c r="S55" s="9" t="str">
        <f>VLOOKUP($H55,'Startup Sheet'!$A$1:$AM$47,24,0)</f>
        <v>kmlptl.16@gmail.com</v>
      </c>
    </row>
    <row r="56">
      <c r="A56" s="6" t="s">
        <v>117</v>
      </c>
      <c r="B56" s="6" t="str">
        <f>VLOOKUP(A56,'Mentor Sheet'!$B$2:$O$102,2,0)</f>
        <v>M21</v>
      </c>
      <c r="C56" s="6" t="s">
        <v>118</v>
      </c>
      <c r="D56" s="6" t="s">
        <v>31</v>
      </c>
      <c r="E56" s="6" t="str">
        <f>VLOOKUP(D56,'2021 Batch'!$A$2:$E$16,2,0)</f>
        <v>f20210362@pilani.bits-pilani.ac.in</v>
      </c>
      <c r="F56" s="7">
        <v>2.0</v>
      </c>
      <c r="G56" s="6" t="str">
        <f t="shared" si="1"/>
        <v>M21X2</v>
      </c>
      <c r="H56" s="6" t="str">
        <f>VLOOKUP(G56,'Slot tags'!$C$2:$D$610,2,0)</f>
        <v>S30</v>
      </c>
      <c r="I56" s="8" t="str">
        <f>VLOOKUP($H56,'Startup Sheet'!$A$1:$AM$47,2,0)</f>
        <v>FreightFox</v>
      </c>
      <c r="J56" s="9" t="str">
        <f>VLOOKUP(H56,'Startup Sheet'!$A$1:$AM$47,3,0)</f>
        <v>Naman</v>
      </c>
      <c r="K56" s="9" t="str">
        <f>VLOOKUP(H56,'Startup Sheet'!$A$1:$AM$47,4,0)</f>
        <v>f20201749@pilani.bits-pilani.ac.in</v>
      </c>
      <c r="L56" s="10" t="str">
        <f>VLOOKUP($H56,'Startup Sheet'!$A$1:$AM$47,15,0)</f>
        <v>https://drive.google.com/open?id=1PMxE4_uP6DHhXeDdGGFg4qjbx-inMOW7&amp;authuser=karman%40conquest.org.in&amp;usp=drive_fs</v>
      </c>
      <c r="M56" s="9" t="str">
        <f t="shared" si="2"/>
        <v>Startup Name- FreightFox: https://drive.google.com/open?id=1PMxE4_uP6DHhXeDdGGFg4qjbx-inMOW7&amp;authuser=karman%40conquest.org.in&amp;usp=drive_fs</v>
      </c>
      <c r="N56" s="9">
        <v>44743.0</v>
      </c>
      <c r="O56" s="11">
        <v>44743.458333333336</v>
      </c>
      <c r="P56" s="15">
        <v>44743.5</v>
      </c>
      <c r="Q56" s="9" t="str">
        <f>VLOOKUP($H56,'Startup Sheet'!$A$1:$AM$47,18,0)</f>
        <v>nitish@freightfox.ai</v>
      </c>
      <c r="R56" s="9" t="str">
        <f>VLOOKUP($H56,'Startup Sheet'!$A$1:$AM$47,21,0)</f>
        <v>sandy@freightfox.ai, vikas@freightfox.ai</v>
      </c>
      <c r="S56" s="9" t="str">
        <f>VLOOKUP($H56,'Startup Sheet'!$A$1:$AM$47,24,0)</f>
        <v>manjari@freightfox.ai</v>
      </c>
    </row>
    <row r="57">
      <c r="A57" s="6" t="s">
        <v>117</v>
      </c>
      <c r="B57" s="6" t="str">
        <f>VLOOKUP(A57,'Mentor Sheet'!$B$2:$O$102,2,0)</f>
        <v>M21</v>
      </c>
      <c r="C57" s="6" t="s">
        <v>118</v>
      </c>
      <c r="D57" s="6" t="s">
        <v>31</v>
      </c>
      <c r="E57" s="6" t="str">
        <f>VLOOKUP(D57,'2021 Batch'!$A$2:$E$16,2,0)</f>
        <v>f20210362@pilani.bits-pilani.ac.in</v>
      </c>
      <c r="F57" s="7">
        <v>3.0</v>
      </c>
      <c r="G57" s="6" t="str">
        <f t="shared" si="1"/>
        <v>M21X3</v>
      </c>
      <c r="H57" s="6" t="str">
        <f>VLOOKUP(G57,'Slot tags'!$C$2:$D$610,2,0)</f>
        <v>S27</v>
      </c>
      <c r="I57" s="8" t="str">
        <f>VLOOKUP($H57,'Startup Sheet'!$A$1:$AM$47,2,0)</f>
        <v>Nyus</v>
      </c>
      <c r="J57" s="9" t="str">
        <f>VLOOKUP(H57,'Startup Sheet'!$A$1:$AM$47,3,0)</f>
        <v>Naman</v>
      </c>
      <c r="K57" s="9" t="str">
        <f>VLOOKUP(H57,'Startup Sheet'!$A$1:$AM$47,4,0)</f>
        <v>f20201749@pilani.bits-pilani.ac.in</v>
      </c>
      <c r="L57" s="10" t="str">
        <f>VLOOKUP($H57,'Startup Sheet'!$A$1:$AM$47,15,0)</f>
        <v>https://drive.google.com/open?id=1PGBHUVDTNc5ea-tOvuEYsFIMbenCN3qu&amp;authuser=karman%40conquest.org.in&amp;usp=drive_fs</v>
      </c>
      <c r="M57" s="9" t="str">
        <f t="shared" si="2"/>
        <v>Startup Name- Nyus: https://drive.google.com/open?id=1PGBHUVDTNc5ea-tOvuEYsFIMbenCN3qu&amp;authuser=karman%40conquest.org.in&amp;usp=drive_fs</v>
      </c>
      <c r="N57" s="9">
        <v>44743.0</v>
      </c>
      <c r="O57" s="11">
        <v>44743.520833333336</v>
      </c>
      <c r="P57" s="15">
        <v>44743.5625</v>
      </c>
      <c r="Q57" s="9" t="str">
        <f>VLOOKUP($H57,'Startup Sheet'!$A$1:$AM$47,18,0)</f>
        <v>puru@nyusapp.com</v>
      </c>
      <c r="R57" s="9" t="str">
        <f>VLOOKUP($H57,'Startup Sheet'!$A$1:$AM$47,21,0)</f>
        <v/>
      </c>
      <c r="S57" s="9" t="str">
        <f>VLOOKUP($H57,'Startup Sheet'!$A$1:$AM$47,24,0)</f>
        <v/>
      </c>
    </row>
    <row r="58">
      <c r="A58" s="6" t="s">
        <v>117</v>
      </c>
      <c r="B58" s="6" t="str">
        <f>VLOOKUP(A58,'Mentor Sheet'!$B$2:$O$102,2,0)</f>
        <v>M21</v>
      </c>
      <c r="C58" s="6" t="s">
        <v>118</v>
      </c>
      <c r="D58" s="6" t="s">
        <v>31</v>
      </c>
      <c r="E58" s="6" t="str">
        <f>VLOOKUP(D58,'2021 Batch'!$A$2:$E$16,2,0)</f>
        <v>f20210362@pilani.bits-pilani.ac.in</v>
      </c>
      <c r="F58" s="7">
        <v>4.0</v>
      </c>
      <c r="G58" s="6" t="str">
        <f t="shared" si="1"/>
        <v>M21X4</v>
      </c>
      <c r="H58" s="6" t="str">
        <f>VLOOKUP(G58,'Slot tags'!$C$2:$D$610,2,0)</f>
        <v>S32</v>
      </c>
      <c r="I58" s="8" t="str">
        <f>VLOOKUP($H58,'Startup Sheet'!$A$1:$AM$47,2,0)</f>
        <v>Strawcture Eco Pvt. Ltd.</v>
      </c>
      <c r="J58" s="9" t="str">
        <f>VLOOKUP(H58,'Startup Sheet'!$A$1:$AM$47,3,0)</f>
        <v>Naman</v>
      </c>
      <c r="K58" s="9" t="str">
        <f>VLOOKUP(H58,'Startup Sheet'!$A$1:$AM$47,4,0)</f>
        <v>f20201749@pilani.bits-pilani.ac.in</v>
      </c>
      <c r="L58" s="10" t="str">
        <f>VLOOKUP($H58,'Startup Sheet'!$A$1:$AM$47,15,0)</f>
        <v>https://drive.google.com/open?id=1TsB-cXvTN_9ozqeoZzqSeNj971PHH-mn&amp;authuser=karman%40conquest.org.in&amp;usp=drive_fs</v>
      </c>
      <c r="M58" s="9" t="str">
        <f t="shared" si="2"/>
        <v>Startup Name- Strawcture Eco Pvt. Ltd.: https://drive.google.com/open?id=1TsB-cXvTN_9ozqeoZzqSeNj971PHH-mn&amp;authuser=karman%40conquest.org.in&amp;usp=drive_fs</v>
      </c>
      <c r="N58" s="9">
        <v>44744.0</v>
      </c>
      <c r="O58" s="11">
        <v>44744.416666666664</v>
      </c>
      <c r="P58" s="15">
        <v>44744.458333333336</v>
      </c>
      <c r="Q58" s="9" t="str">
        <f>VLOOKUP($H58,'Startup Sheet'!$A$1:$AM$47,18,0)</f>
        <v>shriti_pandey@strawcture.com</v>
      </c>
      <c r="R58" s="9" t="str">
        <f>VLOOKUP($H58,'Startup Sheet'!$A$1:$AM$47,21,0)</f>
        <v/>
      </c>
      <c r="S58" s="9" t="str">
        <f>VLOOKUP($H58,'Startup Sheet'!$A$1:$AM$47,24,0)</f>
        <v/>
      </c>
    </row>
    <row r="59">
      <c r="A59" s="6" t="s">
        <v>117</v>
      </c>
      <c r="B59" s="6" t="str">
        <f>VLOOKUP(A59,'Mentor Sheet'!$B$2:$O$102,2,0)</f>
        <v>M21</v>
      </c>
      <c r="C59" s="6" t="s">
        <v>118</v>
      </c>
      <c r="D59" s="6" t="s">
        <v>31</v>
      </c>
      <c r="E59" s="6" t="str">
        <f>VLOOKUP(D59,'2021 Batch'!$A$2:$E$16,2,0)</f>
        <v>f20210362@pilani.bits-pilani.ac.in</v>
      </c>
      <c r="F59" s="7">
        <v>5.0</v>
      </c>
      <c r="G59" s="6" t="str">
        <f t="shared" si="1"/>
        <v>M21X5</v>
      </c>
      <c r="H59" s="6" t="str">
        <f>VLOOKUP(G59,'Slot tags'!$C$2:$D$610,2,0)</f>
        <v>S7</v>
      </c>
      <c r="I59" s="8" t="str">
        <f>VLOOKUP($H59,'Startup Sheet'!$A$1:$AM$47,2,0)</f>
        <v>NeoFanTasy</v>
      </c>
      <c r="J59" s="9" t="str">
        <f>VLOOKUP(H59,'Startup Sheet'!$A$1:$AM$47,3,0)</f>
        <v>Saksham</v>
      </c>
      <c r="K59" s="9" t="str">
        <f>VLOOKUP(H59,'Startup Sheet'!$A$1:$AM$47,4,0)</f>
        <v>f20201508@pilani.bits-pilani.ac.in</v>
      </c>
      <c r="L59" s="10" t="str">
        <f>VLOOKUP($H59,'Startup Sheet'!$A$1:$AM$47,15,0)</f>
        <v>https://drive.google.com/drive/folders/1LhQa9x9AkAoPq-p7CL7IZB-OswRTr9lM?usp=sharing</v>
      </c>
      <c r="M59" s="9" t="str">
        <f t="shared" si="2"/>
        <v>Startup Name- NeoFanTasy: https://drive.google.com/drive/folders/1LhQa9x9AkAoPq-p7CL7IZB-OswRTr9lM?usp=sharing</v>
      </c>
      <c r="N59" s="9">
        <v>44744.0</v>
      </c>
      <c r="O59" s="11">
        <v>44744.479166666664</v>
      </c>
      <c r="P59" s="15">
        <v>44744.520833333336</v>
      </c>
      <c r="Q59" s="9" t="str">
        <f>VLOOKUP($H59,'Startup Sheet'!$A$1:$AM$47,18,0)</f>
        <v>maharsh@nextblock.in</v>
      </c>
      <c r="R59" s="9" t="str">
        <f>VLOOKUP($H59,'Startup Sheet'!$A$1:$AM$47,21,0)</f>
        <v>deep@nextblock.in</v>
      </c>
      <c r="S59" s="9" t="str">
        <f>VLOOKUP($H59,'Startup Sheet'!$A$1:$AM$47,24,0)</f>
        <v/>
      </c>
    </row>
    <row r="60">
      <c r="A60" s="6" t="s">
        <v>119</v>
      </c>
      <c r="B60" s="6" t="str">
        <f>VLOOKUP(A60,'Mentor Sheet'!$B$2:$O$102,2,0)</f>
        <v>M89</v>
      </c>
      <c r="C60" s="6" t="s">
        <v>120</v>
      </c>
      <c r="D60" s="6" t="s">
        <v>45</v>
      </c>
      <c r="E60" s="6" t="str">
        <f>VLOOKUP(D60,'2021 Batch'!$A$2:$E$16,2,0)</f>
        <v>f20210706@pilani.bits-pilani.ac.in</v>
      </c>
      <c r="F60" s="18">
        <v>1.0</v>
      </c>
      <c r="G60" s="6" t="str">
        <f t="shared" si="1"/>
        <v>M89X1</v>
      </c>
      <c r="H60" s="6" t="str">
        <f>VLOOKUP(G60,'Slot tags'!$C$2:$D$610,2,0)</f>
        <v>S27</v>
      </c>
      <c r="I60" s="8" t="str">
        <f>VLOOKUP($H60,'Startup Sheet'!$A$1:$AM$47,2,0)</f>
        <v>Nyus</v>
      </c>
      <c r="J60" s="9" t="str">
        <f>VLOOKUP(H60,'Startup Sheet'!$A$1:$AM$47,3,0)</f>
        <v>Naman</v>
      </c>
      <c r="K60" s="9" t="str">
        <f>VLOOKUP(H60,'Startup Sheet'!$A$1:$AM$47,4,0)</f>
        <v>f20201749@pilani.bits-pilani.ac.in</v>
      </c>
      <c r="L60" s="10" t="str">
        <f>VLOOKUP($H60,'Startup Sheet'!$A$1:$AM$47,15,0)</f>
        <v>https://drive.google.com/open?id=1PGBHUVDTNc5ea-tOvuEYsFIMbenCN3qu&amp;authuser=karman%40conquest.org.in&amp;usp=drive_fs</v>
      </c>
      <c r="M60" s="9" t="str">
        <f t="shared" si="2"/>
        <v>Startup Name- Nyus: https://drive.google.com/open?id=1PGBHUVDTNc5ea-tOvuEYsFIMbenCN3qu&amp;authuser=karman%40conquest.org.in&amp;usp=drive_fs</v>
      </c>
      <c r="N60" s="9">
        <v>44747.0</v>
      </c>
      <c r="O60" s="11">
        <v>44747.375</v>
      </c>
      <c r="P60" s="15">
        <v>44747.416666666664</v>
      </c>
      <c r="Q60" s="9" t="str">
        <f>VLOOKUP($H60,'Startup Sheet'!$A$1:$AM$47,18,0)</f>
        <v>puru@nyusapp.com</v>
      </c>
      <c r="R60" s="9" t="str">
        <f>VLOOKUP($H60,'Startup Sheet'!$A$1:$AM$47,21,0)</f>
        <v/>
      </c>
      <c r="S60" s="9" t="str">
        <f>VLOOKUP($H60,'Startup Sheet'!$A$1:$AM$47,24,0)</f>
        <v/>
      </c>
    </row>
    <row r="61">
      <c r="A61" s="6" t="s">
        <v>119</v>
      </c>
      <c r="B61" s="6" t="str">
        <f>VLOOKUP(A61,'Mentor Sheet'!$B$2:$O$102,2,0)</f>
        <v>M89</v>
      </c>
      <c r="C61" s="6" t="s">
        <v>120</v>
      </c>
      <c r="D61" s="6" t="s">
        <v>45</v>
      </c>
      <c r="E61" s="6" t="str">
        <f>VLOOKUP(D61,'2021 Batch'!$A$2:$E$16,2,0)</f>
        <v>f20210706@pilani.bits-pilani.ac.in</v>
      </c>
      <c r="F61" s="18">
        <v>2.0</v>
      </c>
      <c r="G61" s="6" t="str">
        <f t="shared" si="1"/>
        <v>M89X2</v>
      </c>
      <c r="H61" s="6" t="str">
        <f>VLOOKUP(G61,'Slot tags'!$C$2:$D$610,2,0)</f>
        <v>S9</v>
      </c>
      <c r="I61" s="8" t="str">
        <f>VLOOKUP($H61,'Startup Sheet'!$A$1:$AM$47,2,0)</f>
        <v>push.</v>
      </c>
      <c r="J61" s="9" t="str">
        <f>VLOOKUP(H61,'Startup Sheet'!$A$1:$AM$47,3,0)</f>
        <v>Aryaman</v>
      </c>
      <c r="K61" s="9" t="str">
        <f>VLOOKUP(H61,'Startup Sheet'!$A$1:$AM$47,4,0)</f>
        <v>f20200537@pilani.bits-pilani.ac.in</v>
      </c>
      <c r="L61" s="10" t="str">
        <f>VLOOKUP($H61,'Startup Sheet'!$A$1:$AM$47,15,0)</f>
        <v>https://drive.google.com/drive/folders/1JR5IyWS9-UfSIiz5gV9X9bfsK-P7Sj2P?usp=sharing</v>
      </c>
      <c r="M61" s="9" t="str">
        <f t="shared" si="2"/>
        <v>Startup Name- push.: https://drive.google.com/drive/folders/1JR5IyWS9-UfSIiz5gV9X9bfsK-P7Sj2P?usp=sharing</v>
      </c>
      <c r="N61" s="9">
        <v>44746.0</v>
      </c>
      <c r="O61" s="11">
        <v>44746.375</v>
      </c>
      <c r="P61" s="15">
        <v>44746.416666666664</v>
      </c>
      <c r="Q61" s="9" t="str">
        <f>VLOOKUP($H61,'Startup Sheet'!$A$1:$AM$47,18,0)</f>
        <v>f20180612@pilani.bits-pilani.ac.in</v>
      </c>
      <c r="R61" s="9" t="str">
        <f>VLOOKUP($H61,'Startup Sheet'!$A$1:$AM$47,21,0)</f>
        <v>f20180603@pilani.bits-pilani.ac.in</v>
      </c>
      <c r="S61" s="9" t="str">
        <f>VLOOKUP($H61,'Startup Sheet'!$A$1:$AM$47,24,0)</f>
        <v/>
      </c>
    </row>
    <row r="62">
      <c r="A62" s="6" t="s">
        <v>121</v>
      </c>
      <c r="B62" s="6" t="str">
        <f>VLOOKUP(A62,'Mentor Sheet'!$B$2:$O$102,2,0)</f>
        <v>M71</v>
      </c>
      <c r="C62" s="6" t="s">
        <v>122</v>
      </c>
      <c r="D62" s="6" t="s">
        <v>45</v>
      </c>
      <c r="E62" s="6" t="str">
        <f>VLOOKUP(D62,'2021 Batch'!$A$2:$E$16,2,0)</f>
        <v>f20210706@pilani.bits-pilani.ac.in</v>
      </c>
      <c r="F62" s="7">
        <v>1.0</v>
      </c>
      <c r="G62" s="6" t="str">
        <f t="shared" si="1"/>
        <v>M71X1</v>
      </c>
      <c r="H62" s="6" t="str">
        <f>VLOOKUP(G62,'Slot tags'!$C$2:$D$610,2,0)</f>
        <v>S17</v>
      </c>
      <c r="I62" s="8" t="str">
        <f>VLOOKUP($H62,'Startup Sheet'!$A$1:$AM$47,2,0)</f>
        <v>Humors Tech</v>
      </c>
      <c r="J62" s="9" t="str">
        <f>VLOOKUP(H62,'Startup Sheet'!$A$1:$AM$47,3,0)</f>
        <v>Aryaman</v>
      </c>
      <c r="K62" s="9" t="str">
        <f>VLOOKUP(H62,'Startup Sheet'!$A$1:$AM$47,4,0)</f>
        <v>f20200537@pilani.bits-pilani.ac.in</v>
      </c>
      <c r="L62" s="10" t="str">
        <f>VLOOKUP($H62,'Startup Sheet'!$A$1:$AM$47,15,0)</f>
        <v>https://drive.google.com/drive/folders/1NvhWvcuqo7V0sUWNd_I9vU_Yq9oXok6Y?usp=sharing</v>
      </c>
      <c r="M62" s="9" t="str">
        <f t="shared" si="2"/>
        <v>Startup Name- Humors Tech: https://drive.google.com/drive/folders/1NvhWvcuqo7V0sUWNd_I9vU_Yq9oXok6Y?usp=sharing</v>
      </c>
      <c r="N62" s="9">
        <v>44743.0</v>
      </c>
      <c r="O62" s="11">
        <v>44743.520833333336</v>
      </c>
      <c r="P62" s="15">
        <v>44743.5625</v>
      </c>
      <c r="Q62" s="9" t="str">
        <f>VLOOKUP($H62,'Startup Sheet'!$A$1:$AM$47,18,0)</f>
        <v>ankur@humorstech.com</v>
      </c>
      <c r="R62" s="9" t="str">
        <f>VLOOKUP($H62,'Startup Sheet'!$A$1:$AM$47,21,0)</f>
        <v>suchita@humorstech.com</v>
      </c>
      <c r="S62" s="9" t="str">
        <f>VLOOKUP($H62,'Startup Sheet'!$A$1:$AM$47,24,0)</f>
        <v>pushkar.bhagwat@humorstech.com</v>
      </c>
    </row>
    <row r="63">
      <c r="A63" s="6" t="s">
        <v>121</v>
      </c>
      <c r="B63" s="6" t="str">
        <f>VLOOKUP(A63,'Mentor Sheet'!$B$2:$O$102,2,0)</f>
        <v>M71</v>
      </c>
      <c r="C63" s="6" t="s">
        <v>122</v>
      </c>
      <c r="D63" s="6" t="s">
        <v>45</v>
      </c>
      <c r="E63" s="6" t="str">
        <f>VLOOKUP(D63,'2021 Batch'!$A$2:$E$16,2,0)</f>
        <v>f20210706@pilani.bits-pilani.ac.in</v>
      </c>
      <c r="F63" s="7">
        <v>2.0</v>
      </c>
      <c r="G63" s="6" t="str">
        <f t="shared" si="1"/>
        <v>M71X2</v>
      </c>
      <c r="H63" s="6" t="str">
        <f>VLOOKUP(G63,'Slot tags'!$C$2:$D$610,2,0)</f>
        <v>S33</v>
      </c>
      <c r="I63" s="8" t="str">
        <f>VLOOKUP($H63,'Startup Sheet'!$A$1:$AM$47,2,0)</f>
        <v>EdCalibre Private Limited</v>
      </c>
      <c r="J63" s="9" t="str">
        <f>VLOOKUP(H63,'Startup Sheet'!$A$1:$AM$47,3,0)</f>
        <v>Naman</v>
      </c>
      <c r="K63" s="9" t="str">
        <f>VLOOKUP(H63,'Startup Sheet'!$A$1:$AM$47,4,0)</f>
        <v>f20201749@pilani.bits-pilani.ac.in</v>
      </c>
      <c r="L63" s="10" t="str">
        <f>VLOOKUP($H63,'Startup Sheet'!$A$1:$AM$47,15,0)</f>
        <v>https://drive.google.com/open?id=1Lfj9r37JA8tdOhNuKNQMAefDYjDFjs5p&amp;authuser=karman%40conquest.org.in&amp;usp=drive_fs</v>
      </c>
      <c r="M63" s="9" t="str">
        <f t="shared" si="2"/>
        <v>Startup Name- EdCalibre Private Limited: https://drive.google.com/open?id=1Lfj9r37JA8tdOhNuKNQMAefDYjDFjs5p&amp;authuser=karman%40conquest.org.in&amp;usp=drive_fs</v>
      </c>
      <c r="N63" s="9">
        <v>44744.0</v>
      </c>
      <c r="O63" s="11">
        <v>44744.645833333336</v>
      </c>
      <c r="P63" s="15">
        <v>44744.6875</v>
      </c>
      <c r="Q63" s="9" t="str">
        <f>VLOOKUP($H63,'Startup Sheet'!$A$1:$AM$47,18,0)</f>
        <v>founder@edcalibre.com</v>
      </c>
      <c r="R63" s="9" t="str">
        <f>VLOOKUP($H63,'Startup Sheet'!$A$1:$AM$47,21,0)</f>
        <v>abhignajoshi1206@gmail.com</v>
      </c>
      <c r="S63" s="9" t="str">
        <f>VLOOKUP($H63,'Startup Sheet'!$A$1:$AM$47,24,0)</f>
        <v>dodiya.parth20@gmail.com</v>
      </c>
    </row>
    <row r="64">
      <c r="A64" s="6" t="s">
        <v>121</v>
      </c>
      <c r="B64" s="6" t="str">
        <f>VLOOKUP(A64,'Mentor Sheet'!$B$2:$O$102,2,0)</f>
        <v>M71</v>
      </c>
      <c r="C64" s="6" t="s">
        <v>122</v>
      </c>
      <c r="D64" s="6" t="s">
        <v>45</v>
      </c>
      <c r="E64" s="6" t="str">
        <f>VLOOKUP(D64,'2021 Batch'!$A$2:$E$16,2,0)</f>
        <v>f20210706@pilani.bits-pilani.ac.in</v>
      </c>
      <c r="F64" s="7">
        <v>3.0</v>
      </c>
      <c r="G64" s="6" t="str">
        <f t="shared" si="1"/>
        <v>M71X3</v>
      </c>
      <c r="H64" s="6" t="str">
        <f>VLOOKUP(G64,'Slot tags'!$C$2:$D$610,2,0)</f>
        <v>S38</v>
      </c>
      <c r="I64" s="8" t="str">
        <f>VLOOKUP($H64,'Startup Sheet'!$A$1:$AM$47,2,0)</f>
        <v>Heamac Healthcare Pvt. Ltd.</v>
      </c>
      <c r="J64" s="9" t="str">
        <f>VLOOKUP(H64,'Startup Sheet'!$A$1:$AM$47,3,0)</f>
        <v>Shreya</v>
      </c>
      <c r="K64" s="9" t="str">
        <f>VLOOKUP(H64,'Startup Sheet'!$A$1:$AM$47,4,0)</f>
        <v>f20201807@pilani.bits-pilani.ac.in</v>
      </c>
      <c r="L64" s="10" t="str">
        <f>VLOOKUP($H64,'Startup Sheet'!$A$1:$AM$47,15,0)</f>
        <v>https://drive.google.com/drive/folders/1PQKuqUJT_zNeROZr8kVFSWunYMpu0ETK?usp=sharing</v>
      </c>
      <c r="M64" s="9" t="str">
        <f t="shared" si="2"/>
        <v>Startup Name- Heamac Healthcare Pvt. Ltd.: https://drive.google.com/drive/folders/1PQKuqUJT_zNeROZr8kVFSWunYMpu0ETK?usp=sharing</v>
      </c>
      <c r="N64" s="9">
        <v>44745.0</v>
      </c>
      <c r="O64" s="11">
        <v>44745.645833333336</v>
      </c>
      <c r="P64" s="15">
        <v>44745.6875</v>
      </c>
      <c r="Q64" s="9" t="str">
        <f>VLOOKUP($H64,'Startup Sheet'!$A$1:$AM$47,18,0)</f>
        <v>akitha@heamac.com</v>
      </c>
      <c r="R64" s="9" t="str">
        <f>VLOOKUP($H64,'Startup Sheet'!$A$1:$AM$47,21,0)</f>
        <v>prasad@heamac.com</v>
      </c>
      <c r="S64" s="9" t="str">
        <f>VLOOKUP($H64,'Startup Sheet'!$A$1:$AM$47,24,0)</f>
        <v/>
      </c>
    </row>
    <row r="65">
      <c r="A65" s="6" t="s">
        <v>121</v>
      </c>
      <c r="B65" s="6" t="str">
        <f>VLOOKUP(A65,'Mentor Sheet'!$B$2:$O$102,2,0)</f>
        <v>M71</v>
      </c>
      <c r="C65" s="6" t="s">
        <v>122</v>
      </c>
      <c r="D65" s="6" t="s">
        <v>45</v>
      </c>
      <c r="E65" s="6" t="str">
        <f>VLOOKUP(D65,'2021 Batch'!$A$2:$E$16,2,0)</f>
        <v>f20210706@pilani.bits-pilani.ac.in</v>
      </c>
      <c r="F65" s="7">
        <v>4.0</v>
      </c>
      <c r="G65" s="6" t="str">
        <f t="shared" si="1"/>
        <v>M71X4</v>
      </c>
      <c r="H65" s="6" t="str">
        <f>VLOOKUP(G65,'Slot tags'!$C$2:$D$610,2,0)</f>
        <v>S15</v>
      </c>
      <c r="I65" s="8" t="str">
        <f>VLOOKUP($H65,'Startup Sheet'!$A$1:$AM$47,2,0)</f>
        <v>Debound (Registered under SecretStencil Technologies Pvt. Ltd.)</v>
      </c>
      <c r="J65" s="9" t="str">
        <f>VLOOKUP(H65,'Startup Sheet'!$A$1:$AM$47,3,0)</f>
        <v>Darshil</v>
      </c>
      <c r="K65" s="9" t="str">
        <f>VLOOKUP(H65,'Startup Sheet'!$A$1:$AM$47,4,0)</f>
        <v>f20200985@pilani.bits-pilani.ac.in</v>
      </c>
      <c r="L65" s="10" t="str">
        <f>VLOOKUP($H65,'Startup Sheet'!$A$1:$AM$47,15,0)</f>
        <v>https://drive.google.com/open?id=1--zYAcmR-rs26wsfrAxH4KqTIAYA8uCv&amp;authuser=karman%40conquest.org.in&amp;usp=drive_fs</v>
      </c>
      <c r="M65" s="9" t="str">
        <f t="shared" si="2"/>
        <v>Startup Name- Debound (Registered under SecretStencil Technologies Pvt. Ltd.): https://drive.google.com/open?id=1--zYAcmR-rs26wsfrAxH4KqTIAYA8uCv&amp;authuser=karman%40conquest.org.in&amp;usp=drive_fs</v>
      </c>
      <c r="N65" s="9">
        <v>44746.0</v>
      </c>
      <c r="O65" s="11">
        <v>44746.645833333336</v>
      </c>
      <c r="P65" s="15">
        <v>44746.6875</v>
      </c>
      <c r="Q65" s="9" t="str">
        <f>VLOOKUP($H65,'Startup Sheet'!$A$1:$AM$47,18,0)</f>
        <v>f20190469@pilani.bits-pilani.ac.in</v>
      </c>
      <c r="R65" s="9" t="str">
        <f>VLOOKUP($H65,'Startup Sheet'!$A$1:$AM$47,21,0)</f>
        <v>avyaygupta007@gmail.com</v>
      </c>
      <c r="S65" s="9" t="str">
        <f>VLOOKUP($H65,'Startup Sheet'!$A$1:$AM$47,24,0)</f>
        <v>kmlptl.16@gmail.com</v>
      </c>
    </row>
    <row r="66">
      <c r="A66" s="6" t="s">
        <v>121</v>
      </c>
      <c r="B66" s="6" t="str">
        <f>VLOOKUP(A66,'Mentor Sheet'!$B$2:$O$102,2,0)</f>
        <v>M71</v>
      </c>
      <c r="C66" s="6" t="s">
        <v>122</v>
      </c>
      <c r="D66" s="6" t="s">
        <v>45</v>
      </c>
      <c r="E66" s="6" t="str">
        <f>VLOOKUP(D66,'2021 Batch'!$A$2:$E$16,2,0)</f>
        <v>f20210706@pilani.bits-pilani.ac.in</v>
      </c>
      <c r="F66" s="7">
        <v>5.0</v>
      </c>
      <c r="G66" s="6" t="str">
        <f t="shared" si="1"/>
        <v>M71X5</v>
      </c>
      <c r="H66" s="6" t="str">
        <f>VLOOKUP(G66,'Slot tags'!$C$2:$D$610,2,0)</f>
        <v>S14</v>
      </c>
      <c r="I66" s="8" t="str">
        <f>VLOOKUP($H66,'Startup Sheet'!$A$1:$AM$47,2,0)</f>
        <v>Avidia Labs</v>
      </c>
      <c r="J66" s="9" t="str">
        <f>VLOOKUP(H66,'Startup Sheet'!$A$1:$AM$47,3,0)</f>
        <v>Mehul</v>
      </c>
      <c r="K66" s="9" t="str">
        <f>VLOOKUP(H66,'Startup Sheet'!$A$1:$AM$47,4,0)</f>
        <v>f20200806@pilani.bits-pilani.ac.in</v>
      </c>
      <c r="L66" s="10" t="str">
        <f>VLOOKUP($H66,'Startup Sheet'!$A$1:$AM$47,15,0)</f>
        <v>https://drive.google.com/open?id=1Kx8QRKODlNgjRyyxcMYdNXa2RA48lcIO&amp;authuser=karman%40conquest.org.in&amp;usp=drive_fs</v>
      </c>
      <c r="M66" s="9" t="str">
        <f t="shared" si="2"/>
        <v>Startup Name- Avidia Labs: https://drive.google.com/open?id=1Kx8QRKODlNgjRyyxcMYdNXa2RA48lcIO&amp;authuser=karman%40conquest.org.in&amp;usp=drive_fs</v>
      </c>
      <c r="N66" s="9">
        <v>44747.0</v>
      </c>
      <c r="O66" s="11">
        <v>44747.520833333336</v>
      </c>
      <c r="P66" s="15">
        <v>44747.5625</v>
      </c>
      <c r="Q66" s="9" t="str">
        <f>VLOOKUP($H66,'Startup Sheet'!$A$1:$AM$47,18,0)</f>
        <v>vidya.choudhary@avidialabs.com</v>
      </c>
      <c r="R66" s="9" t="str">
        <f>VLOOKUP($H66,'Startup Sheet'!$A$1:$AM$47,21,0)</f>
        <v>ajitkohir@avidialabs.com</v>
      </c>
      <c r="S66" s="9" t="str">
        <f>VLOOKUP($H66,'Startup Sheet'!$A$1:$AM$47,24,0)</f>
        <v/>
      </c>
    </row>
    <row r="67">
      <c r="A67" s="6" t="s">
        <v>123</v>
      </c>
      <c r="B67" s="6" t="str">
        <f>VLOOKUP(A67,'Mentor Sheet'!$B$2:$O$102,2,0)</f>
        <v>M87</v>
      </c>
      <c r="C67" s="6" t="s">
        <v>124</v>
      </c>
      <c r="D67" s="6" t="s">
        <v>45</v>
      </c>
      <c r="E67" s="6" t="str">
        <f>VLOOKUP(D67,'2021 Batch'!$A$2:$E$16,2,0)</f>
        <v>f20210706@pilani.bits-pilani.ac.in</v>
      </c>
      <c r="F67" s="7">
        <v>1.0</v>
      </c>
      <c r="G67" s="6" t="str">
        <f t="shared" si="1"/>
        <v>M87X1</v>
      </c>
      <c r="H67" s="6" t="str">
        <f>VLOOKUP(G67,'Slot tags'!$C$2:$D$610,2,0)</f>
        <v>S38</v>
      </c>
      <c r="I67" s="8" t="str">
        <f>VLOOKUP($H67,'Startup Sheet'!$A$1:$AM$47,2,0)</f>
        <v>Heamac Healthcare Pvt. Ltd.</v>
      </c>
      <c r="J67" s="9" t="str">
        <f>VLOOKUP(H67,'Startup Sheet'!$A$1:$AM$47,3,0)</f>
        <v>Shreya</v>
      </c>
      <c r="K67" s="9" t="str">
        <f>VLOOKUP(H67,'Startup Sheet'!$A$1:$AM$47,4,0)</f>
        <v>f20201807@pilani.bits-pilani.ac.in</v>
      </c>
      <c r="L67" s="10" t="str">
        <f>VLOOKUP($H67,'Startup Sheet'!$A$1:$AM$47,15,0)</f>
        <v>https://drive.google.com/drive/folders/1PQKuqUJT_zNeROZr8kVFSWunYMpu0ETK?usp=sharing</v>
      </c>
      <c r="M67" s="9" t="str">
        <f t="shared" si="2"/>
        <v>Startup Name- Heamac Healthcare Pvt. Ltd.: https://drive.google.com/drive/folders/1PQKuqUJT_zNeROZr8kVFSWunYMpu0ETK?usp=sharing</v>
      </c>
      <c r="N67" s="9">
        <v>44744.0</v>
      </c>
      <c r="O67" s="11">
        <v>44744.416666666664</v>
      </c>
      <c r="P67" s="15">
        <v>44744.458333333336</v>
      </c>
      <c r="Q67" s="9" t="str">
        <f>VLOOKUP($H67,'Startup Sheet'!$A$1:$AM$47,18,0)</f>
        <v>akitha@heamac.com</v>
      </c>
      <c r="R67" s="9" t="str">
        <f>VLOOKUP($H67,'Startup Sheet'!$A$1:$AM$47,21,0)</f>
        <v>prasad@heamac.com</v>
      </c>
      <c r="S67" s="9" t="str">
        <f>VLOOKUP($H67,'Startup Sheet'!$A$1:$AM$47,24,0)</f>
        <v/>
      </c>
    </row>
    <row r="68">
      <c r="A68" s="6" t="s">
        <v>123</v>
      </c>
      <c r="B68" s="6" t="str">
        <f>VLOOKUP(A68,'Mentor Sheet'!$B$2:$O$102,2,0)</f>
        <v>M87</v>
      </c>
      <c r="C68" s="6" t="s">
        <v>124</v>
      </c>
      <c r="D68" s="6" t="s">
        <v>45</v>
      </c>
      <c r="E68" s="6" t="str">
        <f>VLOOKUP(D68,'2021 Batch'!$A$2:$E$16,2,0)</f>
        <v>f20210706@pilani.bits-pilani.ac.in</v>
      </c>
      <c r="F68" s="7">
        <v>2.0</v>
      </c>
      <c r="G68" s="6" t="str">
        <f t="shared" si="1"/>
        <v>M87X2</v>
      </c>
      <c r="H68" s="6" t="str">
        <f>VLOOKUP(G68,'Slot tags'!$C$2:$D$610,2,0)</f>
        <v>S37</v>
      </c>
      <c r="I68" s="8" t="str">
        <f>VLOOKUP($H68,'Startup Sheet'!$A$1:$AM$47,2,0)</f>
        <v>Lowen Women</v>
      </c>
      <c r="J68" s="9" t="str">
        <f>VLOOKUP(H68,'Startup Sheet'!$A$1:$AM$47,3,0)</f>
        <v>Karman</v>
      </c>
      <c r="K68" s="9" t="str">
        <f>VLOOKUP(H68,'Startup Sheet'!$A$1:$AM$47,4,0)</f>
        <v>f20201896@pilani.bits-pilani.ac.in</v>
      </c>
      <c r="L68" s="10" t="str">
        <f>VLOOKUP($H68,'Startup Sheet'!$A$1:$AM$47,15,0)</f>
        <v>https://drive.google.com/open?id=1T8zLw_pesz7Z9nNv2NgMVq9IjshlT7s3&amp;authuser=karman%40conquest.org.in&amp;usp=drive_fs</v>
      </c>
      <c r="M68" s="9" t="str">
        <f t="shared" si="2"/>
        <v>Startup Name- Lowen Women: https://drive.google.com/open?id=1T8zLw_pesz7Z9nNv2NgMVq9IjshlT7s3&amp;authuser=karman%40conquest.org.in&amp;usp=drive_fs</v>
      </c>
      <c r="N68" s="9">
        <v>44748.0</v>
      </c>
      <c r="O68" s="11">
        <v>44748.625</v>
      </c>
      <c r="P68" s="15">
        <v>44748.666666666664</v>
      </c>
      <c r="Q68" s="9" t="str">
        <f>VLOOKUP($H68,'Startup Sheet'!$A$1:$AM$47,18,0)</f>
        <v>krithikashettyy@gmail.com</v>
      </c>
      <c r="R68" s="9" t="str">
        <f>VLOOKUP($H68,'Startup Sheet'!$A$1:$AM$47,21,0)</f>
        <v>ayesharasha@gmail.com</v>
      </c>
      <c r="S68" s="9"/>
    </row>
    <row r="69">
      <c r="A69" s="6" t="s">
        <v>125</v>
      </c>
      <c r="B69" s="6" t="str">
        <f>VLOOKUP(A69,'Mentor Sheet'!$B$2:$O$102,2,0)</f>
        <v>M24</v>
      </c>
      <c r="C69" s="6" t="s">
        <v>126</v>
      </c>
      <c r="D69" s="6" t="s">
        <v>45</v>
      </c>
      <c r="E69" s="6" t="str">
        <f>VLOOKUP(D69,'2021 Batch'!$A$2:$E$16,2,0)</f>
        <v>f20210706@pilani.bits-pilani.ac.in</v>
      </c>
      <c r="F69" s="7">
        <v>1.0</v>
      </c>
      <c r="G69" s="6" t="str">
        <f t="shared" si="1"/>
        <v>M24X1</v>
      </c>
      <c r="H69" s="6" t="str">
        <f>VLOOKUP(G69,'Slot tags'!$C$2:$D$610,2,0)</f>
        <v>S23</v>
      </c>
      <c r="I69" s="8" t="str">
        <f>VLOOKUP($H69,'Startup Sheet'!$A$1:$AM$47,2,0)</f>
        <v>Beavoice Infotech</v>
      </c>
      <c r="J69" s="9" t="str">
        <f>VLOOKUP(H69,'Startup Sheet'!$A$1:$AM$47,3,0)</f>
        <v>Darshil</v>
      </c>
      <c r="K69" s="9" t="str">
        <f>VLOOKUP(H69,'Startup Sheet'!$A$1:$AM$47,4,0)</f>
        <v>f20200985@pilani.bits-pilani.ac.in</v>
      </c>
      <c r="L69" s="10" t="str">
        <f>VLOOKUP($H69,'Startup Sheet'!$A$1:$AM$47,15,0)</f>
        <v>https://drive.google.com/open?id=1S4bVR4z9H9RD3tWkKnahFQMWrvuDder2&amp;authuser=karman%40conquest.org.in&amp;usp=drive_fss</v>
      </c>
      <c r="M69" s="9" t="str">
        <f t="shared" si="2"/>
        <v>Startup Name- Beavoice Infotech: https://drive.google.com/open?id=1S4bVR4z9H9RD3tWkKnahFQMWrvuDder2&amp;authuser=karman%40conquest.org.in&amp;usp=drive_fss</v>
      </c>
      <c r="N69" s="9">
        <v>44746.0</v>
      </c>
      <c r="O69" s="11">
        <v>44746.708333333336</v>
      </c>
      <c r="P69" s="15">
        <v>44746.75</v>
      </c>
      <c r="Q69" s="9" t="str">
        <f>VLOOKUP($H69,'Startup Sheet'!$A$1:$AM$47,18,0)</f>
        <v>vinothkumar@beavoiceinfotech.com</v>
      </c>
      <c r="R69" s="9" t="str">
        <f>VLOOKUP($H69,'Startup Sheet'!$A$1:$AM$47,21,0)</f>
        <v/>
      </c>
      <c r="S69" s="9" t="str">
        <f>VLOOKUP($H69,'Startup Sheet'!$A$1:$AM$47,24,0)</f>
        <v/>
      </c>
    </row>
    <row r="70">
      <c r="A70" s="6" t="s">
        <v>125</v>
      </c>
      <c r="B70" s="6" t="str">
        <f>VLOOKUP(A70,'Mentor Sheet'!$B$2:$O$102,2,0)</f>
        <v>M24</v>
      </c>
      <c r="C70" s="6" t="s">
        <v>126</v>
      </c>
      <c r="D70" s="6" t="s">
        <v>45</v>
      </c>
      <c r="E70" s="6" t="str">
        <f>VLOOKUP(D70,'2021 Batch'!$A$2:$E$16,2,0)</f>
        <v>f20210706@pilani.bits-pilani.ac.in</v>
      </c>
      <c r="F70" s="7">
        <v>2.0</v>
      </c>
      <c r="G70" s="6" t="str">
        <f t="shared" si="1"/>
        <v>M24X2</v>
      </c>
      <c r="H70" s="6" t="str">
        <f>VLOOKUP(G70,'Slot tags'!$C$2:$D$610,2,0)</f>
        <v>S43</v>
      </c>
      <c r="I70" s="8" t="str">
        <f>VLOOKUP($H70,'Startup Sheet'!$A$1:$AM$47,2,0)</f>
        <v>Invest With Tribe</v>
      </c>
      <c r="J70" s="9" t="str">
        <f>VLOOKUP(H70,'Startup Sheet'!$A$1:$AM$47,3,0)</f>
        <v>Varad</v>
      </c>
      <c r="K70" s="9" t="str">
        <f>VLOOKUP(H70,'Startup Sheet'!$A$1:$AM$47,4,0)</f>
        <v>f20200160@pilani.bits-pilani.ac.in</v>
      </c>
      <c r="L70" s="10" t="str">
        <f>VLOOKUP($H70,'Startup Sheet'!$A$1:$AM$47,15,0)</f>
        <v>https://drive.google.com/open?id=1XGVm-Tm12RkSLgg26m5hY8wO874bGqRL&amp;authuser=karman%40conquest.org.in&amp;usp=drive_fs</v>
      </c>
      <c r="M70" s="9" t="str">
        <f t="shared" si="2"/>
        <v>Startup Name- Invest With Tribe: https://drive.google.com/open?id=1XGVm-Tm12RkSLgg26m5hY8wO874bGqRL&amp;authuser=karman%40conquest.org.in&amp;usp=drive_fs</v>
      </c>
      <c r="N70" s="9">
        <v>44747.0</v>
      </c>
      <c r="O70" s="11">
        <v>44747.708333333336</v>
      </c>
      <c r="P70" s="15">
        <v>44747.75</v>
      </c>
      <c r="Q70" s="9" t="str">
        <f>VLOOKUP($H70,'Startup Sheet'!$A$1:$AM$47,18,0)</f>
        <v>himanshu@investwithtribe.com</v>
      </c>
      <c r="R70" s="9" t="str">
        <f>VLOOKUP($H70,'Startup Sheet'!$A$1:$AM$47,21,0)</f>
        <v>kayur@investwithtribe.com</v>
      </c>
      <c r="S70" s="9" t="str">
        <f>VLOOKUP($H70,'Startup Sheet'!$A$1:$AM$47,24,0)</f>
        <v/>
      </c>
    </row>
    <row r="71">
      <c r="A71" s="6" t="s">
        <v>127</v>
      </c>
      <c r="B71" s="6" t="str">
        <f>VLOOKUP(A71,'Mentor Sheet'!$B$2:$O$102,2,0)</f>
        <v>M32</v>
      </c>
      <c r="C71" s="6" t="s">
        <v>128</v>
      </c>
      <c r="D71" s="6" t="s">
        <v>45</v>
      </c>
      <c r="E71" s="6" t="str">
        <f>VLOOKUP(D71,'2021 Batch'!$A$2:$E$16,2,0)</f>
        <v>f20210706@pilani.bits-pilani.ac.in</v>
      </c>
      <c r="F71" s="7">
        <v>1.0</v>
      </c>
      <c r="G71" s="6" t="str">
        <f t="shared" si="1"/>
        <v>M32X1</v>
      </c>
      <c r="H71" s="6" t="str">
        <f>VLOOKUP(G71,'Slot tags'!$C$2:$D$610,2,0)</f>
        <v>S3</v>
      </c>
      <c r="I71" s="8" t="str">
        <f>VLOOKUP($H71,'Startup Sheet'!$A$1:$AM$47,2,0)</f>
        <v>PredictRAM DeFi</v>
      </c>
      <c r="J71" s="9" t="str">
        <f>VLOOKUP(H71,'Startup Sheet'!$A$1:$AM$47,3,0)</f>
        <v>Adarsh</v>
      </c>
      <c r="K71" s="9" t="str">
        <f>VLOOKUP(H71,'Startup Sheet'!$A$1:$AM$47,4,0)</f>
        <v>f20200635@pilani.bits-pilani.ac.in</v>
      </c>
      <c r="L71" s="10" t="str">
        <f>VLOOKUP($H71,'Startup Sheet'!$A$1:$AM$47,15,0)</f>
        <v>https://drive.google.com/open?id=1JS1ODbx9H_BuLWnEKXgFlopKKnGwBkA_&amp;authuser=karman%40conquest.org.in&amp;usp=drive_fs</v>
      </c>
      <c r="M71" s="9" t="str">
        <f t="shared" si="2"/>
        <v>Startup Name- PredictRAM DeFi: https://drive.google.com/open?id=1JS1ODbx9H_BuLWnEKXgFlopKKnGwBkA_&amp;authuser=karman%40conquest.org.in&amp;usp=drive_fs</v>
      </c>
      <c r="N71" s="9">
        <v>44748.0</v>
      </c>
      <c r="O71" s="11">
        <v>44748.416666666664</v>
      </c>
      <c r="P71" s="15">
        <v>44748.458333333336</v>
      </c>
      <c r="Q71" s="9" t="str">
        <f>VLOOKUP($H71,'Startup Sheet'!$A$1:$AM$47,18,0)</f>
        <v>subir@predictram.com</v>
      </c>
      <c r="R71" s="9" t="str">
        <f>VLOOKUP($H71,'Startup Sheet'!$A$1:$AM$47,21,0)</f>
        <v>sheetal.maurya17@gmail.com</v>
      </c>
      <c r="S71" s="9" t="str">
        <f>VLOOKUP($H71,'Startup Sheet'!$A$1:$AM$47,24,0)</f>
        <v/>
      </c>
    </row>
    <row r="72">
      <c r="A72" s="6" t="s">
        <v>127</v>
      </c>
      <c r="B72" s="6" t="str">
        <f>VLOOKUP(A72,'Mentor Sheet'!$B$2:$O$102,2,0)</f>
        <v>M32</v>
      </c>
      <c r="C72" s="6" t="s">
        <v>128</v>
      </c>
      <c r="D72" s="6" t="s">
        <v>45</v>
      </c>
      <c r="E72" s="6" t="str">
        <f>VLOOKUP(D72,'2021 Batch'!$A$2:$E$16,2,0)</f>
        <v>f20210706@pilani.bits-pilani.ac.in</v>
      </c>
      <c r="F72" s="7">
        <v>2.0</v>
      </c>
      <c r="G72" s="6" t="str">
        <f t="shared" si="1"/>
        <v>M32X2</v>
      </c>
      <c r="H72" s="6" t="str">
        <f>VLOOKUP(G72,'Slot tags'!$C$2:$D$610,2,0)</f>
        <v>S7</v>
      </c>
      <c r="I72" s="8" t="str">
        <f>VLOOKUP($H72,'Startup Sheet'!$A$1:$AM$47,2,0)</f>
        <v>NeoFanTasy</v>
      </c>
      <c r="J72" s="9" t="str">
        <f>VLOOKUP(H72,'Startup Sheet'!$A$1:$AM$47,3,0)</f>
        <v>Saksham</v>
      </c>
      <c r="K72" s="9" t="str">
        <f>VLOOKUP(H72,'Startup Sheet'!$A$1:$AM$47,4,0)</f>
        <v>f20201508@pilani.bits-pilani.ac.in</v>
      </c>
      <c r="L72" s="10" t="str">
        <f>VLOOKUP($H72,'Startup Sheet'!$A$1:$AM$47,15,0)</f>
        <v>https://drive.google.com/drive/folders/1LhQa9x9AkAoPq-p7CL7IZB-OswRTr9lM?usp=sharing</v>
      </c>
      <c r="M72" s="9" t="str">
        <f t="shared" si="2"/>
        <v>Startup Name- NeoFanTasy: https://drive.google.com/drive/folders/1LhQa9x9AkAoPq-p7CL7IZB-OswRTr9lM?usp=sharing</v>
      </c>
      <c r="N72" s="9">
        <v>44749.0</v>
      </c>
      <c r="O72" s="11">
        <v>44749.416666666664</v>
      </c>
      <c r="P72" s="15">
        <v>44749.458333333336</v>
      </c>
      <c r="Q72" s="9" t="str">
        <f>VLOOKUP($H72,'Startup Sheet'!$A$1:$AM$47,18,0)</f>
        <v>maharsh@nextblock.in</v>
      </c>
      <c r="R72" s="9" t="str">
        <f>VLOOKUP($H72,'Startup Sheet'!$A$1:$AM$47,21,0)</f>
        <v>deep@nextblock.in</v>
      </c>
      <c r="S72" s="9" t="str">
        <f>VLOOKUP($H72,'Startup Sheet'!$A$1:$AM$47,24,0)</f>
        <v/>
      </c>
    </row>
    <row r="73">
      <c r="A73" s="6" t="s">
        <v>127</v>
      </c>
      <c r="B73" s="6" t="str">
        <f>VLOOKUP(A73,'Mentor Sheet'!$B$2:$O$102,2,0)</f>
        <v>M32</v>
      </c>
      <c r="C73" s="6" t="s">
        <v>128</v>
      </c>
      <c r="D73" s="6" t="s">
        <v>45</v>
      </c>
      <c r="E73" s="6" t="str">
        <f>VLOOKUP(D73,'2021 Batch'!$A$2:$E$16,2,0)</f>
        <v>f20210706@pilani.bits-pilani.ac.in</v>
      </c>
      <c r="F73" s="7">
        <v>3.0</v>
      </c>
      <c r="G73" s="6" t="str">
        <f t="shared" si="1"/>
        <v>M32X3</v>
      </c>
      <c r="H73" s="6" t="str">
        <f>VLOOKUP(G73,'Slot tags'!$C$2:$D$610,2,0)</f>
        <v>S23</v>
      </c>
      <c r="I73" s="8" t="str">
        <f>VLOOKUP($H73,'Startup Sheet'!$A$1:$AM$47,2,0)</f>
        <v>Beavoice Infotech</v>
      </c>
      <c r="J73" s="9" t="str">
        <f>VLOOKUP(H73,'Startup Sheet'!$A$1:$AM$47,3,0)</f>
        <v>Darshil</v>
      </c>
      <c r="K73" s="9" t="str">
        <f>VLOOKUP(H73,'Startup Sheet'!$A$1:$AM$47,4,0)</f>
        <v>f20200985@pilani.bits-pilani.ac.in</v>
      </c>
      <c r="L73" s="10" t="str">
        <f>VLOOKUP($H73,'Startup Sheet'!$A$1:$AM$47,15,0)</f>
        <v>https://drive.google.com/open?id=1S4bVR4z9H9RD3tWkKnahFQMWrvuDder2&amp;authuser=karman%40conquest.org.in&amp;usp=drive_fss</v>
      </c>
      <c r="M73" s="9" t="str">
        <f t="shared" si="2"/>
        <v>Startup Name- Beavoice Infotech: https://drive.google.com/open?id=1S4bVR4z9H9RD3tWkKnahFQMWrvuDder2&amp;authuser=karman%40conquest.org.in&amp;usp=drive_fss</v>
      </c>
      <c r="N73" s="9">
        <v>44750.0</v>
      </c>
      <c r="O73" s="11">
        <v>44750.416666666664</v>
      </c>
      <c r="P73" s="15">
        <v>44750.458333333336</v>
      </c>
      <c r="Q73" s="9" t="str">
        <f>VLOOKUP($H73,'Startup Sheet'!$A$1:$AM$47,18,0)</f>
        <v>vinothkumar@beavoiceinfotech.com</v>
      </c>
      <c r="R73" s="9" t="str">
        <f>VLOOKUP($H73,'Startup Sheet'!$A$1:$AM$47,21,0)</f>
        <v/>
      </c>
      <c r="S73" s="9" t="str">
        <f>VLOOKUP($H73,'Startup Sheet'!$A$1:$AM$47,24,0)</f>
        <v/>
      </c>
    </row>
    <row r="74">
      <c r="A74" s="6" t="s">
        <v>129</v>
      </c>
      <c r="B74" s="6" t="str">
        <f>VLOOKUP(A74,'Mentor Sheet'!$B$2:$O$102,2,0)</f>
        <v>M23</v>
      </c>
      <c r="C74" s="6" t="s">
        <v>130</v>
      </c>
      <c r="D74" s="6" t="s">
        <v>35</v>
      </c>
      <c r="E74" s="6" t="str">
        <f>VLOOKUP(D74,'2021 Batch'!$A$2:$E$16,2,0)</f>
        <v>f20212389@pilani.bits-pilani.ac.in</v>
      </c>
      <c r="F74" s="7">
        <v>1.0</v>
      </c>
      <c r="G74" s="6" t="str">
        <f t="shared" si="1"/>
        <v>M23X1</v>
      </c>
      <c r="H74" s="6" t="str">
        <f>VLOOKUP(G74,'Slot tags'!$C$2:$D$610,2,0)</f>
        <v>S17</v>
      </c>
      <c r="I74" s="8" t="str">
        <f>VLOOKUP($H74,'Startup Sheet'!$A$1:$AM$47,2,0)</f>
        <v>Humors Tech</v>
      </c>
      <c r="J74" s="9" t="str">
        <f>VLOOKUP(H74,'Startup Sheet'!$A$1:$AM$47,3,0)</f>
        <v>Aryaman</v>
      </c>
      <c r="K74" s="9" t="str">
        <f>VLOOKUP(H74,'Startup Sheet'!$A$1:$AM$47,4,0)</f>
        <v>f20200537@pilani.bits-pilani.ac.in</v>
      </c>
      <c r="L74" s="10" t="str">
        <f>VLOOKUP($H74,'Startup Sheet'!$A$1:$AM$47,15,0)</f>
        <v>https://drive.google.com/drive/folders/1NvhWvcuqo7V0sUWNd_I9vU_Yq9oXok6Y?usp=sharing</v>
      </c>
      <c r="M74" s="9" t="str">
        <f t="shared" si="2"/>
        <v>Startup Name- Humors Tech: https://drive.google.com/drive/folders/1NvhWvcuqo7V0sUWNd_I9vU_Yq9oXok6Y?usp=sharing</v>
      </c>
      <c r="N74" s="9">
        <v>44744.0</v>
      </c>
      <c r="O74" s="11">
        <v>44744.666666666664</v>
      </c>
      <c r="P74" s="15">
        <v>44744.708333333336</v>
      </c>
      <c r="Q74" s="9" t="str">
        <f>VLOOKUP($H74,'Startup Sheet'!$A$1:$AM$47,18,0)</f>
        <v>ankur@humorstech.com</v>
      </c>
      <c r="R74" s="9" t="str">
        <f>VLOOKUP($H74,'Startup Sheet'!$A$1:$AM$47,21,0)</f>
        <v>suchita@humorstech.com</v>
      </c>
      <c r="S74" s="9" t="str">
        <f>VLOOKUP($H74,'Startup Sheet'!$A$1:$AM$47,24,0)</f>
        <v>pushkar.bhagwat@humorstech.com</v>
      </c>
    </row>
    <row r="75">
      <c r="A75" s="6" t="s">
        <v>129</v>
      </c>
      <c r="B75" s="6" t="str">
        <f>VLOOKUP(A75,'Mentor Sheet'!$B$2:$O$102,2,0)</f>
        <v>M23</v>
      </c>
      <c r="C75" s="6" t="s">
        <v>130</v>
      </c>
      <c r="D75" s="6" t="s">
        <v>35</v>
      </c>
      <c r="E75" s="6" t="str">
        <f>VLOOKUP(D75,'2021 Batch'!$A$2:$E$16,2,0)</f>
        <v>f20212389@pilani.bits-pilani.ac.in</v>
      </c>
      <c r="F75" s="7">
        <v>2.0</v>
      </c>
      <c r="G75" s="6" t="str">
        <f t="shared" si="1"/>
        <v>M23X2</v>
      </c>
      <c r="H75" s="6" t="str">
        <f>VLOOKUP(G75,'Slot tags'!$C$2:$D$610,2,0)</f>
        <v>S16</v>
      </c>
      <c r="I75" s="8" t="str">
        <f>VLOOKUP($H75,'Startup Sheet'!$A$1:$AM$47,2,0)</f>
        <v>DocTunes</v>
      </c>
      <c r="J75" s="9" t="str">
        <f>VLOOKUP(H75,'Startup Sheet'!$A$1:$AM$47,3,0)</f>
        <v>Parth</v>
      </c>
      <c r="K75" s="9" t="str">
        <f>VLOOKUP(H75,'Startup Sheet'!$A$1:$AM$47,4,0)</f>
        <v>f20201229@pilani.bits-pilani.ac.in</v>
      </c>
      <c r="L75" s="10" t="str">
        <f>VLOOKUP($H75,'Startup Sheet'!$A$1:$AM$47,15,0)</f>
        <v>https://drive.google.com/drive/folders/1UQwK4xc_aVT33SZgUMFiyp7YMmtanfgb?usp=sharing</v>
      </c>
      <c r="M75" s="9" t="str">
        <f t="shared" si="2"/>
        <v>Startup Name- DocTunes: https://drive.google.com/drive/folders/1UQwK4xc_aVT33SZgUMFiyp7YMmtanfgb?usp=sharing</v>
      </c>
      <c r="N75" s="9">
        <v>44744.0</v>
      </c>
      <c r="O75" s="11">
        <v>44744.708333333336</v>
      </c>
      <c r="P75" s="15">
        <v>44744.75</v>
      </c>
      <c r="Q75" s="9" t="str">
        <f>VLOOKUP($H75,'Startup Sheet'!$A$1:$AM$47,18,0)</f>
        <v>dewang206@gmail.com</v>
      </c>
      <c r="R75" s="9" t="str">
        <f>VLOOKUP($H75,'Startup Sheet'!$A$1:$AM$47,21,0)</f>
        <v>kss100105@gmail.com</v>
      </c>
      <c r="S75" s="9" t="str">
        <f>VLOOKUP($H75,'Startup Sheet'!$A$1:$AM$47,24,0)</f>
        <v/>
      </c>
    </row>
    <row r="76">
      <c r="A76" s="6" t="s">
        <v>129</v>
      </c>
      <c r="B76" s="6" t="str">
        <f>VLOOKUP(A76,'Mentor Sheet'!$B$2:$O$102,2,0)</f>
        <v>M23</v>
      </c>
      <c r="C76" s="6" t="s">
        <v>130</v>
      </c>
      <c r="D76" s="6" t="s">
        <v>35</v>
      </c>
      <c r="E76" s="6" t="str">
        <f>VLOOKUP(D76,'2021 Batch'!$A$2:$E$16,2,0)</f>
        <v>f20212389@pilani.bits-pilani.ac.in</v>
      </c>
      <c r="F76" s="7">
        <v>3.0</v>
      </c>
      <c r="G76" s="6" t="str">
        <f t="shared" si="1"/>
        <v>M23X3</v>
      </c>
      <c r="H76" s="6" t="str">
        <f>VLOOKUP(G76,'Slot tags'!$C$2:$D$610,2,0)</f>
        <v>S13</v>
      </c>
      <c r="I76" s="8" t="str">
        <f>VLOOKUP($H76,'Startup Sheet'!$A$1:$AM$47,2,0)</f>
        <v>TOTOKO</v>
      </c>
      <c r="J76" s="9" t="str">
        <f>VLOOKUP(H76,'Startup Sheet'!$A$1:$AM$47,3,0)</f>
        <v>Karman</v>
      </c>
      <c r="K76" s="9" t="str">
        <f>VLOOKUP(H76,'Startup Sheet'!$A$1:$AM$47,4,0)</f>
        <v>f20201896@pilani.bits-pilani.ac.in</v>
      </c>
      <c r="L76" s="10" t="str">
        <f>VLOOKUP($H76,'Startup Sheet'!$A$1:$AM$47,15,0)</f>
        <v>https://drive.google.com/open?id=1Ktl6BPBkAYFv0LsVBHczS-voItv-nK39&amp;authuser=karman%40conquest.org.in&amp;usp=drive_fs</v>
      </c>
      <c r="M76" s="9" t="str">
        <f t="shared" si="2"/>
        <v>Startup Name- TOTOKO: https://drive.google.com/open?id=1Ktl6BPBkAYFv0LsVBHczS-voItv-nK39&amp;authuser=karman%40conquest.org.in&amp;usp=drive_fs</v>
      </c>
      <c r="N76" s="9">
        <v>44745.0</v>
      </c>
      <c r="O76" s="11">
        <v>44745.708333333336</v>
      </c>
      <c r="P76" s="15">
        <v>44745.75</v>
      </c>
      <c r="Q76" s="9" t="str">
        <f>VLOOKUP($H76,'Startup Sheet'!$A$1:$AM$47,18,0)</f>
        <v>shashwatag@totoko.in</v>
      </c>
      <c r="R76" s="9" t="str">
        <f>VLOOKUP($H76,'Startup Sheet'!$A$1:$AM$47,21,0)</f>
        <v/>
      </c>
      <c r="S76" s="9" t="str">
        <f>VLOOKUP($H76,'Startup Sheet'!$A$1:$AM$47,24,0)</f>
        <v/>
      </c>
    </row>
    <row r="77">
      <c r="A77" s="6" t="s">
        <v>131</v>
      </c>
      <c r="B77" s="6" t="str">
        <f>VLOOKUP(A77,'Mentor Sheet'!$B$2:$O$102,2,0)</f>
        <v>M25</v>
      </c>
      <c r="C77" s="6" t="s">
        <v>132</v>
      </c>
      <c r="D77" s="6" t="s">
        <v>35</v>
      </c>
      <c r="E77" s="6" t="str">
        <f>VLOOKUP(D77,'2021 Batch'!$A$2:$E$16,2,0)</f>
        <v>f20212389@pilani.bits-pilani.ac.in</v>
      </c>
      <c r="F77" s="7">
        <v>1.0</v>
      </c>
      <c r="G77" s="6" t="str">
        <f t="shared" si="1"/>
        <v>M25X1</v>
      </c>
      <c r="H77" s="6" t="str">
        <f>VLOOKUP(G77,'Slot tags'!$C$2:$D$610,2,0)</f>
        <v>S26</v>
      </c>
      <c r="I77" s="8" t="str">
        <f>VLOOKUP($H77,'Startup Sheet'!$A$1:$AM$47,2,0)</f>
        <v>Thrifty Ai</v>
      </c>
      <c r="J77" s="9" t="str">
        <f>VLOOKUP(H77,'Startup Sheet'!$A$1:$AM$47,3,0)</f>
        <v>Varad</v>
      </c>
      <c r="K77" s="9" t="str">
        <f>VLOOKUP(H77,'Startup Sheet'!$A$1:$AM$47,4,0)</f>
        <v>f20200160@pilani.bits-pilani.ac.in</v>
      </c>
      <c r="L77" s="10" t="str">
        <f>VLOOKUP($H77,'Startup Sheet'!$A$1:$AM$47,15,0)</f>
        <v>https://drive.google.com/drive/folders/1UGUlOhqjCkI-SwetLhhrUYvF9kMsvQYr?usp=sharing</v>
      </c>
      <c r="M77" s="9" t="str">
        <f t="shared" si="2"/>
        <v>Startup Name- Thrifty Ai: https://drive.google.com/drive/folders/1UGUlOhqjCkI-SwetLhhrUYvF9kMsvQYr?usp=sharing</v>
      </c>
      <c r="N77" s="9">
        <v>44747.0</v>
      </c>
      <c r="O77" s="11">
        <v>44747.770833333336</v>
      </c>
      <c r="P77" s="15">
        <v>44747.8125</v>
      </c>
      <c r="Q77" s="9" t="str">
        <f>VLOOKUP($H77,'Startup Sheet'!$A$1:$AM$47,18,0)</f>
        <v>harshmusketers@gmail.com</v>
      </c>
      <c r="R77" s="9" t="str">
        <f>VLOOKUP($H77,'Startup Sheet'!$A$1:$AM$47,21,0)</f>
        <v>tanishi.mookerjee1510@gmail.com</v>
      </c>
      <c r="S77" s="9" t="str">
        <f>VLOOKUP($H77,'Startup Sheet'!$A$1:$AM$47,24,0)</f>
        <v>yashashgupta96@gmail.com</v>
      </c>
    </row>
    <row r="78">
      <c r="A78" s="6" t="s">
        <v>131</v>
      </c>
      <c r="B78" s="6" t="str">
        <f>VLOOKUP(A78,'Mentor Sheet'!$B$2:$O$102,2,0)</f>
        <v>M25</v>
      </c>
      <c r="C78" s="6" t="s">
        <v>132</v>
      </c>
      <c r="D78" s="6" t="s">
        <v>35</v>
      </c>
      <c r="E78" s="6" t="str">
        <f>VLOOKUP(D78,'2021 Batch'!$A$2:$E$16,2,0)</f>
        <v>f20212389@pilani.bits-pilani.ac.in</v>
      </c>
      <c r="F78" s="7">
        <v>2.0</v>
      </c>
      <c r="G78" s="6" t="str">
        <f t="shared" si="1"/>
        <v>M25X2</v>
      </c>
      <c r="H78" s="6" t="str">
        <f>VLOOKUP(G78,'Slot tags'!$C$2:$D$610,2,0)</f>
        <v>S28</v>
      </c>
      <c r="I78" s="8" t="str">
        <f>VLOOKUP($H78,'Startup Sheet'!$A$1:$AM$47,2,0)</f>
        <v>Siddhan Intelligence Pvt Limited</v>
      </c>
      <c r="J78" s="9" t="str">
        <f>VLOOKUP(H78,'Startup Sheet'!$A$1:$AM$47,3,0)</f>
        <v>Varad</v>
      </c>
      <c r="K78" s="9" t="str">
        <f>VLOOKUP(H78,'Startup Sheet'!$A$1:$AM$47,4,0)</f>
        <v>f20200160@pilani.bits-pilani.ac.in</v>
      </c>
      <c r="L78" s="10" t="str">
        <f>VLOOKUP($H78,'Startup Sheet'!$A$1:$AM$47,15,0)</f>
        <v>https://drive.google.com/drive/folders/1JwNyJjPecSUQSfnGNMkQfZnldC9xCKN1?usp=sharing</v>
      </c>
      <c r="M78" s="9" t="str">
        <f t="shared" si="2"/>
        <v>Startup Name- Siddhan Intelligence Pvt Limited: https://drive.google.com/drive/folders/1JwNyJjPecSUQSfnGNMkQfZnldC9xCKN1?usp=sharing</v>
      </c>
      <c r="N78" s="9">
        <v>44749.0</v>
      </c>
      <c r="O78" s="11">
        <v>44749.770833333336</v>
      </c>
      <c r="P78" s="15">
        <v>44749.8125</v>
      </c>
      <c r="Q78" s="9" t="str">
        <f>VLOOKUP($H78,'Startup Sheet'!$A$1:$AM$47,18,0)</f>
        <v>baskar.rengaiyan@siddhanintelligence.com</v>
      </c>
      <c r="R78" s="9" t="str">
        <f>VLOOKUP($H78,'Startup Sheet'!$A$1:$AM$47,21,0)</f>
        <v>Alok.upadhyay@siddhanintelligence.com</v>
      </c>
      <c r="S78" s="9" t="str">
        <f>VLOOKUP($H78,'Startup Sheet'!$A$1:$AM$47,24,0)</f>
        <v/>
      </c>
    </row>
    <row r="79">
      <c r="A79" s="6" t="s">
        <v>133</v>
      </c>
      <c r="B79" s="6" t="str">
        <f>VLOOKUP(A79,'Mentor Sheet'!$B$2:$O$102,2,0)</f>
        <v>M48</v>
      </c>
      <c r="C79" s="6" t="s">
        <v>134</v>
      </c>
      <c r="D79" s="6" t="s">
        <v>20</v>
      </c>
      <c r="E79" s="6" t="str">
        <f>VLOOKUP(D79,'2021 Batch'!$A$2:$E$16,2,0)</f>
        <v>f20211092@pilani.bits-pilani.ac.in</v>
      </c>
      <c r="F79" s="7">
        <v>1.0</v>
      </c>
      <c r="G79" s="6" t="str">
        <f t="shared" si="1"/>
        <v>M48X1</v>
      </c>
      <c r="H79" s="6" t="str">
        <f>VLOOKUP(G79,'Slot tags'!$C$2:$D$610,2,0)</f>
        <v>S8</v>
      </c>
      <c r="I79" s="8" t="str">
        <f>VLOOKUP($H79,'Startup Sheet'!$A$1:$AM$47,2,0)</f>
        <v>Fragments (prev. Gullak Party)</v>
      </c>
      <c r="J79" s="9" t="str">
        <f>VLOOKUP(H79,'Startup Sheet'!$A$1:$AM$47,3,0)</f>
        <v>Adarsh</v>
      </c>
      <c r="K79" s="9" t="str">
        <f>VLOOKUP(H79,'Startup Sheet'!$A$1:$AM$47,4,0)</f>
        <v>f20200635@pilani.bits-pilani.ac.in</v>
      </c>
      <c r="L79" s="10" t="str">
        <f>VLOOKUP($H79,'Startup Sheet'!$A$1:$AM$47,15,0)</f>
        <v>https://drive.google.com/open?id=1JpRC8GO5Kbd6N1RwVqNKcwOcV7aUUxhr&amp;authuser=karman%40conquest.org.in&amp;usp=drive_fs</v>
      </c>
      <c r="M79" s="9" t="str">
        <f t="shared" si="2"/>
        <v>Startup Name- Fragments (prev. Gullak Party): https://drive.google.com/open?id=1JpRC8GO5Kbd6N1RwVqNKcwOcV7aUUxhr&amp;authuser=karman%40conquest.org.in&amp;usp=drive_fs</v>
      </c>
      <c r="N79" s="9">
        <v>44743.0</v>
      </c>
      <c r="O79" s="11">
        <v>44743.625</v>
      </c>
      <c r="P79" s="15">
        <v>44743.666666666664</v>
      </c>
      <c r="Q79" s="9" t="str">
        <f>VLOOKUP($H79,'Startup Sheet'!$A$1:$AM$47,18,0)</f>
        <v>deep@thesocio.club</v>
      </c>
      <c r="R79" s="9" t="str">
        <f>VLOOKUP($H79,'Startup Sheet'!$A$1:$AM$47,21,0)</f>
        <v/>
      </c>
      <c r="S79" s="9" t="str">
        <f>VLOOKUP($H79,'Startup Sheet'!$A$1:$AM$47,24,0)</f>
        <v/>
      </c>
    </row>
    <row r="80">
      <c r="A80" s="6" t="s">
        <v>133</v>
      </c>
      <c r="B80" s="6" t="str">
        <f>VLOOKUP(A80,'Mentor Sheet'!$B$2:$O$102,2,0)</f>
        <v>M48</v>
      </c>
      <c r="C80" s="6" t="s">
        <v>134</v>
      </c>
      <c r="D80" s="6" t="s">
        <v>20</v>
      </c>
      <c r="E80" s="6" t="str">
        <f>VLOOKUP(D80,'2021 Batch'!$A$2:$E$16,2,0)</f>
        <v>f20211092@pilani.bits-pilani.ac.in</v>
      </c>
      <c r="F80" s="7">
        <v>2.0</v>
      </c>
      <c r="G80" s="6" t="str">
        <f t="shared" si="1"/>
        <v>M48X2</v>
      </c>
      <c r="H80" s="6" t="str">
        <f>VLOOKUP(G80,'Slot tags'!$C$2:$D$610,2,0)</f>
        <v>S12</v>
      </c>
      <c r="I80" s="8" t="str">
        <f>VLOOKUP($H80,'Startup Sheet'!$A$1:$AM$47,2,0)</f>
        <v>Scrollify</v>
      </c>
      <c r="J80" s="9" t="str">
        <f>VLOOKUP(H80,'Startup Sheet'!$A$1:$AM$47,3,0)</f>
        <v>Parth</v>
      </c>
      <c r="K80" s="9" t="str">
        <f>VLOOKUP(H80,'Startup Sheet'!$A$1:$AM$47,4,0)</f>
        <v>f20201229@pilani.bits-pilani.ac.in</v>
      </c>
      <c r="L80" s="10" t="str">
        <f>VLOOKUP($H80,'Startup Sheet'!$A$1:$AM$47,15,0)</f>
        <v>https://drive.google.com/open?id=1OZnEwgQS5amoHOFDQQ_ksM3zT3PcOUaM&amp;authuser=karman%40conquest.org.in&amp;usp=drive_fs</v>
      </c>
      <c r="M80" s="9" t="str">
        <f t="shared" si="2"/>
        <v>Startup Name- Scrollify: https://drive.google.com/open?id=1OZnEwgQS5amoHOFDQQ_ksM3zT3PcOUaM&amp;authuser=karman%40conquest.org.in&amp;usp=drive_fs</v>
      </c>
      <c r="N80" s="9">
        <v>44743.0</v>
      </c>
      <c r="O80" s="11">
        <v>44743.708333333336</v>
      </c>
      <c r="P80" s="15">
        <v>44743.75</v>
      </c>
      <c r="Q80" s="9" t="str">
        <f>VLOOKUP($H80,'Startup Sheet'!$A$1:$AM$47,18,0)</f>
        <v>manas@scrollify.in</v>
      </c>
      <c r="R80" s="9" t="str">
        <f>VLOOKUP($H80,'Startup Sheet'!$A$1:$AM$47,21,0)</f>
        <v>anshul@scrollify.in</v>
      </c>
      <c r="S80" s="9" t="str">
        <f>VLOOKUP($H80,'Startup Sheet'!$A$1:$AM$47,24,0)</f>
        <v/>
      </c>
    </row>
    <row r="81">
      <c r="A81" s="6" t="s">
        <v>135</v>
      </c>
      <c r="B81" s="6" t="str">
        <f>VLOOKUP(A81,'Mentor Sheet'!$B$2:$O$102,2,0)</f>
        <v>M6</v>
      </c>
      <c r="C81" s="6" t="s">
        <v>136</v>
      </c>
      <c r="D81" s="6" t="s">
        <v>31</v>
      </c>
      <c r="E81" s="6" t="str">
        <f>VLOOKUP(D81,'2021 Batch'!$A$2:$E$16,2,0)</f>
        <v>f20210362@pilani.bits-pilani.ac.in</v>
      </c>
      <c r="F81" s="7">
        <v>1.0</v>
      </c>
      <c r="G81" s="6" t="str">
        <f t="shared" si="1"/>
        <v>M6X1</v>
      </c>
      <c r="H81" s="6" t="str">
        <f>VLOOKUP(G81,'Slot tags'!$C$2:$D$610,2,0)</f>
        <v>S13</v>
      </c>
      <c r="I81" s="8" t="str">
        <f>VLOOKUP($H81,'Startup Sheet'!$A$1:$AM$47,2,0)</f>
        <v>TOTOKO</v>
      </c>
      <c r="J81" s="9" t="str">
        <f>VLOOKUP(H81,'Startup Sheet'!$A$1:$AM$47,3,0)</f>
        <v>Karman</v>
      </c>
      <c r="K81" s="9" t="str">
        <f>VLOOKUP(H81,'Startup Sheet'!$A$1:$AM$47,4,0)</f>
        <v>f20201896@pilani.bits-pilani.ac.in</v>
      </c>
      <c r="L81" s="10" t="str">
        <f>VLOOKUP($H81,'Startup Sheet'!$A$1:$AM$47,15,0)</f>
        <v>https://drive.google.com/open?id=1Ktl6BPBkAYFv0LsVBHczS-voItv-nK39&amp;authuser=karman%40conquest.org.in&amp;usp=drive_fs</v>
      </c>
      <c r="M81" s="9" t="str">
        <f t="shared" si="2"/>
        <v>Startup Name- TOTOKO: https://drive.google.com/open?id=1Ktl6BPBkAYFv0LsVBHczS-voItv-nK39&amp;authuser=karman%40conquest.org.in&amp;usp=drive_fs</v>
      </c>
      <c r="N81" s="9">
        <v>44744.0</v>
      </c>
      <c r="O81" s="11">
        <v>44744.458333333336</v>
      </c>
      <c r="P81" s="15">
        <v>44744.5</v>
      </c>
      <c r="Q81" s="9" t="str">
        <f>VLOOKUP($H81,'Startup Sheet'!$A$1:$AM$47,18,0)</f>
        <v>shashwatag@totoko.in</v>
      </c>
      <c r="R81" s="9" t="str">
        <f>VLOOKUP($H81,'Startup Sheet'!$A$1:$AM$47,21,0)</f>
        <v/>
      </c>
      <c r="S81" s="9" t="str">
        <f>VLOOKUP($H81,'Startup Sheet'!$A$1:$AM$47,24,0)</f>
        <v/>
      </c>
    </row>
    <row r="82">
      <c r="A82" s="6" t="s">
        <v>135</v>
      </c>
      <c r="B82" s="6" t="str">
        <f>VLOOKUP(A82,'Mentor Sheet'!$B$2:$O$102,2,0)</f>
        <v>M6</v>
      </c>
      <c r="C82" s="6" t="s">
        <v>136</v>
      </c>
      <c r="D82" s="6" t="s">
        <v>31</v>
      </c>
      <c r="E82" s="6" t="str">
        <f>VLOOKUP(D82,'2021 Batch'!$A$2:$E$16,2,0)</f>
        <v>f20210362@pilani.bits-pilani.ac.in</v>
      </c>
      <c r="F82" s="7">
        <v>2.0</v>
      </c>
      <c r="G82" s="6" t="str">
        <f t="shared" si="1"/>
        <v>M6X2</v>
      </c>
      <c r="H82" s="6" t="str">
        <f>VLOOKUP(G82,'Slot tags'!$C$2:$D$610,2,0)</f>
        <v>S20</v>
      </c>
      <c r="I82" s="8" t="str">
        <f>VLOOKUP($H82,'Startup Sheet'!$A$1:$AM$47,2,0)</f>
        <v>Kwikpic</v>
      </c>
      <c r="J82" s="9" t="str">
        <f>VLOOKUP(H82,'Startup Sheet'!$A$1:$AM$47,3,0)</f>
        <v>Shreya</v>
      </c>
      <c r="K82" s="9" t="str">
        <f>VLOOKUP(H82,'Startup Sheet'!$A$1:$AM$47,4,0)</f>
        <v>f20201807@pilani.bits-pilani.ac.in</v>
      </c>
      <c r="L82" s="10" t="str">
        <f>VLOOKUP($H82,'Startup Sheet'!$A$1:$AM$47,15,0)</f>
        <v>https://drive.google.com/drive/folders/1Se-AWsb-C5MxkFslCpOLWQGsT_aq9h1d?usp=sharing</v>
      </c>
      <c r="M82" s="9" t="str">
        <f t="shared" si="2"/>
        <v>Startup Name- Kwikpic: https://drive.google.com/drive/folders/1Se-AWsb-C5MxkFslCpOLWQGsT_aq9h1d?usp=sharing</v>
      </c>
      <c r="N82" s="9">
        <v>44744.0</v>
      </c>
      <c r="O82" s="11">
        <v>44744.5</v>
      </c>
      <c r="P82" s="15">
        <v>44744.541666666664</v>
      </c>
      <c r="Q82" s="9" t="str">
        <f>VLOOKUP($H82,'Startup Sheet'!$A$1:$AM$47,18,0)</f>
        <v>harsh@kwikpic.in</v>
      </c>
      <c r="R82" s="9" t="str">
        <f>VLOOKUP($H82,'Startup Sheet'!$A$1:$AM$47,21,0)</f>
        <v/>
      </c>
      <c r="S82" s="9" t="str">
        <f>VLOOKUP($H82,'Startup Sheet'!$A$1:$AM$47,24,0)</f>
        <v/>
      </c>
    </row>
    <row r="83">
      <c r="A83" s="6" t="s">
        <v>137</v>
      </c>
      <c r="B83" s="6" t="str">
        <f>VLOOKUP(A83,'Mentor Sheet'!$B$2:$O$102,2,0)</f>
        <v>M11</v>
      </c>
      <c r="C83" s="6" t="s">
        <v>138</v>
      </c>
      <c r="D83" s="6" t="s">
        <v>31</v>
      </c>
      <c r="E83" s="6" t="str">
        <f>VLOOKUP(D83,'2021 Batch'!$A$2:$E$16,2,0)</f>
        <v>f20210362@pilani.bits-pilani.ac.in</v>
      </c>
      <c r="F83" s="7">
        <v>1.0</v>
      </c>
      <c r="G83" s="6" t="str">
        <f t="shared" si="1"/>
        <v>M11X1</v>
      </c>
      <c r="H83" s="6" t="str">
        <f>VLOOKUP(G83,'Slot tags'!$C$2:$D$610,2,0)</f>
        <v>S17</v>
      </c>
      <c r="I83" s="8" t="str">
        <f>VLOOKUP($H83,'Startup Sheet'!$A$1:$AM$47,2,0)</f>
        <v>Humors Tech</v>
      </c>
      <c r="J83" s="9" t="str">
        <f>VLOOKUP(H83,'Startup Sheet'!$A$1:$AM$47,3,0)</f>
        <v>Aryaman</v>
      </c>
      <c r="K83" s="9" t="str">
        <f>VLOOKUP(H83,'Startup Sheet'!$A$1:$AM$47,4,0)</f>
        <v>f20200537@pilani.bits-pilani.ac.in</v>
      </c>
      <c r="L83" s="10" t="str">
        <f>VLOOKUP($H83,'Startup Sheet'!$A$1:$AM$47,15,0)</f>
        <v>https://drive.google.com/drive/folders/1NvhWvcuqo7V0sUWNd_I9vU_Yq9oXok6Y?usp=sharing</v>
      </c>
      <c r="M83" s="9" t="str">
        <f t="shared" si="2"/>
        <v>Startup Name- Humors Tech: https://drive.google.com/drive/folders/1NvhWvcuqo7V0sUWNd_I9vU_Yq9oXok6Y?usp=sharing</v>
      </c>
      <c r="N83" s="9">
        <v>44746.0</v>
      </c>
      <c r="O83" s="11">
        <v>44746.395833333336</v>
      </c>
      <c r="P83" s="15">
        <v>44746.4375</v>
      </c>
      <c r="Q83" s="9" t="str">
        <f>VLOOKUP($H83,'Startup Sheet'!$A$1:$AM$47,18,0)</f>
        <v>ankur@humorstech.com</v>
      </c>
      <c r="R83" s="9" t="str">
        <f>VLOOKUP($H83,'Startup Sheet'!$A$1:$AM$47,21,0)</f>
        <v>suchita@humorstech.com</v>
      </c>
      <c r="S83" s="9" t="str">
        <f>VLOOKUP($H83,'Startup Sheet'!$A$1:$AM$47,24,0)</f>
        <v>pushkar.bhagwat@humorstech.com</v>
      </c>
    </row>
    <row r="84">
      <c r="A84" s="6" t="s">
        <v>137</v>
      </c>
      <c r="B84" s="6" t="str">
        <f>VLOOKUP(A84,'Mentor Sheet'!$B$2:$O$102,2,0)</f>
        <v>M11</v>
      </c>
      <c r="C84" s="6" t="s">
        <v>138</v>
      </c>
      <c r="D84" s="6" t="s">
        <v>31</v>
      </c>
      <c r="E84" s="6" t="str">
        <f>VLOOKUP(D84,'2021 Batch'!$A$2:$E$16,2,0)</f>
        <v>f20210362@pilani.bits-pilani.ac.in</v>
      </c>
      <c r="F84" s="7">
        <v>2.0</v>
      </c>
      <c r="G84" s="6" t="str">
        <f t="shared" si="1"/>
        <v>M11X2</v>
      </c>
      <c r="H84" s="6" t="str">
        <f>VLOOKUP(G84,'Slot tags'!$C$2:$D$610,2,0)</f>
        <v>S23</v>
      </c>
      <c r="I84" s="8" t="str">
        <f>VLOOKUP($H84,'Startup Sheet'!$A$1:$AM$47,2,0)</f>
        <v>Beavoice Infotech</v>
      </c>
      <c r="J84" s="9" t="str">
        <f>VLOOKUP(H84,'Startup Sheet'!$A$1:$AM$47,3,0)</f>
        <v>Darshil</v>
      </c>
      <c r="K84" s="9" t="str">
        <f>VLOOKUP(H84,'Startup Sheet'!$A$1:$AM$47,4,0)</f>
        <v>f20200985@pilani.bits-pilani.ac.in</v>
      </c>
      <c r="L84" s="10" t="str">
        <f>VLOOKUP($H84,'Startup Sheet'!$A$1:$AM$47,15,0)</f>
        <v>https://drive.google.com/open?id=1S4bVR4z9H9RD3tWkKnahFQMWrvuDder2&amp;authuser=karman%40conquest.org.in&amp;usp=drive_fss</v>
      </c>
      <c r="M84" s="9" t="str">
        <f t="shared" si="2"/>
        <v>Startup Name- Beavoice Infotech: https://drive.google.com/open?id=1S4bVR4z9H9RD3tWkKnahFQMWrvuDder2&amp;authuser=karman%40conquest.org.in&amp;usp=drive_fss</v>
      </c>
      <c r="N84" s="9">
        <v>44747.0</v>
      </c>
      <c r="O84" s="11">
        <v>44747.395833333336</v>
      </c>
      <c r="P84" s="15">
        <v>44747.4375</v>
      </c>
      <c r="Q84" s="9" t="str">
        <f>VLOOKUP($H84,'Startup Sheet'!$A$1:$AM$47,18,0)</f>
        <v>vinothkumar@beavoiceinfotech.com</v>
      </c>
      <c r="R84" s="9" t="str">
        <f>VLOOKUP($H84,'Startup Sheet'!$A$1:$AM$47,21,0)</f>
        <v/>
      </c>
      <c r="S84" s="9" t="str">
        <f>VLOOKUP($H84,'Startup Sheet'!$A$1:$AM$47,24,0)</f>
        <v/>
      </c>
    </row>
    <row r="85">
      <c r="A85" s="6" t="s">
        <v>137</v>
      </c>
      <c r="B85" s="6" t="str">
        <f>VLOOKUP(A85,'Mentor Sheet'!$B$2:$O$102,2,0)</f>
        <v>M11</v>
      </c>
      <c r="C85" s="6" t="s">
        <v>138</v>
      </c>
      <c r="D85" s="6" t="s">
        <v>31</v>
      </c>
      <c r="E85" s="6" t="str">
        <f>VLOOKUP(D85,'2021 Batch'!$A$2:$E$16,2,0)</f>
        <v>f20210362@pilani.bits-pilani.ac.in</v>
      </c>
      <c r="F85" s="7">
        <v>3.0</v>
      </c>
      <c r="G85" s="6" t="str">
        <f t="shared" si="1"/>
        <v>M11X3</v>
      </c>
      <c r="H85" s="6" t="str">
        <f>VLOOKUP(G85,'Slot tags'!$C$2:$D$610,2,0)</f>
        <v>S18</v>
      </c>
      <c r="I85" s="8" t="str">
        <f>VLOOKUP($H85,'Startup Sheet'!$A$1:$AM$47,2,0)</f>
        <v>Euphotic Labs Private Limited</v>
      </c>
      <c r="J85" s="9" t="str">
        <f>VLOOKUP(H85,'Startup Sheet'!$A$1:$AM$47,3,0)</f>
        <v>Shreya</v>
      </c>
      <c r="K85" s="9" t="str">
        <f>VLOOKUP(H85,'Startup Sheet'!$A$1:$AM$47,4,0)</f>
        <v>f20201807@pilani.bits-pilani.ac.in</v>
      </c>
      <c r="L85" s="10" t="str">
        <f>VLOOKUP($H85,'Startup Sheet'!$A$1:$AM$47,15,0)</f>
        <v>https://drive.google.com/drive/folders/1PIEn0HU71iqvaXE8xmGclj6j1YvpVsEp?usp=sharing</v>
      </c>
      <c r="M85" s="9" t="str">
        <f t="shared" si="2"/>
        <v>Startup Name- Euphotic Labs Private Limited: https://drive.google.com/drive/folders/1PIEn0HU71iqvaXE8xmGclj6j1YvpVsEp?usp=sharing</v>
      </c>
      <c r="N85" s="9">
        <v>44748.0</v>
      </c>
      <c r="O85" s="11">
        <v>44748.395833333336</v>
      </c>
      <c r="P85" s="15">
        <v>44748.4375</v>
      </c>
      <c r="Q85" s="9" t="str">
        <f>VLOOKUP($H85,'Startup Sheet'!$A$1:$AM$47,18,0)</f>
        <v>sudeep@euphotic.io</v>
      </c>
      <c r="R85" s="9" t="str">
        <f>VLOOKUP($H85,'Startup Sheet'!$A$1:$AM$47,21,0)</f>
        <v>yatin@euphotic.io</v>
      </c>
      <c r="S85" s="9" t="str">
        <f>VLOOKUP($H85,'Startup Sheet'!$A$1:$AM$47,24,0)</f>
        <v>amitgupta@euphotic.io</v>
      </c>
    </row>
    <row r="86">
      <c r="A86" s="6" t="s">
        <v>137</v>
      </c>
      <c r="B86" s="6" t="str">
        <f>VLOOKUP(A86,'Mentor Sheet'!$B$2:$O$102,2,0)</f>
        <v>M11</v>
      </c>
      <c r="C86" s="6" t="s">
        <v>138</v>
      </c>
      <c r="D86" s="6" t="s">
        <v>31</v>
      </c>
      <c r="E86" s="6" t="str">
        <f>VLOOKUP(D86,'2021 Batch'!$A$2:$E$16,2,0)</f>
        <v>f20210362@pilani.bits-pilani.ac.in</v>
      </c>
      <c r="F86" s="7">
        <v>4.0</v>
      </c>
      <c r="G86" s="6" t="str">
        <f t="shared" si="1"/>
        <v>M11X4</v>
      </c>
      <c r="H86" s="6" t="str">
        <f>VLOOKUP(G86,'Slot tags'!$C$2:$D$610,2,0)</f>
        <v>S37</v>
      </c>
      <c r="I86" s="8" t="str">
        <f>VLOOKUP($H86,'Startup Sheet'!$A$1:$AM$47,2,0)</f>
        <v>Lowen Women</v>
      </c>
      <c r="J86" s="9" t="str">
        <f>VLOOKUP(H86,'Startup Sheet'!$A$1:$AM$47,3,0)</f>
        <v>Karman</v>
      </c>
      <c r="K86" s="9" t="str">
        <f>VLOOKUP(H86,'Startup Sheet'!$A$1:$AM$47,4,0)</f>
        <v>f20201896@pilani.bits-pilani.ac.in</v>
      </c>
      <c r="L86" s="10" t="str">
        <f>VLOOKUP($H86,'Startup Sheet'!$A$1:$AM$47,15,0)</f>
        <v>https://drive.google.com/open?id=1T8zLw_pesz7Z9nNv2NgMVq9IjshlT7s3&amp;authuser=karman%40conquest.org.in&amp;usp=drive_fs</v>
      </c>
      <c r="M86" s="9" t="str">
        <f t="shared" si="2"/>
        <v>Startup Name- Lowen Women: https://drive.google.com/open?id=1T8zLw_pesz7Z9nNv2NgMVq9IjshlT7s3&amp;authuser=karman%40conquest.org.in&amp;usp=drive_fs</v>
      </c>
      <c r="N86" s="9">
        <v>44749.0</v>
      </c>
      <c r="O86" s="11">
        <v>44749.395833333336</v>
      </c>
      <c r="P86" s="15">
        <v>44749.4375</v>
      </c>
      <c r="Q86" s="9" t="str">
        <f>VLOOKUP($H86,'Startup Sheet'!$A$1:$AM$47,18,0)</f>
        <v>krithikashettyy@gmail.com</v>
      </c>
      <c r="R86" s="9" t="str">
        <f>VLOOKUP($H86,'Startup Sheet'!$A$1:$AM$47,21,0)</f>
        <v>ayesharasha@gmail.com</v>
      </c>
      <c r="S86" s="9"/>
    </row>
    <row r="87">
      <c r="A87" s="6" t="s">
        <v>137</v>
      </c>
      <c r="B87" s="6" t="str">
        <f>VLOOKUP(A87,'Mentor Sheet'!$B$2:$O$102,2,0)</f>
        <v>M11</v>
      </c>
      <c r="C87" s="6" t="s">
        <v>138</v>
      </c>
      <c r="D87" s="6" t="s">
        <v>31</v>
      </c>
      <c r="E87" s="6" t="str">
        <f>VLOOKUP(D87,'2021 Batch'!$A$2:$E$16,2,0)</f>
        <v>f20210362@pilani.bits-pilani.ac.in</v>
      </c>
      <c r="F87" s="7">
        <v>5.0</v>
      </c>
      <c r="G87" s="6" t="str">
        <f t="shared" si="1"/>
        <v>M11X5</v>
      </c>
      <c r="H87" s="6" t="str">
        <f>VLOOKUP(G87,'Slot tags'!$C$2:$D$610,2,0)</f>
        <v>S28</v>
      </c>
      <c r="I87" s="8" t="str">
        <f>VLOOKUP($H87,'Startup Sheet'!$A$1:$AM$47,2,0)</f>
        <v>Siddhan Intelligence Pvt Limited</v>
      </c>
      <c r="J87" s="9" t="str">
        <f>VLOOKUP(H87,'Startup Sheet'!$A$1:$AM$47,3,0)</f>
        <v>Varad</v>
      </c>
      <c r="K87" s="9" t="str">
        <f>VLOOKUP(H87,'Startup Sheet'!$A$1:$AM$47,4,0)</f>
        <v>f20200160@pilani.bits-pilani.ac.in</v>
      </c>
      <c r="L87" s="10" t="str">
        <f>VLOOKUP($H87,'Startup Sheet'!$A$1:$AM$47,15,0)</f>
        <v>https://drive.google.com/drive/folders/1JwNyJjPecSUQSfnGNMkQfZnldC9xCKN1?usp=sharing</v>
      </c>
      <c r="M87" s="9" t="str">
        <f t="shared" si="2"/>
        <v>Startup Name- Siddhan Intelligence Pvt Limited: https://drive.google.com/drive/folders/1JwNyJjPecSUQSfnGNMkQfZnldC9xCKN1?usp=sharing</v>
      </c>
      <c r="N87" s="9">
        <v>44750.0</v>
      </c>
      <c r="O87" s="11">
        <v>44750.395833333336</v>
      </c>
      <c r="P87" s="15">
        <v>44750.4375</v>
      </c>
      <c r="Q87" s="9" t="str">
        <f>VLOOKUP($H87,'Startup Sheet'!$A$1:$AM$47,18,0)</f>
        <v>baskar.rengaiyan@siddhanintelligence.com</v>
      </c>
      <c r="R87" s="9" t="str">
        <f>VLOOKUP($H87,'Startup Sheet'!$A$1:$AM$47,21,0)</f>
        <v>Alok.upadhyay@siddhanintelligence.com</v>
      </c>
      <c r="S87" s="9" t="str">
        <f>VLOOKUP($H87,'Startup Sheet'!$A$1:$AM$47,24,0)</f>
        <v/>
      </c>
    </row>
    <row r="88">
      <c r="A88" s="6" t="s">
        <v>139</v>
      </c>
      <c r="B88" s="6" t="str">
        <f>VLOOKUP(A88,'Mentor Sheet'!$B$2:$O$102,2,0)</f>
        <v>M46</v>
      </c>
      <c r="C88" s="6" t="s">
        <v>140</v>
      </c>
      <c r="D88" s="6" t="s">
        <v>31</v>
      </c>
      <c r="E88" s="6" t="str">
        <f>VLOOKUP(D88,'2021 Batch'!$A$2:$E$16,2,0)</f>
        <v>f20210362@pilani.bits-pilani.ac.in</v>
      </c>
      <c r="F88" s="7">
        <v>1.0</v>
      </c>
      <c r="G88" s="6" t="str">
        <f t="shared" si="1"/>
        <v>M46X1</v>
      </c>
      <c r="H88" s="6" t="str">
        <f>VLOOKUP(G88,'Slot tags'!$C$2:$D$610,2,0)</f>
        <v>S24</v>
      </c>
      <c r="I88" s="8" t="str">
        <f>VLOOKUP($H88,'Startup Sheet'!$A$1:$AM$47,2,0)</f>
        <v>Naxatra Labs</v>
      </c>
      <c r="J88" s="9" t="str">
        <f>VLOOKUP(H88,'Startup Sheet'!$A$1:$AM$47,3,0)</f>
        <v>Shamika</v>
      </c>
      <c r="K88" s="9" t="str">
        <f>VLOOKUP(H88,'Startup Sheet'!$A$1:$AM$47,4,0)</f>
        <v>f20201206@pilani.bits-pilani.ac.in</v>
      </c>
      <c r="L88" s="10" t="str">
        <f>VLOOKUP($H88,'Startup Sheet'!$A$1:$AM$47,15,0)</f>
        <v>https://drive.google.com/open?id=1PQIBXu7D0DzKLlsgGbS0nw3L26RVnNI5&amp;authuser=karman%40conquest.org.in&amp;usp=drive_fs</v>
      </c>
      <c r="M88" s="9" t="str">
        <f t="shared" si="2"/>
        <v>Startup Name- Naxatra Labs: https://drive.google.com/open?id=1PQIBXu7D0DzKLlsgGbS0nw3L26RVnNI5&amp;authuser=karman%40conquest.org.in&amp;usp=drive_fs</v>
      </c>
      <c r="N88" s="9">
        <v>44743.0</v>
      </c>
      <c r="O88" s="11">
        <v>44743.666666666664</v>
      </c>
      <c r="P88" s="15">
        <v>44743.708333333336</v>
      </c>
      <c r="Q88" s="9" t="str">
        <f>VLOOKUP($H88,'Startup Sheet'!$A$1:$AM$47,18,0)</f>
        <v>abhilash@naxatralabs.com</v>
      </c>
      <c r="R88" s="9" t="str">
        <f>VLOOKUP($H88,'Startup Sheet'!$A$1:$AM$47,21,0)</f>
        <v>piyush@naxatralabs.com</v>
      </c>
      <c r="S88" s="9" t="str">
        <f>VLOOKUP($H88,'Startup Sheet'!$A$1:$AM$47,24,0)</f>
        <v/>
      </c>
    </row>
    <row r="89">
      <c r="A89" s="6" t="s">
        <v>139</v>
      </c>
      <c r="B89" s="6" t="str">
        <f>VLOOKUP(A89,'Mentor Sheet'!$B$2:$O$102,2,0)</f>
        <v>M46</v>
      </c>
      <c r="C89" s="6" t="s">
        <v>140</v>
      </c>
      <c r="D89" s="6" t="s">
        <v>31</v>
      </c>
      <c r="E89" s="6" t="str">
        <f>VLOOKUP(D89,'2021 Batch'!$A$2:$E$16,2,0)</f>
        <v>f20210362@pilani.bits-pilani.ac.in</v>
      </c>
      <c r="F89" s="7">
        <v>2.0</v>
      </c>
      <c r="G89" s="6" t="str">
        <f t="shared" si="1"/>
        <v>M46X2</v>
      </c>
      <c r="H89" s="6" t="str">
        <f>VLOOKUP(G89,'Slot tags'!$C$2:$D$610,2,0)</f>
        <v>S7</v>
      </c>
      <c r="I89" s="8" t="str">
        <f>VLOOKUP($H89,'Startup Sheet'!$A$1:$AM$47,2,0)</f>
        <v>NeoFanTasy</v>
      </c>
      <c r="J89" s="9" t="str">
        <f>VLOOKUP(H89,'Startup Sheet'!$A$1:$AM$47,3,0)</f>
        <v>Saksham</v>
      </c>
      <c r="K89" s="9" t="str">
        <f>VLOOKUP(H89,'Startup Sheet'!$A$1:$AM$47,4,0)</f>
        <v>f20201508@pilani.bits-pilani.ac.in</v>
      </c>
      <c r="L89" s="10" t="str">
        <f>VLOOKUP($H89,'Startup Sheet'!$A$1:$AM$47,15,0)</f>
        <v>https://drive.google.com/drive/folders/1LhQa9x9AkAoPq-p7CL7IZB-OswRTr9lM?usp=sharing</v>
      </c>
      <c r="M89" s="9" t="str">
        <f t="shared" si="2"/>
        <v>Startup Name- NeoFanTasy: https://drive.google.com/drive/folders/1LhQa9x9AkAoPq-p7CL7IZB-OswRTr9lM?usp=sharing</v>
      </c>
      <c r="N89" s="9">
        <v>44744.0</v>
      </c>
      <c r="O89" s="11">
        <v>44744.666666666664</v>
      </c>
      <c r="P89" s="15">
        <v>44744.708333333336</v>
      </c>
      <c r="Q89" s="9" t="str">
        <f>VLOOKUP($H89,'Startup Sheet'!$A$1:$AM$47,18,0)</f>
        <v>maharsh@nextblock.in</v>
      </c>
      <c r="R89" s="9" t="str">
        <f>VLOOKUP($H89,'Startup Sheet'!$A$1:$AM$47,21,0)</f>
        <v>deep@nextblock.in</v>
      </c>
      <c r="S89" s="9" t="str">
        <f>VLOOKUP($H89,'Startup Sheet'!$A$1:$AM$47,24,0)</f>
        <v/>
      </c>
    </row>
    <row r="90">
      <c r="A90" s="6" t="s">
        <v>139</v>
      </c>
      <c r="B90" s="6" t="str">
        <f>VLOOKUP(A90,'Mentor Sheet'!$B$2:$O$102,2,0)</f>
        <v>M46</v>
      </c>
      <c r="C90" s="6" t="s">
        <v>140</v>
      </c>
      <c r="D90" s="6" t="s">
        <v>31</v>
      </c>
      <c r="E90" s="6" t="str">
        <f>VLOOKUP(D90,'2021 Batch'!$A$2:$E$16,2,0)</f>
        <v>f20210362@pilani.bits-pilani.ac.in</v>
      </c>
      <c r="F90" s="7">
        <v>3.0</v>
      </c>
      <c r="G90" s="6" t="str">
        <f t="shared" si="1"/>
        <v>M46X3</v>
      </c>
      <c r="H90" s="6" t="str">
        <f>VLOOKUP(G90,'Slot tags'!$C$2:$D$610,2,0)</f>
        <v>S8</v>
      </c>
      <c r="I90" s="8" t="str">
        <f>VLOOKUP($H90,'Startup Sheet'!$A$1:$AM$47,2,0)</f>
        <v>Fragments (prev. Gullak Party)</v>
      </c>
      <c r="J90" s="9" t="str">
        <f>VLOOKUP(H90,'Startup Sheet'!$A$1:$AM$47,3,0)</f>
        <v>Adarsh</v>
      </c>
      <c r="K90" s="9" t="str">
        <f>VLOOKUP(H90,'Startup Sheet'!$A$1:$AM$47,4,0)</f>
        <v>f20200635@pilani.bits-pilani.ac.in</v>
      </c>
      <c r="L90" s="10" t="str">
        <f>VLOOKUP($H90,'Startup Sheet'!$A$1:$AM$47,15,0)</f>
        <v>https://drive.google.com/open?id=1JpRC8GO5Kbd6N1RwVqNKcwOcV7aUUxhr&amp;authuser=karman%40conquest.org.in&amp;usp=drive_fs</v>
      </c>
      <c r="M90" s="9" t="str">
        <f t="shared" si="2"/>
        <v>Startup Name- Fragments (prev. Gullak Party): https://drive.google.com/open?id=1JpRC8GO5Kbd6N1RwVqNKcwOcV7aUUxhr&amp;authuser=karman%40conquest.org.in&amp;usp=drive_fs</v>
      </c>
      <c r="N90" s="9">
        <v>44747.0</v>
      </c>
      <c r="O90" s="11">
        <v>44747.666666666664</v>
      </c>
      <c r="P90" s="15">
        <v>44747.708333333336</v>
      </c>
      <c r="Q90" s="9" t="str">
        <f>VLOOKUP($H90,'Startup Sheet'!$A$1:$AM$47,18,0)</f>
        <v>deep@thesocio.club</v>
      </c>
      <c r="R90" s="9" t="str">
        <f>VLOOKUP($H90,'Startup Sheet'!$A$1:$AM$47,21,0)</f>
        <v/>
      </c>
      <c r="S90" s="9" t="str">
        <f>VLOOKUP($H90,'Startup Sheet'!$A$1:$AM$47,24,0)</f>
        <v/>
      </c>
    </row>
    <row r="91">
      <c r="A91" s="6" t="s">
        <v>139</v>
      </c>
      <c r="B91" s="6" t="str">
        <f>VLOOKUP(A91,'Mentor Sheet'!$B$2:$O$102,2,0)</f>
        <v>M46</v>
      </c>
      <c r="C91" s="6" t="s">
        <v>140</v>
      </c>
      <c r="D91" s="6" t="s">
        <v>31</v>
      </c>
      <c r="E91" s="6" t="str">
        <f>VLOOKUP(D91,'2021 Batch'!$A$2:$E$16,2,0)</f>
        <v>f20210362@pilani.bits-pilani.ac.in</v>
      </c>
      <c r="F91" s="7">
        <v>4.0</v>
      </c>
      <c r="G91" s="6" t="str">
        <f t="shared" si="1"/>
        <v>M46X4</v>
      </c>
      <c r="H91" s="6" t="str">
        <f>VLOOKUP(G91,'Slot tags'!$C$2:$D$610,2,0)</f>
        <v>S6</v>
      </c>
      <c r="I91" s="8" t="str">
        <f>VLOOKUP($H91,'Startup Sheet'!$A$1:$AM$47,2,0)</f>
        <v>BEAT Music NFTs</v>
      </c>
      <c r="J91" s="9" t="str">
        <f>VLOOKUP(H91,'Startup Sheet'!$A$1:$AM$47,3,0)</f>
        <v>Saksham</v>
      </c>
      <c r="K91" s="9" t="str">
        <f>VLOOKUP(H91,'Startup Sheet'!$A$1:$AM$47,4,0)</f>
        <v>f20201508@pilani.bits-pilani.ac.in</v>
      </c>
      <c r="L91" s="10" t="str">
        <f>VLOOKUP($H91,'Startup Sheet'!$A$1:$AM$47,15,0)</f>
        <v>https://drive.google.com/drive/folders/1JnthQqfPsMK1kllemeIUDUeZ5AXteXt8?usp=sharing</v>
      </c>
      <c r="M91" s="9" t="str">
        <f t="shared" si="2"/>
        <v>Startup Name- BEAT Music NFTs: https://drive.google.com/drive/folders/1JnthQqfPsMK1kllemeIUDUeZ5AXteXt8?usp=sharing</v>
      </c>
      <c r="N91" s="9">
        <v>44749.0</v>
      </c>
      <c r="O91" s="11">
        <v>44749.666666666664</v>
      </c>
      <c r="P91" s="15">
        <v>44749.708333333336</v>
      </c>
      <c r="Q91" s="9" t="str">
        <f>VLOOKUP($H91,'Startup Sheet'!$A$1:$AM$47,18,0)</f>
        <v>bhargavk191@gmail.com</v>
      </c>
      <c r="R91" s="9" t="str">
        <f>VLOOKUP($H91,'Startup Sheet'!$A$1:$AM$47,21,0)</f>
        <v/>
      </c>
      <c r="S91" s="9" t="str">
        <f>VLOOKUP($H91,'Startup Sheet'!$A$1:$AM$47,24,0)</f>
        <v/>
      </c>
    </row>
    <row r="92">
      <c r="A92" s="6" t="s">
        <v>139</v>
      </c>
      <c r="B92" s="6" t="str">
        <f>VLOOKUP(A92,'Mentor Sheet'!$B$2:$O$102,2,0)</f>
        <v>M46</v>
      </c>
      <c r="C92" s="6" t="s">
        <v>140</v>
      </c>
      <c r="D92" s="6" t="s">
        <v>31</v>
      </c>
      <c r="E92" s="6" t="str">
        <f>VLOOKUP(D92,'2021 Batch'!$A$2:$E$16,2,0)</f>
        <v>f20210362@pilani.bits-pilani.ac.in</v>
      </c>
      <c r="F92" s="7">
        <v>5.0</v>
      </c>
      <c r="G92" s="6" t="str">
        <f t="shared" si="1"/>
        <v>M46X5</v>
      </c>
      <c r="H92" s="6" t="str">
        <f>VLOOKUP(G92,'Slot tags'!$C$2:$D$610,2,0)</f>
        <v>S32</v>
      </c>
      <c r="I92" s="8" t="str">
        <f>VLOOKUP($H92,'Startup Sheet'!$A$1:$AM$47,2,0)</f>
        <v>Strawcture Eco Pvt. Ltd.</v>
      </c>
      <c r="J92" s="9" t="str">
        <f>VLOOKUP(H92,'Startup Sheet'!$A$1:$AM$47,3,0)</f>
        <v>Naman</v>
      </c>
      <c r="K92" s="9" t="str">
        <f>VLOOKUP(H92,'Startup Sheet'!$A$1:$AM$47,4,0)</f>
        <v>f20201749@pilani.bits-pilani.ac.in</v>
      </c>
      <c r="L92" s="10" t="str">
        <f>VLOOKUP($H92,'Startup Sheet'!$A$1:$AM$47,15,0)</f>
        <v>https://drive.google.com/open?id=1TsB-cXvTN_9ozqeoZzqSeNj971PHH-mn&amp;authuser=karman%40conquest.org.in&amp;usp=drive_fs</v>
      </c>
      <c r="M92" s="9" t="str">
        <f t="shared" si="2"/>
        <v>Startup Name- Strawcture Eco Pvt. Ltd.: https://drive.google.com/open?id=1TsB-cXvTN_9ozqeoZzqSeNj971PHH-mn&amp;authuser=karman%40conquest.org.in&amp;usp=drive_fs</v>
      </c>
      <c r="N92" s="9">
        <v>44750.0</v>
      </c>
      <c r="O92" s="11">
        <v>44750.666666666664</v>
      </c>
      <c r="P92" s="15">
        <v>44750.708333333336</v>
      </c>
      <c r="Q92" s="9" t="str">
        <f>VLOOKUP($H92,'Startup Sheet'!$A$1:$AM$47,18,0)</f>
        <v>shriti_pandey@strawcture.com</v>
      </c>
      <c r="R92" s="9" t="str">
        <f>VLOOKUP($H92,'Startup Sheet'!$A$1:$AM$47,21,0)</f>
        <v/>
      </c>
      <c r="S92" s="9" t="str">
        <f>VLOOKUP($H92,'Startup Sheet'!$A$1:$AM$47,24,0)</f>
        <v/>
      </c>
    </row>
    <row r="93">
      <c r="A93" s="6" t="s">
        <v>141</v>
      </c>
      <c r="B93" s="6" t="str">
        <f>VLOOKUP(A93,'Mentor Sheet'!$B$2:$O$102,2,0)</f>
        <v>M37</v>
      </c>
      <c r="C93" s="6" t="s">
        <v>142</v>
      </c>
      <c r="D93" s="6" t="s">
        <v>24</v>
      </c>
      <c r="E93" s="6" t="str">
        <f>VLOOKUP(D93,'2021 Batch'!$A$2:$E$16,2,0)</f>
        <v>f20210979@pilani.bits-pilani.ac.in</v>
      </c>
      <c r="F93" s="7">
        <v>1.0</v>
      </c>
      <c r="G93" s="6" t="str">
        <f t="shared" si="1"/>
        <v>M37X1</v>
      </c>
      <c r="H93" s="6" t="str">
        <f>VLOOKUP(G93,'Slot tags'!$C$2:$D$610,2,0)</f>
        <v>S37</v>
      </c>
      <c r="I93" s="8" t="str">
        <f>VLOOKUP($H93,'Startup Sheet'!$A$1:$AM$47,2,0)</f>
        <v>Lowen Women</v>
      </c>
      <c r="J93" s="9" t="str">
        <f>VLOOKUP(H93,'Startup Sheet'!$A$1:$AM$47,3,0)</f>
        <v>Karman</v>
      </c>
      <c r="K93" s="9" t="str">
        <f>VLOOKUP(H93,'Startup Sheet'!$A$1:$AM$47,4,0)</f>
        <v>f20201896@pilani.bits-pilani.ac.in</v>
      </c>
      <c r="L93" s="10" t="str">
        <f>VLOOKUP($H93,'Startup Sheet'!$A$1:$AM$47,15,0)</f>
        <v>https://drive.google.com/open?id=1T8zLw_pesz7Z9nNv2NgMVq9IjshlT7s3&amp;authuser=karman%40conquest.org.in&amp;usp=drive_fs</v>
      </c>
      <c r="M93" s="9" t="str">
        <f t="shared" si="2"/>
        <v>Startup Name- Lowen Women: https://drive.google.com/open?id=1T8zLw_pesz7Z9nNv2NgMVq9IjshlT7s3&amp;authuser=karman%40conquest.org.in&amp;usp=drive_fs</v>
      </c>
      <c r="N93" s="9">
        <v>44744.0</v>
      </c>
      <c r="O93" s="11">
        <v>44744.5</v>
      </c>
      <c r="P93" s="15">
        <v>44744.541666666664</v>
      </c>
      <c r="Q93" s="9" t="str">
        <f>VLOOKUP($H93,'Startup Sheet'!$A$1:$AM$47,18,0)</f>
        <v>krithikashettyy@gmail.com</v>
      </c>
      <c r="R93" s="9" t="str">
        <f>VLOOKUP($H93,'Startup Sheet'!$A$1:$AM$47,21,0)</f>
        <v>ayesharasha@gmail.com</v>
      </c>
      <c r="S93" s="9"/>
    </row>
    <row r="94">
      <c r="A94" s="6" t="s">
        <v>141</v>
      </c>
      <c r="B94" s="6" t="str">
        <f>VLOOKUP(A94,'Mentor Sheet'!$B$2:$O$102,2,0)</f>
        <v>M37</v>
      </c>
      <c r="C94" s="6" t="s">
        <v>142</v>
      </c>
      <c r="D94" s="6" t="s">
        <v>24</v>
      </c>
      <c r="E94" s="6" t="str">
        <f>VLOOKUP(D94,'2021 Batch'!$A$2:$E$16,2,0)</f>
        <v>f20210979@pilani.bits-pilani.ac.in</v>
      </c>
      <c r="F94" s="7">
        <v>2.0</v>
      </c>
      <c r="G94" s="6" t="str">
        <f t="shared" si="1"/>
        <v>M37X2</v>
      </c>
      <c r="H94" s="6" t="str">
        <f>VLOOKUP(G94,'Slot tags'!$C$2:$D$610,2,0)</f>
        <v>S10</v>
      </c>
      <c r="I94" s="8" t="str">
        <f>VLOOKUP($H94,'Startup Sheet'!$A$1:$AM$47,2,0)</f>
        <v>Folks</v>
      </c>
      <c r="J94" s="9" t="str">
        <f>VLOOKUP(H94,'Startup Sheet'!$A$1:$AM$47,3,0)</f>
        <v>Darshil</v>
      </c>
      <c r="K94" s="9" t="str">
        <f>VLOOKUP(H94,'Startup Sheet'!$A$1:$AM$47,4,0)</f>
        <v>f20200985@pilani.bits-pilani.ac.in</v>
      </c>
      <c r="L94" s="10" t="str">
        <f>VLOOKUP($H94,'Startup Sheet'!$A$1:$AM$47,15,0)</f>
        <v>https://drive.google.com/drive/folders/1JwJrm-OWJuK-1xx6O8dj7OWP8zKkiXoG?usp=sharing</v>
      </c>
      <c r="M94" s="9" t="str">
        <f t="shared" si="2"/>
        <v>Startup Name- Folks: https://drive.google.com/drive/folders/1JwJrm-OWJuK-1xx6O8dj7OWP8zKkiXoG?usp=sharing</v>
      </c>
      <c r="N94" s="9">
        <v>44744.0</v>
      </c>
      <c r="O94" s="11">
        <v>44744.5625</v>
      </c>
      <c r="P94" s="15">
        <v>44744.604166666664</v>
      </c>
      <c r="Q94" s="9" t="str">
        <f>VLOOKUP($H94,'Startup Sheet'!$A$1:$AM$47,18,0)</f>
        <v>contact@vishwaspuri.tech</v>
      </c>
      <c r="R94" s="9" t="str">
        <f>VLOOKUP($H94,'Startup Sheet'!$A$1:$AM$47,21,0)</f>
        <v>mudit.shivendra350@yahoo.in</v>
      </c>
      <c r="S94" s="9" t="str">
        <f>VLOOKUP($H94,'Startup Sheet'!$A$1:$AM$47,24,0)</f>
        <v/>
      </c>
    </row>
    <row r="95">
      <c r="A95" s="6" t="s">
        <v>141</v>
      </c>
      <c r="B95" s="6" t="str">
        <f>VLOOKUP(A95,'Mentor Sheet'!$B$2:$O$102,2,0)</f>
        <v>M37</v>
      </c>
      <c r="C95" s="6" t="s">
        <v>142</v>
      </c>
      <c r="D95" s="6" t="s">
        <v>24</v>
      </c>
      <c r="E95" s="6" t="str">
        <f>VLOOKUP(D95,'2021 Batch'!$A$2:$E$16,2,0)</f>
        <v>f20210979@pilani.bits-pilani.ac.in</v>
      </c>
      <c r="F95" s="7">
        <v>3.0</v>
      </c>
      <c r="G95" s="6" t="str">
        <f t="shared" si="1"/>
        <v>M37X3</v>
      </c>
      <c r="H95" s="6" t="str">
        <f>VLOOKUP(G95,'Slot tags'!$C$2:$D$610,2,0)</f>
        <v>S13</v>
      </c>
      <c r="I95" s="8" t="str">
        <f>VLOOKUP($H95,'Startup Sheet'!$A$1:$AM$47,2,0)</f>
        <v>TOTOKO</v>
      </c>
      <c r="J95" s="9" t="str">
        <f>VLOOKUP(H95,'Startup Sheet'!$A$1:$AM$47,3,0)</f>
        <v>Karman</v>
      </c>
      <c r="K95" s="9" t="str">
        <f>VLOOKUP(H95,'Startup Sheet'!$A$1:$AM$47,4,0)</f>
        <v>f20201896@pilani.bits-pilani.ac.in</v>
      </c>
      <c r="L95" s="10" t="str">
        <f>VLOOKUP($H95,'Startup Sheet'!$A$1:$AM$47,15,0)</f>
        <v>https://drive.google.com/open?id=1Ktl6BPBkAYFv0LsVBHczS-voItv-nK39&amp;authuser=karman%40conquest.org.in&amp;usp=drive_fs</v>
      </c>
      <c r="M95" s="9" t="str">
        <f t="shared" si="2"/>
        <v>Startup Name- TOTOKO: https://drive.google.com/open?id=1Ktl6BPBkAYFv0LsVBHczS-voItv-nK39&amp;authuser=karman%40conquest.org.in&amp;usp=drive_fs</v>
      </c>
      <c r="N95" s="9">
        <v>44744.0</v>
      </c>
      <c r="O95" s="11">
        <v>44744.708333333336</v>
      </c>
      <c r="P95" s="15">
        <v>44744.75</v>
      </c>
      <c r="Q95" s="9" t="str">
        <f>VLOOKUP($H95,'Startup Sheet'!$A$1:$AM$47,18,0)</f>
        <v>shashwatag@totoko.in</v>
      </c>
      <c r="R95" s="9" t="str">
        <f>VLOOKUP($H95,'Startup Sheet'!$A$1:$AM$47,21,0)</f>
        <v/>
      </c>
      <c r="S95" s="9" t="str">
        <f>VLOOKUP($H95,'Startup Sheet'!$A$1:$AM$47,24,0)</f>
        <v/>
      </c>
    </row>
    <row r="96">
      <c r="A96" s="6" t="s">
        <v>143</v>
      </c>
      <c r="B96" s="6" t="str">
        <f>VLOOKUP(A96,'Mentor Sheet'!$B$2:$O$102,2,0)</f>
        <v>M61</v>
      </c>
      <c r="C96" s="6" t="s">
        <v>144</v>
      </c>
      <c r="D96" s="6" t="s">
        <v>24</v>
      </c>
      <c r="E96" s="6" t="str">
        <f>VLOOKUP(D96,'2021 Batch'!$A$2:$E$16,2,0)</f>
        <v>f20210979@pilani.bits-pilani.ac.in</v>
      </c>
      <c r="F96" s="7">
        <v>1.0</v>
      </c>
      <c r="G96" s="6" t="str">
        <f t="shared" si="1"/>
        <v>M61X1</v>
      </c>
      <c r="H96" s="6" t="str">
        <f>VLOOKUP(G96,'Slot tags'!$C$2:$D$610,2,0)</f>
        <v>S33</v>
      </c>
      <c r="I96" s="8" t="str">
        <f>VLOOKUP($H96,'Startup Sheet'!$A$1:$AM$47,2,0)</f>
        <v>EdCalibre Private Limited</v>
      </c>
      <c r="J96" s="9" t="str">
        <f>VLOOKUP(H96,'Startup Sheet'!$A$1:$AM$47,3,0)</f>
        <v>Naman</v>
      </c>
      <c r="K96" s="9" t="str">
        <f>VLOOKUP(H96,'Startup Sheet'!$A$1:$AM$47,4,0)</f>
        <v>f20201749@pilani.bits-pilani.ac.in</v>
      </c>
      <c r="L96" s="10" t="str">
        <f>VLOOKUP($H96,'Startup Sheet'!$A$1:$AM$47,15,0)</f>
        <v>https://drive.google.com/open?id=1Lfj9r37JA8tdOhNuKNQMAefDYjDFjs5p&amp;authuser=karman%40conquest.org.in&amp;usp=drive_fs</v>
      </c>
      <c r="M96" s="9" t="str">
        <f t="shared" si="2"/>
        <v>Startup Name- EdCalibre Private Limited: https://drive.google.com/open?id=1Lfj9r37JA8tdOhNuKNQMAefDYjDFjs5p&amp;authuser=karman%40conquest.org.in&amp;usp=drive_fs</v>
      </c>
      <c r="N96" s="9">
        <v>44749.0</v>
      </c>
      <c r="O96" s="11">
        <v>44749.520833333336</v>
      </c>
      <c r="P96" s="15">
        <v>44749.5625</v>
      </c>
      <c r="Q96" s="9" t="str">
        <f>VLOOKUP($H96,'Startup Sheet'!$A$1:$AM$47,18,0)</f>
        <v>founder@edcalibre.com</v>
      </c>
      <c r="R96" s="9" t="str">
        <f>VLOOKUP($H96,'Startup Sheet'!$A$1:$AM$47,21,0)</f>
        <v>abhignajoshi1206@gmail.com</v>
      </c>
      <c r="S96" s="9" t="str">
        <f>VLOOKUP($H96,'Startup Sheet'!$A$1:$AM$47,24,0)</f>
        <v>dodiya.parth20@gmail.com</v>
      </c>
    </row>
    <row r="97">
      <c r="A97" s="6" t="s">
        <v>143</v>
      </c>
      <c r="B97" s="6" t="str">
        <f>VLOOKUP(A97,'Mentor Sheet'!$B$2:$O$102,2,0)</f>
        <v>M61</v>
      </c>
      <c r="C97" s="6" t="s">
        <v>144</v>
      </c>
      <c r="D97" s="6" t="s">
        <v>24</v>
      </c>
      <c r="E97" s="6" t="str">
        <f>VLOOKUP(D97,'2021 Batch'!$A$2:$E$16,2,0)</f>
        <v>f20210979@pilani.bits-pilani.ac.in</v>
      </c>
      <c r="F97" s="18">
        <v>2.0</v>
      </c>
      <c r="G97" s="6" t="str">
        <f t="shared" si="1"/>
        <v>M61X2</v>
      </c>
      <c r="H97" s="6" t="str">
        <f>VLOOKUP(G97,'Slot tags'!$C$2:$D$610,2,0)</f>
        <v>S30</v>
      </c>
      <c r="I97" s="8" t="str">
        <f>VLOOKUP($H97,'Startup Sheet'!$A$1:$AM$47,2,0)</f>
        <v>FreightFox</v>
      </c>
      <c r="J97" s="9" t="str">
        <f>VLOOKUP(H97,'Startup Sheet'!$A$1:$AM$47,3,0)</f>
        <v>Naman</v>
      </c>
      <c r="K97" s="9" t="str">
        <f>VLOOKUP(H97,'Startup Sheet'!$A$1:$AM$47,4,0)</f>
        <v>f20201749@pilani.bits-pilani.ac.in</v>
      </c>
      <c r="L97" s="10" t="str">
        <f>VLOOKUP($H97,'Startup Sheet'!$A$1:$AM$47,15,0)</f>
        <v>https://drive.google.com/open?id=1PMxE4_uP6DHhXeDdGGFg4qjbx-inMOW7&amp;authuser=karman%40conquest.org.in&amp;usp=drive_fs</v>
      </c>
      <c r="M97" s="9" t="str">
        <f t="shared" si="2"/>
        <v>Startup Name- FreightFox: https://drive.google.com/open?id=1PMxE4_uP6DHhXeDdGGFg4qjbx-inMOW7&amp;authuser=karman%40conquest.org.in&amp;usp=drive_fs</v>
      </c>
      <c r="N97" s="9">
        <v>44749.0</v>
      </c>
      <c r="O97" s="19">
        <v>44749.5625</v>
      </c>
      <c r="P97" s="17">
        <v>44749.604166666664</v>
      </c>
      <c r="Q97" s="9" t="str">
        <f>VLOOKUP($H97,'Startup Sheet'!$A$1:$AM$47,18,0)</f>
        <v>nitish@freightfox.ai</v>
      </c>
      <c r="R97" s="9" t="str">
        <f>VLOOKUP($H97,'Startup Sheet'!$A$1:$AM$47,21,0)</f>
        <v>sandy@freightfox.ai, vikas@freightfox.ai</v>
      </c>
      <c r="S97" s="9" t="str">
        <f>VLOOKUP($H97,'Startup Sheet'!$A$1:$AM$47,24,0)</f>
        <v>manjari@freightfox.ai</v>
      </c>
    </row>
    <row r="98">
      <c r="A98" s="6" t="s">
        <v>145</v>
      </c>
      <c r="B98" s="6" t="str">
        <f>VLOOKUP(A98,'Mentor Sheet'!$B$2:$O$102,2,0)</f>
        <v>M68</v>
      </c>
      <c r="C98" s="6" t="s">
        <v>146</v>
      </c>
      <c r="D98" s="6" t="s">
        <v>51</v>
      </c>
      <c r="E98" s="6" t="str">
        <f>VLOOKUP(D98,'2021 Batch'!$A$2:$E$16,2,0)</f>
        <v>f20211691@pilani.bits-pilani.ac.in</v>
      </c>
      <c r="F98" s="7">
        <v>1.0</v>
      </c>
      <c r="G98" s="6" t="str">
        <f t="shared" si="1"/>
        <v>M68X1</v>
      </c>
      <c r="H98" s="6" t="str">
        <f>VLOOKUP(G98,'Slot tags'!$C$2:$D$610,2,0)</f>
        <v>S16</v>
      </c>
      <c r="I98" s="8" t="str">
        <f>VLOOKUP($H98,'Startup Sheet'!$A$1:$AM$47,2,0)</f>
        <v>DocTunes</v>
      </c>
      <c r="J98" s="9" t="str">
        <f>VLOOKUP(H98,'Startup Sheet'!$A$1:$AM$47,3,0)</f>
        <v>Parth</v>
      </c>
      <c r="K98" s="9" t="str">
        <f>VLOOKUP(H98,'Startup Sheet'!$A$1:$AM$47,4,0)</f>
        <v>f20201229@pilani.bits-pilani.ac.in</v>
      </c>
      <c r="L98" s="10" t="str">
        <f>VLOOKUP($H98,'Startup Sheet'!$A$1:$AM$47,15,0)</f>
        <v>https://drive.google.com/drive/folders/1UQwK4xc_aVT33SZgUMFiyp7YMmtanfgb?usp=sharing</v>
      </c>
      <c r="M98" s="9" t="str">
        <f t="shared" si="2"/>
        <v>Startup Name- DocTunes: https://drive.google.com/drive/folders/1UQwK4xc_aVT33SZgUMFiyp7YMmtanfgb?usp=sharing</v>
      </c>
      <c r="N98" s="9">
        <v>44746.0</v>
      </c>
      <c r="O98" s="11">
        <v>44746.5</v>
      </c>
      <c r="P98" s="15">
        <v>44746.541666666664</v>
      </c>
      <c r="Q98" s="9" t="str">
        <f>VLOOKUP($H98,'Startup Sheet'!$A$1:$AM$47,18,0)</f>
        <v>dewang206@gmail.com</v>
      </c>
      <c r="R98" s="9" t="str">
        <f>VLOOKUP($H98,'Startup Sheet'!$A$1:$AM$47,21,0)</f>
        <v>kss100105@gmail.com</v>
      </c>
      <c r="S98" s="9" t="str">
        <f>VLOOKUP($H98,'Startup Sheet'!$A$1:$AM$47,24,0)</f>
        <v/>
      </c>
    </row>
    <row r="99">
      <c r="A99" s="6" t="s">
        <v>145</v>
      </c>
      <c r="B99" s="6" t="str">
        <f>VLOOKUP(A99,'Mentor Sheet'!$B$2:$O$102,2,0)</f>
        <v>M68</v>
      </c>
      <c r="C99" s="6" t="s">
        <v>146</v>
      </c>
      <c r="D99" s="6" t="s">
        <v>51</v>
      </c>
      <c r="E99" s="6" t="str">
        <f>VLOOKUP(D99,'2021 Batch'!$A$2:$E$16,2,0)</f>
        <v>f20211691@pilani.bits-pilani.ac.in</v>
      </c>
      <c r="F99" s="7">
        <v>2.0</v>
      </c>
      <c r="G99" s="6" t="str">
        <f t="shared" si="1"/>
        <v>M68X2</v>
      </c>
      <c r="H99" s="6" t="str">
        <f>VLOOKUP(G99,'Slot tags'!$C$2:$D$610,2,0)</f>
        <v>S33</v>
      </c>
      <c r="I99" s="8" t="str">
        <f>VLOOKUP($H99,'Startup Sheet'!$A$1:$AM$47,2,0)</f>
        <v>EdCalibre Private Limited</v>
      </c>
      <c r="J99" s="9" t="str">
        <f>VLOOKUP(H99,'Startup Sheet'!$A$1:$AM$47,3,0)</f>
        <v>Naman</v>
      </c>
      <c r="K99" s="9" t="str">
        <f>VLOOKUP(H99,'Startup Sheet'!$A$1:$AM$47,4,0)</f>
        <v>f20201749@pilani.bits-pilani.ac.in</v>
      </c>
      <c r="L99" s="10" t="str">
        <f>VLOOKUP($H99,'Startup Sheet'!$A$1:$AM$47,15,0)</f>
        <v>https://drive.google.com/open?id=1Lfj9r37JA8tdOhNuKNQMAefDYjDFjs5p&amp;authuser=karman%40conquest.org.in&amp;usp=drive_fs</v>
      </c>
      <c r="M99" s="9" t="str">
        <f t="shared" si="2"/>
        <v>Startup Name- EdCalibre Private Limited: https://drive.google.com/open?id=1Lfj9r37JA8tdOhNuKNQMAefDYjDFjs5p&amp;authuser=karman%40conquest.org.in&amp;usp=drive_fs</v>
      </c>
      <c r="N99" s="9">
        <v>44748.0</v>
      </c>
      <c r="O99" s="11">
        <v>44748.5</v>
      </c>
      <c r="P99" s="15">
        <v>44748.541666666664</v>
      </c>
      <c r="Q99" s="9" t="str">
        <f>VLOOKUP($H99,'Startup Sheet'!$A$1:$AM$47,18,0)</f>
        <v>founder@edcalibre.com</v>
      </c>
      <c r="R99" s="9" t="str">
        <f>VLOOKUP($H99,'Startup Sheet'!$A$1:$AM$47,21,0)</f>
        <v>abhignajoshi1206@gmail.com</v>
      </c>
      <c r="S99" s="9" t="str">
        <f>VLOOKUP($H99,'Startup Sheet'!$A$1:$AM$47,24,0)</f>
        <v>dodiya.parth20@gmail.com</v>
      </c>
    </row>
    <row r="100">
      <c r="A100" s="6" t="s">
        <v>145</v>
      </c>
      <c r="B100" s="6" t="str">
        <f>VLOOKUP(A100,'Mentor Sheet'!$B$2:$O$102,2,0)</f>
        <v>M68</v>
      </c>
      <c r="C100" s="6" t="s">
        <v>146</v>
      </c>
      <c r="D100" s="6" t="s">
        <v>51</v>
      </c>
      <c r="E100" s="6" t="str">
        <f>VLOOKUP(D100,'2021 Batch'!$A$2:$E$16,2,0)</f>
        <v>f20211691@pilani.bits-pilani.ac.in</v>
      </c>
      <c r="F100" s="7">
        <v>3.0</v>
      </c>
      <c r="G100" s="6" t="str">
        <f t="shared" si="1"/>
        <v>M68X3</v>
      </c>
      <c r="H100" s="6" t="str">
        <f>VLOOKUP(G100,'Slot tags'!$C$2:$D$610,2,0)</f>
        <v>S46</v>
      </c>
      <c r="I100" s="8" t="str">
        <f>VLOOKUP($H100,'Startup Sheet'!$A$1:$AM$47,2,0)</f>
        <v>TheRollNumber</v>
      </c>
      <c r="J100" s="9" t="str">
        <f>VLOOKUP(H100,'Startup Sheet'!$A$1:$AM$47,3,0)</f>
        <v>Shamika</v>
      </c>
      <c r="K100" s="9" t="str">
        <f>VLOOKUP(H100,'Startup Sheet'!$A$1:$AM$47,4,0)</f>
        <v>f20201206@pilani.bits-pilani.ac.in</v>
      </c>
      <c r="L100" s="10" t="str">
        <f>VLOOKUP($H100,'Startup Sheet'!$A$1:$AM$47,15,0)</f>
        <v>https://drive.google.com/open?id=1XCLHxcdLSh88tC66PBzsQQnw0eJl_X7q&amp;authuser=karman%40conquest.org.in&amp;usp=drive_fs</v>
      </c>
      <c r="M100" s="9" t="str">
        <f t="shared" si="2"/>
        <v>Startup Name- TheRollNumber: https://drive.google.com/open?id=1XCLHxcdLSh88tC66PBzsQQnw0eJl_X7q&amp;authuser=karman%40conquest.org.in&amp;usp=drive_fs</v>
      </c>
      <c r="N100" s="9">
        <v>44749.0</v>
      </c>
      <c r="O100" s="11">
        <v>44749.5</v>
      </c>
      <c r="P100" s="15">
        <v>44749.541666666664</v>
      </c>
      <c r="Q100" s="9" t="str">
        <f>VLOOKUP($H100,'Startup Sheet'!$A$1:$AM$47,18,0)</f>
        <v>raghavendrasharma@therollnumber.com</v>
      </c>
      <c r="R100" s="9" t="str">
        <f>VLOOKUP($H100,'Startup Sheet'!$A$1:$AM$47,21,0)</f>
        <v/>
      </c>
      <c r="S100" s="9" t="str">
        <f>VLOOKUP($H100,'Startup Sheet'!$A$1:$AM$47,24,0)</f>
        <v/>
      </c>
    </row>
    <row r="101">
      <c r="A101" s="6" t="s">
        <v>147</v>
      </c>
      <c r="B101" s="6" t="str">
        <f>VLOOKUP(A101,'Mentor Sheet'!$B$2:$O$102,2,0)</f>
        <v>M3</v>
      </c>
      <c r="C101" s="6" t="s">
        <v>148</v>
      </c>
      <c r="D101" s="6" t="s">
        <v>51</v>
      </c>
      <c r="E101" s="6" t="str">
        <f>VLOOKUP(D101,'2021 Batch'!$A$2:$E$16,2,0)</f>
        <v>f20211691@pilani.bits-pilani.ac.in</v>
      </c>
      <c r="F101" s="7">
        <v>1.0</v>
      </c>
      <c r="G101" s="6" t="str">
        <f t="shared" si="1"/>
        <v>M3X1</v>
      </c>
      <c r="H101" s="6" t="str">
        <f>VLOOKUP(G101,'Slot tags'!$C$2:$D$610,2,0)</f>
        <v>S22</v>
      </c>
      <c r="I101" s="8" t="str">
        <f>VLOOKUP($H101,'Startup Sheet'!$A$1:$AM$47,2,0)</f>
        <v>Statlogic</v>
      </c>
      <c r="J101" s="9" t="str">
        <f>VLOOKUP(H101,'Startup Sheet'!$A$1:$AM$47,3,0)</f>
        <v>Darshil</v>
      </c>
      <c r="K101" s="9" t="str">
        <f>VLOOKUP(H101,'Startup Sheet'!$A$1:$AM$47,4,0)</f>
        <v>f20200985@pilani.bits-pilani.ac.in</v>
      </c>
      <c r="L101" s="10" t="str">
        <f>VLOOKUP($H101,'Startup Sheet'!$A$1:$AM$47,15,0)</f>
        <v>https://drive.google.com/drive/folders/1TDJQ-fqwC9-KiOm5feuilIV4R7vS0sgC?usp=sharing</v>
      </c>
      <c r="M101" s="9" t="str">
        <f t="shared" si="2"/>
        <v>Startup Name- Statlogic: https://drive.google.com/drive/folders/1TDJQ-fqwC9-KiOm5feuilIV4R7vS0sgC?usp=sharing</v>
      </c>
      <c r="N101" s="9">
        <v>44744.0</v>
      </c>
      <c r="O101" s="11">
        <v>44744.458333333336</v>
      </c>
      <c r="P101" s="15">
        <v>44744.5</v>
      </c>
      <c r="Q101" s="9" t="str">
        <f>VLOOKUP($H101,'Startup Sheet'!$A$1:$AM$47,18,0)</f>
        <v>vignesh@statlogic.io</v>
      </c>
      <c r="R101" s="9" t="str">
        <f>VLOOKUP($H101,'Startup Sheet'!$A$1:$AM$47,21,0)</f>
        <v/>
      </c>
      <c r="S101" s="9" t="str">
        <f>VLOOKUP($H101,'Startup Sheet'!$A$1:$AM$47,24,0)</f>
        <v/>
      </c>
    </row>
    <row r="102">
      <c r="A102" s="6" t="s">
        <v>149</v>
      </c>
      <c r="B102" s="6" t="str">
        <f>VLOOKUP(A102,'Mentor Sheet'!$B$2:$O$102,2,0)</f>
        <v>M12</v>
      </c>
      <c r="C102" s="6" t="s">
        <v>150</v>
      </c>
      <c r="D102" s="6" t="s">
        <v>26</v>
      </c>
      <c r="E102" s="6" t="str">
        <f>VLOOKUP(D102,'2021 Batch'!$A$2:$E$16,2,0)</f>
        <v>f20212801@pilani.bits-pilani.ac.in</v>
      </c>
      <c r="F102" s="7">
        <v>1.0</v>
      </c>
      <c r="G102" s="6" t="str">
        <f t="shared" si="1"/>
        <v>M12X1</v>
      </c>
      <c r="H102" s="6" t="str">
        <f>VLOOKUP(G102,'Slot tags'!$C$2:$D$610,2,0)</f>
        <v>S32</v>
      </c>
      <c r="I102" s="8" t="str">
        <f>VLOOKUP($H102,'Startup Sheet'!$A$1:$AM$47,2,0)</f>
        <v>Strawcture Eco Pvt. Ltd.</v>
      </c>
      <c r="J102" s="9" t="str">
        <f>VLOOKUP(H102,'Startup Sheet'!$A$1:$AM$47,3,0)</f>
        <v>Naman</v>
      </c>
      <c r="K102" s="9" t="str">
        <f>VLOOKUP(H102,'Startup Sheet'!$A$1:$AM$47,4,0)</f>
        <v>f20201749@pilani.bits-pilani.ac.in</v>
      </c>
      <c r="L102" s="10" t="str">
        <f>VLOOKUP($H102,'Startup Sheet'!$A$1:$AM$47,15,0)</f>
        <v>https://drive.google.com/open?id=1TsB-cXvTN_9ozqeoZzqSeNj971PHH-mn&amp;authuser=karman%40conquest.org.in&amp;usp=drive_fs</v>
      </c>
      <c r="M102" s="9" t="str">
        <f t="shared" si="2"/>
        <v>Startup Name- Strawcture Eco Pvt. Ltd.: https://drive.google.com/open?id=1TsB-cXvTN_9ozqeoZzqSeNj971PHH-mn&amp;authuser=karman%40conquest.org.in&amp;usp=drive_fs</v>
      </c>
      <c r="N102" s="9">
        <v>44746.0</v>
      </c>
      <c r="O102" s="11">
        <v>44746.645833333336</v>
      </c>
      <c r="P102" s="15">
        <v>44746.6875</v>
      </c>
      <c r="Q102" s="9" t="str">
        <f>VLOOKUP($H102,'Startup Sheet'!$A$1:$AM$47,18,0)</f>
        <v>shriti_pandey@strawcture.com</v>
      </c>
      <c r="R102" s="9" t="str">
        <f>VLOOKUP($H102,'Startup Sheet'!$A$1:$AM$47,21,0)</f>
        <v/>
      </c>
      <c r="S102" s="9" t="str">
        <f>VLOOKUP($H102,'Startup Sheet'!$A$1:$AM$47,24,0)</f>
        <v/>
      </c>
    </row>
    <row r="103">
      <c r="A103" s="6" t="s">
        <v>149</v>
      </c>
      <c r="B103" s="6" t="str">
        <f>VLOOKUP(A103,'Mentor Sheet'!$B$2:$O$102,2,0)</f>
        <v>M12</v>
      </c>
      <c r="C103" s="6" t="s">
        <v>150</v>
      </c>
      <c r="D103" s="6" t="s">
        <v>26</v>
      </c>
      <c r="E103" s="6" t="str">
        <f>VLOOKUP(D103,'2021 Batch'!$A$2:$E$16,2,0)</f>
        <v>f20212801@pilani.bits-pilani.ac.in</v>
      </c>
      <c r="F103" s="7">
        <v>2.0</v>
      </c>
      <c r="G103" s="6" t="str">
        <f t="shared" si="1"/>
        <v>M12X2</v>
      </c>
      <c r="H103" s="6" t="str">
        <f>VLOOKUP(G103,'Slot tags'!$C$2:$D$610,2,0)</f>
        <v>S18</v>
      </c>
      <c r="I103" s="8" t="str">
        <f>VLOOKUP($H103,'Startup Sheet'!$A$1:$AM$47,2,0)</f>
        <v>Euphotic Labs Private Limited</v>
      </c>
      <c r="J103" s="9" t="str">
        <f>VLOOKUP(H103,'Startup Sheet'!$A$1:$AM$47,3,0)</f>
        <v>Shreya</v>
      </c>
      <c r="K103" s="9" t="str">
        <f>VLOOKUP(H103,'Startup Sheet'!$A$1:$AM$47,4,0)</f>
        <v>f20201807@pilani.bits-pilani.ac.in</v>
      </c>
      <c r="L103" s="10" t="str">
        <f>VLOOKUP($H103,'Startup Sheet'!$A$1:$AM$47,15,0)</f>
        <v>https://drive.google.com/drive/folders/1PIEn0HU71iqvaXE8xmGclj6j1YvpVsEp?usp=sharing</v>
      </c>
      <c r="M103" s="9" t="str">
        <f t="shared" si="2"/>
        <v>Startup Name- Euphotic Labs Private Limited: https://drive.google.com/drive/folders/1PIEn0HU71iqvaXE8xmGclj6j1YvpVsEp?usp=sharing</v>
      </c>
      <c r="N103" s="9">
        <v>44748.0</v>
      </c>
      <c r="O103" s="11">
        <v>44748.645833333336</v>
      </c>
      <c r="P103" s="15">
        <v>44748.6875</v>
      </c>
      <c r="Q103" s="9" t="str">
        <f>VLOOKUP($H103,'Startup Sheet'!$A$1:$AM$47,18,0)</f>
        <v>sudeep@euphotic.io</v>
      </c>
      <c r="R103" s="9" t="str">
        <f>VLOOKUP($H103,'Startup Sheet'!$A$1:$AM$47,21,0)</f>
        <v>yatin@euphotic.io</v>
      </c>
      <c r="S103" s="9" t="str">
        <f>VLOOKUP($H103,'Startup Sheet'!$A$1:$AM$47,24,0)</f>
        <v>amitgupta@euphotic.io</v>
      </c>
    </row>
    <row r="104">
      <c r="A104" s="6" t="s">
        <v>149</v>
      </c>
      <c r="B104" s="6" t="str">
        <f>VLOOKUP(A104,'Mentor Sheet'!$B$2:$O$102,2,0)</f>
        <v>M12</v>
      </c>
      <c r="C104" s="6" t="s">
        <v>150</v>
      </c>
      <c r="D104" s="6" t="s">
        <v>26</v>
      </c>
      <c r="E104" s="6" t="str">
        <f>VLOOKUP(D104,'2021 Batch'!$A$2:$E$16,2,0)</f>
        <v>f20212801@pilani.bits-pilani.ac.in</v>
      </c>
      <c r="F104" s="7">
        <v>3.0</v>
      </c>
      <c r="G104" s="6" t="str">
        <f t="shared" si="1"/>
        <v>M12X3</v>
      </c>
      <c r="H104" s="6" t="str">
        <f>VLOOKUP(G104,'Slot tags'!$C$2:$D$610,2,0)</f>
        <v>S24</v>
      </c>
      <c r="I104" s="8" t="str">
        <f>VLOOKUP($H104,'Startup Sheet'!$A$1:$AM$47,2,0)</f>
        <v>Naxatra Labs</v>
      </c>
      <c r="J104" s="9" t="str">
        <f>VLOOKUP(H104,'Startup Sheet'!$A$1:$AM$47,3,0)</f>
        <v>Shamika</v>
      </c>
      <c r="K104" s="9" t="str">
        <f>VLOOKUP(H104,'Startup Sheet'!$A$1:$AM$47,4,0)</f>
        <v>f20201206@pilani.bits-pilani.ac.in</v>
      </c>
      <c r="L104" s="10" t="str">
        <f>VLOOKUP($H104,'Startup Sheet'!$A$1:$AM$47,15,0)</f>
        <v>https://drive.google.com/open?id=1PQIBXu7D0DzKLlsgGbS0nw3L26RVnNI5&amp;authuser=karman%40conquest.org.in&amp;usp=drive_fs</v>
      </c>
      <c r="M104" s="9" t="str">
        <f t="shared" si="2"/>
        <v>Startup Name- Naxatra Labs: https://drive.google.com/open?id=1PQIBXu7D0DzKLlsgGbS0nw3L26RVnNI5&amp;authuser=karman%40conquest.org.in&amp;usp=drive_fs</v>
      </c>
      <c r="N104" s="9">
        <v>44749.0</v>
      </c>
      <c r="O104" s="11">
        <v>44749.645833333336</v>
      </c>
      <c r="P104" s="15">
        <v>44749.6875</v>
      </c>
      <c r="Q104" s="9" t="str">
        <f>VLOOKUP($H104,'Startup Sheet'!$A$1:$AM$47,18,0)</f>
        <v>abhilash@naxatralabs.com</v>
      </c>
      <c r="R104" s="9" t="str">
        <f>VLOOKUP($H104,'Startup Sheet'!$A$1:$AM$47,21,0)</f>
        <v>piyush@naxatralabs.com</v>
      </c>
      <c r="S104" s="9" t="str">
        <f>VLOOKUP($H104,'Startup Sheet'!$A$1:$AM$47,24,0)</f>
        <v/>
      </c>
    </row>
    <row r="105">
      <c r="A105" s="6" t="s">
        <v>151</v>
      </c>
      <c r="B105" s="6" t="str">
        <f>VLOOKUP(A105,'Mentor Sheet'!$B$2:$O$102,2,0)</f>
        <v>M1</v>
      </c>
      <c r="C105" s="6" t="s">
        <v>152</v>
      </c>
      <c r="D105" s="6" t="s">
        <v>31</v>
      </c>
      <c r="E105" s="6" t="str">
        <f>VLOOKUP(D105,'2021 Batch'!$A$2:$E$16,2,0)</f>
        <v>f20210362@pilani.bits-pilani.ac.in</v>
      </c>
      <c r="F105" s="7">
        <v>1.0</v>
      </c>
      <c r="G105" s="6" t="str">
        <f t="shared" si="1"/>
        <v>M1X1</v>
      </c>
      <c r="H105" s="6" t="str">
        <f>VLOOKUP(G105,'Slot tags'!$C$2:$D$610,2,0)</f>
        <v>S11</v>
      </c>
      <c r="I105" s="8" t="str">
        <f>VLOOKUP($H105,'Startup Sheet'!$A$1:$AM$47,2,0)</f>
        <v>Leegum</v>
      </c>
      <c r="J105" s="9" t="str">
        <f>VLOOKUP(H105,'Startup Sheet'!$A$1:$AM$47,3,0)</f>
        <v>Karman</v>
      </c>
      <c r="K105" s="9" t="str">
        <f>VLOOKUP(H105,'Startup Sheet'!$A$1:$AM$47,4,0)</f>
        <v>f20201896@pilani.bits-pilani.ac.in</v>
      </c>
      <c r="L105" s="10" t="str">
        <f>VLOOKUP($H105,'Startup Sheet'!$A$1:$AM$47,15,0)</f>
        <v>https://drive.google.com/open?id=1NtWH88d2Hcog9nyucDmMZdik48V1tNng&amp;authuser=karman%40conquest.org.in&amp;usp=drive_fs</v>
      </c>
      <c r="M105" s="9" t="str">
        <f t="shared" si="2"/>
        <v>Startup Name- Leegum: https://drive.google.com/open?id=1NtWH88d2Hcog9nyucDmMZdik48V1tNng&amp;authuser=karman%40conquest.org.in&amp;usp=drive_fs</v>
      </c>
      <c r="N105" s="9">
        <v>44746.0</v>
      </c>
      <c r="O105" s="11">
        <v>44746.479166666664</v>
      </c>
      <c r="P105" s="15">
        <v>44746.520833333336</v>
      </c>
      <c r="Q105" s="9" t="str">
        <f>VLOOKUP($H105,'Startup Sheet'!$A$1:$AM$47,18,0)</f>
        <v>akashpratapsingh2912@gmail.com</v>
      </c>
      <c r="R105" s="9" t="str">
        <f>VLOOKUP($H105,'Startup Sheet'!$A$1:$AM$47,21,0)</f>
        <v>petullamishra08@gmail.com</v>
      </c>
      <c r="S105" s="9" t="str">
        <f>VLOOKUP($H105,'Startup Sheet'!$A$1:$AM$47,24,0)</f>
        <v/>
      </c>
    </row>
    <row r="106">
      <c r="A106" s="6" t="s">
        <v>151</v>
      </c>
      <c r="B106" s="6" t="str">
        <f>VLOOKUP(A106,'Mentor Sheet'!$B$2:$O$102,2,0)</f>
        <v>M1</v>
      </c>
      <c r="C106" s="6" t="s">
        <v>152</v>
      </c>
      <c r="D106" s="6" t="s">
        <v>31</v>
      </c>
      <c r="E106" s="6" t="str">
        <f>VLOOKUP(D106,'2021 Batch'!$A$2:$E$16,2,0)</f>
        <v>f20210362@pilani.bits-pilani.ac.in</v>
      </c>
      <c r="F106" s="7">
        <v>2.0</v>
      </c>
      <c r="G106" s="6" t="str">
        <f t="shared" si="1"/>
        <v>M1X2</v>
      </c>
      <c r="H106" s="6" t="str">
        <f>VLOOKUP(G106,'Slot tags'!$C$2:$D$610,2,0)</f>
        <v>S14</v>
      </c>
      <c r="I106" s="8" t="str">
        <f>VLOOKUP($H106,'Startup Sheet'!$A$1:$AM$47,2,0)</f>
        <v>Avidia Labs</v>
      </c>
      <c r="J106" s="9" t="str">
        <f>VLOOKUP(H106,'Startup Sheet'!$A$1:$AM$47,3,0)</f>
        <v>Mehul</v>
      </c>
      <c r="K106" s="9" t="str">
        <f>VLOOKUP(H106,'Startup Sheet'!$A$1:$AM$47,4,0)</f>
        <v>f20200806@pilani.bits-pilani.ac.in</v>
      </c>
      <c r="L106" s="10" t="str">
        <f>VLOOKUP($H106,'Startup Sheet'!$A$1:$AM$47,15,0)</f>
        <v>https://drive.google.com/open?id=1Kx8QRKODlNgjRyyxcMYdNXa2RA48lcIO&amp;authuser=karman%40conquest.org.in&amp;usp=drive_fs</v>
      </c>
      <c r="M106" s="9" t="str">
        <f t="shared" si="2"/>
        <v>Startup Name- Avidia Labs: https://drive.google.com/open?id=1Kx8QRKODlNgjRyyxcMYdNXa2RA48lcIO&amp;authuser=karman%40conquest.org.in&amp;usp=drive_fs</v>
      </c>
      <c r="N106" s="9">
        <v>44747.0</v>
      </c>
      <c r="O106" s="11">
        <v>44747.479166666664</v>
      </c>
      <c r="P106" s="15">
        <v>44747.520833333336</v>
      </c>
      <c r="Q106" s="9" t="str">
        <f>VLOOKUP($H106,'Startup Sheet'!$A$1:$AM$47,18,0)</f>
        <v>vidya.choudhary@avidialabs.com</v>
      </c>
      <c r="R106" s="9" t="str">
        <f>VLOOKUP($H106,'Startup Sheet'!$A$1:$AM$47,21,0)</f>
        <v>ajitkohir@avidialabs.com</v>
      </c>
      <c r="S106" s="9" t="str">
        <f>VLOOKUP($H106,'Startup Sheet'!$A$1:$AM$47,24,0)</f>
        <v/>
      </c>
    </row>
    <row r="107">
      <c r="A107" s="6" t="s">
        <v>151</v>
      </c>
      <c r="B107" s="6" t="str">
        <f>VLOOKUP(A107,'Mentor Sheet'!$B$2:$O$102,2,0)</f>
        <v>M1</v>
      </c>
      <c r="C107" s="6" t="s">
        <v>152</v>
      </c>
      <c r="D107" s="6" t="s">
        <v>31</v>
      </c>
      <c r="E107" s="6" t="str">
        <f>VLOOKUP(D107,'2021 Batch'!$A$2:$E$16,2,0)</f>
        <v>f20210362@pilani.bits-pilani.ac.in</v>
      </c>
      <c r="F107" s="7">
        <v>3.0</v>
      </c>
      <c r="G107" s="6" t="str">
        <f t="shared" si="1"/>
        <v>M1X3</v>
      </c>
      <c r="H107" s="6" t="str">
        <f>VLOOKUP(G107,'Slot tags'!$C$2:$D$610,2,0)</f>
        <v>S15</v>
      </c>
      <c r="I107" s="8" t="str">
        <f>VLOOKUP($H107,'Startup Sheet'!$A$1:$AM$47,2,0)</f>
        <v>Debound (Registered under SecretStencil Technologies Pvt. Ltd.)</v>
      </c>
      <c r="J107" s="9" t="str">
        <f>VLOOKUP(H107,'Startup Sheet'!$A$1:$AM$47,3,0)</f>
        <v>Darshil</v>
      </c>
      <c r="K107" s="9" t="str">
        <f>VLOOKUP(H107,'Startup Sheet'!$A$1:$AM$47,4,0)</f>
        <v>f20200985@pilani.bits-pilani.ac.in</v>
      </c>
      <c r="L107" s="10" t="str">
        <f>VLOOKUP($H107,'Startup Sheet'!$A$1:$AM$47,15,0)</f>
        <v>https://drive.google.com/open?id=1--zYAcmR-rs26wsfrAxH4KqTIAYA8uCv&amp;authuser=karman%40conquest.org.in&amp;usp=drive_fs</v>
      </c>
      <c r="M107" s="9" t="str">
        <f t="shared" si="2"/>
        <v>Startup Name- Debound (Registered under SecretStencil Technologies Pvt. Ltd.): https://drive.google.com/open?id=1--zYAcmR-rs26wsfrAxH4KqTIAYA8uCv&amp;authuser=karman%40conquest.org.in&amp;usp=drive_fs</v>
      </c>
      <c r="N107" s="9">
        <v>44748.0</v>
      </c>
      <c r="O107" s="11">
        <v>44748.479166666664</v>
      </c>
      <c r="P107" s="15">
        <v>44748.520833333336</v>
      </c>
      <c r="Q107" s="9" t="str">
        <f>VLOOKUP($H107,'Startup Sheet'!$A$1:$AM$47,18,0)</f>
        <v>f20190469@pilani.bits-pilani.ac.in</v>
      </c>
      <c r="R107" s="9" t="str">
        <f>VLOOKUP($H107,'Startup Sheet'!$A$1:$AM$47,21,0)</f>
        <v>avyaygupta007@gmail.com</v>
      </c>
      <c r="S107" s="9" t="str">
        <f>VLOOKUP($H107,'Startup Sheet'!$A$1:$AM$47,24,0)</f>
        <v>kmlptl.16@gmail.com</v>
      </c>
    </row>
    <row r="108">
      <c r="A108" s="6" t="s">
        <v>151</v>
      </c>
      <c r="B108" s="6" t="str">
        <f>VLOOKUP(A108,'Mentor Sheet'!$B$2:$O$102,2,0)</f>
        <v>M1</v>
      </c>
      <c r="C108" s="6" t="s">
        <v>152</v>
      </c>
      <c r="D108" s="6" t="s">
        <v>31</v>
      </c>
      <c r="E108" s="6" t="str">
        <f>VLOOKUP(D108,'2021 Batch'!$A$2:$E$16,2,0)</f>
        <v>f20210362@pilani.bits-pilani.ac.in</v>
      </c>
      <c r="F108" s="7">
        <v>4.0</v>
      </c>
      <c r="G108" s="6" t="str">
        <f t="shared" si="1"/>
        <v>M1X4</v>
      </c>
      <c r="H108" s="6" t="str">
        <f>VLOOKUP(G108,'Slot tags'!$C$2:$D$610,2,0)</f>
        <v>S39</v>
      </c>
      <c r="I108" s="8" t="str">
        <f>VLOOKUP($H108,'Startup Sheet'!$A$1:$AM$47,2,0)</f>
        <v>PayNav</v>
      </c>
      <c r="J108" s="9" t="str">
        <f>VLOOKUP(H108,'Startup Sheet'!$A$1:$AM$47,3,0)</f>
        <v>Varad</v>
      </c>
      <c r="K108" s="9" t="str">
        <f>VLOOKUP(H108,'Startup Sheet'!$A$1:$AM$47,4,0)</f>
        <v>f20200160@pilani.bits-pilani.ac.in</v>
      </c>
      <c r="L108" s="10" t="str">
        <f>VLOOKUP($H108,'Startup Sheet'!$A$1:$AM$47,15,0)</f>
        <v>https://drive.google.com/drive/folders/1TFN3gx8ROM2PZXjpWNtPfZ4HQZcniv_C?usp=sharing</v>
      </c>
      <c r="M108" s="9" t="str">
        <f t="shared" si="2"/>
        <v>Startup Name- PayNav: https://drive.google.com/drive/folders/1TFN3gx8ROM2PZXjpWNtPfZ4HQZcniv_C?usp=sharing</v>
      </c>
      <c r="N108" s="9">
        <v>44749.0</v>
      </c>
      <c r="O108" s="11">
        <v>44749.479166666664</v>
      </c>
      <c r="P108" s="15">
        <v>44749.520833333336</v>
      </c>
      <c r="Q108" s="9" t="str">
        <f>VLOOKUP($H108,'Startup Sheet'!$A$1:$AM$47,18,0)</f>
        <v>naveenpatnaik.J@gmail.com</v>
      </c>
      <c r="R108" s="9" t="str">
        <f>VLOOKUP($H108,'Startup Sheet'!$A$1:$AM$47,21,0)</f>
        <v/>
      </c>
      <c r="S108" s="9" t="str">
        <f>VLOOKUP($H108,'Startup Sheet'!$A$1:$AM$47,24,0)</f>
        <v/>
      </c>
    </row>
    <row r="109">
      <c r="A109" s="6" t="s">
        <v>153</v>
      </c>
      <c r="B109" s="6" t="str">
        <f>VLOOKUP(A109,'Mentor Sheet'!$B$2:$O$102,2,0)</f>
        <v>M17</v>
      </c>
      <c r="C109" s="6" t="s">
        <v>154</v>
      </c>
      <c r="D109" s="6" t="s">
        <v>26</v>
      </c>
      <c r="E109" s="6" t="str">
        <f>VLOOKUP(D109,'2021 Batch'!$A$2:$E$16,2,0)</f>
        <v>f20212801@pilani.bits-pilani.ac.in</v>
      </c>
      <c r="F109" s="7">
        <v>1.0</v>
      </c>
      <c r="G109" s="6" t="str">
        <f t="shared" si="1"/>
        <v>M17X1</v>
      </c>
      <c r="H109" s="6" t="str">
        <f>VLOOKUP(G109,'Slot tags'!$C$2:$D$610,2,0)</f>
        <v>S1</v>
      </c>
      <c r="I109" s="8" t="str">
        <f>VLOOKUP($H109,'Startup Sheet'!$A$1:$AM$47,2,0)</f>
        <v>Algoz.xyz</v>
      </c>
      <c r="J109" s="9" t="str">
        <f>VLOOKUP(H109,'Startup Sheet'!$A$1:$AM$47,3,0)</f>
        <v>Saksham</v>
      </c>
      <c r="K109" s="9" t="str">
        <f>VLOOKUP(H109,'Startup Sheet'!$A$1:$AM$47,4,0)</f>
        <v>f20201508@pilani.bits-pilani.ac.in</v>
      </c>
      <c r="L109" s="10" t="str">
        <f>VLOOKUP($H109,'Startup Sheet'!$A$1:$AM$47,15,0)</f>
        <v>https://drive.google.com/drive/folders/1LWNIO2EIRPjX9BeaYigFOVgkhpfh3fiM?usp=sharing</v>
      </c>
      <c r="M109" s="9" t="str">
        <f t="shared" si="2"/>
        <v>Startup Name- Algoz.xyz: https://drive.google.com/drive/folders/1LWNIO2EIRPjX9BeaYigFOVgkhpfh3fiM?usp=sharing</v>
      </c>
      <c r="N109" s="9">
        <v>44743.0</v>
      </c>
      <c r="O109" s="11">
        <v>44743.416666666664</v>
      </c>
      <c r="P109" s="11">
        <v>44743.458333333336</v>
      </c>
      <c r="Q109" s="9" t="str">
        <f>VLOOKUP($H109,'Startup Sheet'!$A$1:$AM$47,18,0)</f>
        <v>hey@virajchhajed.com</v>
      </c>
      <c r="R109" s="9" t="str">
        <f>VLOOKUP($H109,'Startup Sheet'!$A$1:$AM$47,21,0)</f>
        <v>nishant.aklecha@gmail.com</v>
      </c>
      <c r="S109" s="9" t="str">
        <f>VLOOKUP($H109,'Startup Sheet'!$A$1:$AM$47,24,0)</f>
        <v/>
      </c>
    </row>
    <row r="110">
      <c r="A110" s="6" t="s">
        <v>153</v>
      </c>
      <c r="B110" s="6" t="str">
        <f>VLOOKUP(A110,'Mentor Sheet'!$B$2:$O$102,2,0)</f>
        <v>M17</v>
      </c>
      <c r="C110" s="6" t="s">
        <v>154</v>
      </c>
      <c r="D110" s="6" t="s">
        <v>26</v>
      </c>
      <c r="E110" s="6" t="str">
        <f>VLOOKUP(D110,'2021 Batch'!$A$2:$E$16,2,0)</f>
        <v>f20212801@pilani.bits-pilani.ac.in</v>
      </c>
      <c r="F110" s="7">
        <v>2.0</v>
      </c>
      <c r="G110" s="6" t="str">
        <f t="shared" si="1"/>
        <v>M17X2</v>
      </c>
      <c r="H110" s="6" t="str">
        <f>VLOOKUP(G110,'Slot tags'!$C$2:$D$610,2,0)</f>
        <v>S43</v>
      </c>
      <c r="I110" s="8" t="str">
        <f>VLOOKUP($H110,'Startup Sheet'!$A$1:$AM$47,2,0)</f>
        <v>Invest With Tribe</v>
      </c>
      <c r="J110" s="9" t="str">
        <f>VLOOKUP(H110,'Startup Sheet'!$A$1:$AM$47,3,0)</f>
        <v>Varad</v>
      </c>
      <c r="K110" s="9" t="str">
        <f>VLOOKUP(H110,'Startup Sheet'!$A$1:$AM$47,4,0)</f>
        <v>f20200160@pilani.bits-pilani.ac.in</v>
      </c>
      <c r="L110" s="10" t="str">
        <f>VLOOKUP($H110,'Startup Sheet'!$A$1:$AM$47,15,0)</f>
        <v>https://drive.google.com/open?id=1XGVm-Tm12RkSLgg26m5hY8wO874bGqRL&amp;authuser=karman%40conquest.org.in&amp;usp=drive_fs</v>
      </c>
      <c r="M110" s="9" t="str">
        <f t="shared" si="2"/>
        <v>Startup Name- Invest With Tribe: https://drive.google.com/open?id=1XGVm-Tm12RkSLgg26m5hY8wO874bGqRL&amp;authuser=karman%40conquest.org.in&amp;usp=drive_fs</v>
      </c>
      <c r="N110" s="9">
        <v>44743.0</v>
      </c>
      <c r="O110" s="11">
        <v>44743.458333333336</v>
      </c>
      <c r="P110" s="11">
        <v>44743.5</v>
      </c>
      <c r="Q110" s="9" t="str">
        <f>VLOOKUP($H110,'Startup Sheet'!$A$1:$AM$47,18,0)</f>
        <v>himanshu@investwithtribe.com</v>
      </c>
      <c r="R110" s="9" t="str">
        <f>VLOOKUP($H110,'Startup Sheet'!$A$1:$AM$47,21,0)</f>
        <v>kayur@investwithtribe.com</v>
      </c>
      <c r="S110" s="9" t="str">
        <f>VLOOKUP($H110,'Startup Sheet'!$A$1:$AM$47,24,0)</f>
        <v/>
      </c>
    </row>
    <row r="111">
      <c r="A111" s="6" t="s">
        <v>155</v>
      </c>
      <c r="B111" s="6" t="str">
        <f>VLOOKUP(A111,'Mentor Sheet'!$B$2:$O$102,2,0)</f>
        <v>M50</v>
      </c>
      <c r="C111" s="6" t="s">
        <v>156</v>
      </c>
      <c r="D111" s="6" t="s">
        <v>49</v>
      </c>
      <c r="E111" s="6" t="str">
        <f>VLOOKUP(D111,'2021 Batch'!$A$2:$E$16,2,0)</f>
        <v>f20210523@pilani.bits-pilani.ac.in</v>
      </c>
      <c r="F111" s="7">
        <v>1.0</v>
      </c>
      <c r="G111" s="6" t="str">
        <f t="shared" si="1"/>
        <v>M50X1</v>
      </c>
      <c r="H111" s="6" t="str">
        <f>VLOOKUP(G111,'Slot tags'!$C$2:$D$610,2,0)</f>
        <v>S8</v>
      </c>
      <c r="I111" s="8" t="str">
        <f>VLOOKUP($H111,'Startup Sheet'!$A$1:$AM$47,2,0)</f>
        <v>Fragments (prev. Gullak Party)</v>
      </c>
      <c r="J111" s="9" t="str">
        <f>VLOOKUP(H111,'Startup Sheet'!$A$1:$AM$47,3,0)</f>
        <v>Adarsh</v>
      </c>
      <c r="K111" s="9" t="str">
        <f>VLOOKUP(H111,'Startup Sheet'!$A$1:$AM$47,4,0)</f>
        <v>f20200635@pilani.bits-pilani.ac.in</v>
      </c>
      <c r="L111" s="10" t="str">
        <f>VLOOKUP($H111,'Startup Sheet'!$A$1:$AM$47,15,0)</f>
        <v>https://drive.google.com/open?id=1JpRC8GO5Kbd6N1RwVqNKcwOcV7aUUxhr&amp;authuser=karman%40conquest.org.in&amp;usp=drive_fs</v>
      </c>
      <c r="M111" s="9" t="str">
        <f t="shared" si="2"/>
        <v>Startup Name- Fragments (prev. Gullak Party): https://drive.google.com/open?id=1JpRC8GO5Kbd6N1RwVqNKcwOcV7aUUxhr&amp;authuser=karman%40conquest.org.in&amp;usp=drive_fs</v>
      </c>
      <c r="N111" s="9">
        <v>44743.0</v>
      </c>
      <c r="O111" s="11">
        <v>44743.416666666664</v>
      </c>
      <c r="P111" s="15">
        <v>44743.458333333336</v>
      </c>
      <c r="Q111" s="9" t="str">
        <f>VLOOKUP($H111,'Startup Sheet'!$A$1:$AM$47,18,0)</f>
        <v>deep@thesocio.club</v>
      </c>
      <c r="R111" s="9" t="str">
        <f>VLOOKUP($H111,'Startup Sheet'!$A$1:$AM$47,21,0)</f>
        <v/>
      </c>
      <c r="S111" s="9" t="str">
        <f>VLOOKUP($H111,'Startup Sheet'!$A$1:$AM$47,24,0)</f>
        <v/>
      </c>
    </row>
    <row r="112">
      <c r="A112" s="6" t="s">
        <v>155</v>
      </c>
      <c r="B112" s="6" t="str">
        <f>VLOOKUP(A112,'Mentor Sheet'!$B$2:$O$102,2,0)</f>
        <v>M50</v>
      </c>
      <c r="C112" s="6" t="s">
        <v>156</v>
      </c>
      <c r="D112" s="6" t="s">
        <v>49</v>
      </c>
      <c r="E112" s="6" t="str">
        <f>VLOOKUP(D112,'2021 Batch'!$A$2:$E$16,2,0)</f>
        <v>f20210523@pilani.bits-pilani.ac.in</v>
      </c>
      <c r="F112" s="7">
        <v>2.0</v>
      </c>
      <c r="G112" s="6" t="str">
        <f t="shared" si="1"/>
        <v>M50X2</v>
      </c>
      <c r="H112" s="6" t="str">
        <f>VLOOKUP(G112,'Slot tags'!$C$2:$D$610,2,0)</f>
        <v>S27</v>
      </c>
      <c r="I112" s="8" t="str">
        <f>VLOOKUP($H112,'Startup Sheet'!$A$1:$AM$47,2,0)</f>
        <v>Nyus</v>
      </c>
      <c r="J112" s="9" t="str">
        <f>VLOOKUP(H112,'Startup Sheet'!$A$1:$AM$47,3,0)</f>
        <v>Naman</v>
      </c>
      <c r="K112" s="9" t="str">
        <f>VLOOKUP(H112,'Startup Sheet'!$A$1:$AM$47,4,0)</f>
        <v>f20201749@pilani.bits-pilani.ac.in</v>
      </c>
      <c r="L112" s="10" t="str">
        <f>VLOOKUP($H112,'Startup Sheet'!$A$1:$AM$47,15,0)</f>
        <v>https://drive.google.com/open?id=1PGBHUVDTNc5ea-tOvuEYsFIMbenCN3qu&amp;authuser=karman%40conquest.org.in&amp;usp=drive_fs</v>
      </c>
      <c r="M112" s="9" t="str">
        <f t="shared" si="2"/>
        <v>Startup Name- Nyus: https://drive.google.com/open?id=1PGBHUVDTNc5ea-tOvuEYsFIMbenCN3qu&amp;authuser=karman%40conquest.org.in&amp;usp=drive_fs</v>
      </c>
      <c r="N112" s="9">
        <v>44743.0</v>
      </c>
      <c r="O112" s="11">
        <v>44743.708333333336</v>
      </c>
      <c r="P112" s="15">
        <v>44743.75</v>
      </c>
      <c r="Q112" s="9" t="str">
        <f>VLOOKUP($H112,'Startup Sheet'!$A$1:$AM$47,18,0)</f>
        <v>puru@nyusapp.com</v>
      </c>
      <c r="R112" s="9" t="str">
        <f>VLOOKUP($H112,'Startup Sheet'!$A$1:$AM$47,21,0)</f>
        <v/>
      </c>
      <c r="S112" s="9" t="str">
        <f>VLOOKUP($H112,'Startup Sheet'!$A$1:$AM$47,24,0)</f>
        <v/>
      </c>
    </row>
    <row r="113">
      <c r="A113" s="6" t="s">
        <v>155</v>
      </c>
      <c r="B113" s="6" t="str">
        <f>VLOOKUP(A113,'Mentor Sheet'!$B$2:$O$102,2,0)</f>
        <v>M50</v>
      </c>
      <c r="C113" s="6" t="s">
        <v>156</v>
      </c>
      <c r="D113" s="6" t="s">
        <v>49</v>
      </c>
      <c r="E113" s="6" t="str">
        <f>VLOOKUP(D113,'2021 Batch'!$A$2:$E$16,2,0)</f>
        <v>f20210523@pilani.bits-pilani.ac.in</v>
      </c>
      <c r="F113" s="7">
        <v>3.0</v>
      </c>
      <c r="G113" s="6" t="str">
        <f t="shared" si="1"/>
        <v>M50X3</v>
      </c>
      <c r="H113" s="6" t="str">
        <f>VLOOKUP(G113,'Slot tags'!$C$2:$D$610,2,0)</f>
        <v>S38</v>
      </c>
      <c r="I113" s="8" t="str">
        <f>VLOOKUP($H113,'Startup Sheet'!$A$1:$AM$47,2,0)</f>
        <v>Heamac Healthcare Pvt. Ltd.</v>
      </c>
      <c r="J113" s="9" t="str">
        <f>VLOOKUP(H113,'Startup Sheet'!$A$1:$AM$47,3,0)</f>
        <v>Shreya</v>
      </c>
      <c r="K113" s="9" t="str">
        <f>VLOOKUP(H113,'Startup Sheet'!$A$1:$AM$47,4,0)</f>
        <v>f20201807@pilani.bits-pilani.ac.in</v>
      </c>
      <c r="L113" s="10" t="str">
        <f>VLOOKUP($H113,'Startup Sheet'!$A$1:$AM$47,15,0)</f>
        <v>https://drive.google.com/drive/folders/1PQKuqUJT_zNeROZr8kVFSWunYMpu0ETK?usp=sharing</v>
      </c>
      <c r="M113" s="9" t="str">
        <f t="shared" si="2"/>
        <v>Startup Name- Heamac Healthcare Pvt. Ltd.: https://drive.google.com/drive/folders/1PQKuqUJT_zNeROZr8kVFSWunYMpu0ETK?usp=sharing</v>
      </c>
      <c r="N113" s="9">
        <v>44746.0</v>
      </c>
      <c r="O113" s="11">
        <v>44746.416666666664</v>
      </c>
      <c r="P113" s="15">
        <v>44746.458333333336</v>
      </c>
      <c r="Q113" s="9" t="str">
        <f>VLOOKUP($H113,'Startup Sheet'!$A$1:$AM$47,18,0)</f>
        <v>akitha@heamac.com</v>
      </c>
      <c r="R113" s="9" t="str">
        <f>VLOOKUP($H113,'Startup Sheet'!$A$1:$AM$47,21,0)</f>
        <v>prasad@heamac.com</v>
      </c>
      <c r="S113" s="9" t="str">
        <f>VLOOKUP($H113,'Startup Sheet'!$A$1:$AM$47,24,0)</f>
        <v/>
      </c>
    </row>
    <row r="114">
      <c r="A114" s="6" t="s">
        <v>155</v>
      </c>
      <c r="B114" s="6" t="str">
        <f>VLOOKUP(A114,'Mentor Sheet'!$B$2:$O$102,2,0)</f>
        <v>M50</v>
      </c>
      <c r="C114" s="6" t="s">
        <v>156</v>
      </c>
      <c r="D114" s="6" t="s">
        <v>49</v>
      </c>
      <c r="E114" s="6" t="str">
        <f>VLOOKUP(D114,'2021 Batch'!$A$2:$E$16,2,0)</f>
        <v>f20210523@pilani.bits-pilani.ac.in</v>
      </c>
      <c r="F114" s="18">
        <v>5.0</v>
      </c>
      <c r="G114" s="6" t="str">
        <f t="shared" si="1"/>
        <v>M50X5</v>
      </c>
      <c r="H114" s="6" t="str">
        <f>VLOOKUP(G114,'Slot tags'!$C$2:$D$610,2,0)</f>
        <v>S35</v>
      </c>
      <c r="I114" s="8" t="str">
        <f>VLOOKUP($H114,'Startup Sheet'!$A$1:$AM$47,2,0)</f>
        <v>InfinityX Innovations Private Limited</v>
      </c>
      <c r="J114" s="9" t="str">
        <f>VLOOKUP(H114,'Startup Sheet'!$A$1:$AM$47,3,0)</f>
        <v>Shreya</v>
      </c>
      <c r="K114" s="9" t="str">
        <f>VLOOKUP(H114,'Startup Sheet'!$A$1:$AM$47,4,0)</f>
        <v>f20201807@pilani.bits-pilani.ac.in</v>
      </c>
      <c r="L114" s="10" t="str">
        <f>VLOOKUP($H114,'Startup Sheet'!$A$1:$AM$47,15,0)</f>
        <v>https://drive.google.com/drive/folders/1S5DGiKNCiEhsVVLsQSk8RTObgsdhf7ih?usp=sharing</v>
      </c>
      <c r="M114" s="9" t="str">
        <f t="shared" si="2"/>
        <v>Startup Name- InfinityX Innovations Private Limited: https://drive.google.com/drive/folders/1S5DGiKNCiEhsVVLsQSk8RTObgsdhf7ih?usp=sharing</v>
      </c>
      <c r="N114" s="9">
        <v>44746.0</v>
      </c>
      <c r="O114" s="11">
        <v>44746.708333333336</v>
      </c>
      <c r="P114" s="15">
        <v>44746.75</v>
      </c>
      <c r="Q114" s="9" t="str">
        <f>VLOOKUP($H114,'Startup Sheet'!$A$1:$AM$47,18,0)</f>
        <v>satyam@infinityx.co.in</v>
      </c>
      <c r="R114" s="9" t="str">
        <f>VLOOKUP($H114,'Startup Sheet'!$A$1:$AM$47,21,0)</f>
        <v/>
      </c>
      <c r="S114" s="9" t="str">
        <f>VLOOKUP($H114,'Startup Sheet'!$A$1:$AM$47,24,0)</f>
        <v/>
      </c>
    </row>
    <row r="115">
      <c r="A115" s="6" t="s">
        <v>155</v>
      </c>
      <c r="B115" s="6" t="str">
        <f>VLOOKUP(A115,'Mentor Sheet'!$B$2:$O$102,2,0)</f>
        <v>M50</v>
      </c>
      <c r="C115" s="6" t="s">
        <v>156</v>
      </c>
      <c r="D115" s="6" t="s">
        <v>49</v>
      </c>
      <c r="E115" s="6" t="str">
        <f>VLOOKUP(D115,'2021 Batch'!$A$2:$E$16,2,0)</f>
        <v>f20210523@pilani.bits-pilani.ac.in</v>
      </c>
      <c r="F115" s="18">
        <v>4.0</v>
      </c>
      <c r="G115" s="6" t="str">
        <f t="shared" si="1"/>
        <v>M50X4</v>
      </c>
      <c r="H115" s="6" t="str">
        <f>VLOOKUP(G115,'Slot tags'!$C$2:$D$610,2,0)</f>
        <v>S42</v>
      </c>
      <c r="I115" s="8" t="str">
        <f>VLOOKUP($H115,'Startup Sheet'!$A$1:$AM$47,2,0)</f>
        <v>OriginKonnect</v>
      </c>
      <c r="J115" s="9" t="str">
        <f>VLOOKUP(H115,'Startup Sheet'!$A$1:$AM$47,3,0)</f>
        <v>Mehul</v>
      </c>
      <c r="K115" s="9" t="str">
        <f>VLOOKUP(H115,'Startup Sheet'!$A$1:$AM$47,4,0)</f>
        <v>f20200806@pilani.bits-pilani.ac.in</v>
      </c>
      <c r="L115" s="10" t="str">
        <f>VLOOKUP($H115,'Startup Sheet'!$A$1:$AM$47,15,0)</f>
        <v>https://drive.google.com/drive/folders/1PPbdwLnwx9-VV9IvGO2xR4301y3m6cu8?usp=sharing</v>
      </c>
      <c r="M115" s="9" t="str">
        <f t="shared" si="2"/>
        <v>Startup Name- OriginKonnect: https://drive.google.com/drive/folders/1PPbdwLnwx9-VV9IvGO2xR4301y3m6cu8?usp=sharing</v>
      </c>
      <c r="N115" s="9">
        <v>44747.0</v>
      </c>
      <c r="O115" s="11">
        <v>44747.708333333336</v>
      </c>
      <c r="P115" s="15">
        <v>44747.75</v>
      </c>
      <c r="Q115" s="9" t="str">
        <f>VLOOKUP($H115,'Startup Sheet'!$A$1:$AM$47,18,0)</f>
        <v>ajit.j@originKonnect.in</v>
      </c>
      <c r="R115" s="9" t="str">
        <f>VLOOKUP($H115,'Startup Sheet'!$A$1:$AM$47,21,0)</f>
        <v>ravish.k@originkonnect.in</v>
      </c>
      <c r="S115" s="9" t="str">
        <f>VLOOKUP($H115,'Startup Sheet'!$A$1:$AM$47,24,0)</f>
        <v/>
      </c>
    </row>
    <row r="116">
      <c r="A116" s="6" t="s">
        <v>157</v>
      </c>
      <c r="B116" s="6" t="str">
        <f>VLOOKUP(A116,'Mentor Sheet'!$B$2:$O$102,2,0)</f>
        <v>M4</v>
      </c>
      <c r="C116" s="6" t="s">
        <v>158</v>
      </c>
      <c r="D116" s="6" t="s">
        <v>49</v>
      </c>
      <c r="E116" s="6" t="str">
        <f>VLOOKUP(D116,'2021 Batch'!$A$2:$E$16,2,0)</f>
        <v>f20210523@pilani.bits-pilani.ac.in</v>
      </c>
      <c r="F116" s="7">
        <v>1.0</v>
      </c>
      <c r="G116" s="6" t="str">
        <f t="shared" si="1"/>
        <v>M4X1</v>
      </c>
      <c r="H116" s="6" t="str">
        <f>VLOOKUP(G116,'Slot tags'!$C$2:$D$610,2,0)</f>
        <v>S44</v>
      </c>
      <c r="I116" s="8" t="str">
        <f>VLOOKUP($H116,'Startup Sheet'!$A$1:$AM$47,2,0)</f>
        <v>UNINO Healthcare Private Limited</v>
      </c>
      <c r="J116" s="9" t="str">
        <f>VLOOKUP(H116,'Startup Sheet'!$A$1:$AM$47,3,0)</f>
        <v>Mehul</v>
      </c>
      <c r="K116" s="9" t="str">
        <f>VLOOKUP(H116,'Startup Sheet'!$A$1:$AM$47,4,0)</f>
        <v>f20200806@pilani.bits-pilani.ac.in</v>
      </c>
      <c r="L116" s="10" t="str">
        <f>VLOOKUP($H116,'Startup Sheet'!$A$1:$AM$47,15,0)</f>
        <v>https://drive.google.com/open?id=1WvcUJlLCv7VmievZOnHqyBVdxVdlwt-B&amp;authuser=karman%40conquest.org.in&amp;usp=drive_fs</v>
      </c>
      <c r="M116" s="9" t="str">
        <f t="shared" si="2"/>
        <v>Startup Name- UNINO Healthcare Private Limited: https://drive.google.com/open?id=1WvcUJlLCv7VmievZOnHqyBVdxVdlwt-B&amp;authuser=karman%40conquest.org.in&amp;usp=drive_fs</v>
      </c>
      <c r="N116" s="9">
        <v>44743.0</v>
      </c>
      <c r="O116" s="11">
        <v>44743.416666666664</v>
      </c>
      <c r="P116" s="15">
        <v>44743.458333333336</v>
      </c>
      <c r="Q116" s="9" t="str">
        <f>VLOOKUP($H116,'Startup Sheet'!$A$1:$AM$47,18,0)</f>
        <v>Harshini.zaveri@gmail.com</v>
      </c>
      <c r="R116" s="9" t="str">
        <f>VLOOKUP($H116,'Startup Sheet'!$A$1:$AM$47,21,0)</f>
        <v>Zaverichiranjit@gmail.com</v>
      </c>
      <c r="S116" s="9"/>
    </row>
    <row r="117">
      <c r="A117" s="6" t="s">
        <v>159</v>
      </c>
      <c r="B117" s="6" t="str">
        <f>VLOOKUP(A117,'Mentor Sheet'!$B$2:$O$102,2,0)</f>
        <v>M73</v>
      </c>
      <c r="C117" s="6" t="s">
        <v>160</v>
      </c>
      <c r="D117" s="6" t="s">
        <v>49</v>
      </c>
      <c r="E117" s="6" t="str">
        <f>VLOOKUP(D117,'2021 Batch'!$A$2:$E$16,2,0)</f>
        <v>f20210523@pilani.bits-pilani.ac.in</v>
      </c>
      <c r="F117" s="7">
        <v>1.0</v>
      </c>
      <c r="G117" s="6" t="str">
        <f t="shared" si="1"/>
        <v>M73X1</v>
      </c>
      <c r="H117" s="6" t="str">
        <f>VLOOKUP(G117,'Slot tags'!$C$2:$D$610,2,0)</f>
        <v>S1</v>
      </c>
      <c r="I117" s="8" t="str">
        <f>VLOOKUP($H117,'Startup Sheet'!$A$1:$AM$47,2,0)</f>
        <v>Algoz.xyz</v>
      </c>
      <c r="J117" s="9" t="str">
        <f>VLOOKUP(H117,'Startup Sheet'!$A$1:$AM$47,3,0)</f>
        <v>Saksham</v>
      </c>
      <c r="K117" s="9" t="str">
        <f>VLOOKUP(H117,'Startup Sheet'!$A$1:$AM$47,4,0)</f>
        <v>f20201508@pilani.bits-pilani.ac.in</v>
      </c>
      <c r="L117" s="10" t="str">
        <f>VLOOKUP($H117,'Startup Sheet'!$A$1:$AM$47,15,0)</f>
        <v>https://drive.google.com/drive/folders/1LWNIO2EIRPjX9BeaYigFOVgkhpfh3fiM?usp=sharing</v>
      </c>
      <c r="M117" s="9" t="str">
        <f t="shared" si="2"/>
        <v>Startup Name- Algoz.xyz: https://drive.google.com/drive/folders/1LWNIO2EIRPjX9BeaYigFOVgkhpfh3fiM?usp=sharing</v>
      </c>
      <c r="N117" s="9">
        <v>44747.0</v>
      </c>
      <c r="O117" s="11">
        <v>44747.583333333336</v>
      </c>
      <c r="P117" s="11">
        <v>44747.625</v>
      </c>
      <c r="Q117" s="9" t="str">
        <f>VLOOKUP($H117,'Startup Sheet'!$A$1:$AM$47,18,0)</f>
        <v>hey@virajchhajed.com</v>
      </c>
      <c r="R117" s="9" t="str">
        <f>VLOOKUP($H117,'Startup Sheet'!$A$1:$AM$47,21,0)</f>
        <v>nishant.aklecha@gmail.com</v>
      </c>
      <c r="S117" s="9" t="str">
        <f>VLOOKUP($H117,'Startup Sheet'!$A$1:$AM$47,24,0)</f>
        <v/>
      </c>
    </row>
    <row r="118">
      <c r="A118" s="6" t="s">
        <v>159</v>
      </c>
      <c r="B118" s="6" t="str">
        <f>VLOOKUP(A118,'Mentor Sheet'!$B$2:$O$102,2,0)</f>
        <v>M73</v>
      </c>
      <c r="C118" s="6" t="s">
        <v>160</v>
      </c>
      <c r="D118" s="6" t="s">
        <v>49</v>
      </c>
      <c r="E118" s="6" t="str">
        <f>VLOOKUP(D118,'2021 Batch'!$A$2:$E$16,2,0)</f>
        <v>f20210523@pilani.bits-pilani.ac.in</v>
      </c>
      <c r="F118" s="7">
        <v>2.0</v>
      </c>
      <c r="G118" s="6" t="str">
        <f t="shared" si="1"/>
        <v>M73X2</v>
      </c>
      <c r="H118" s="6" t="str">
        <f>VLOOKUP(G118,'Slot tags'!$C$2:$D$610,2,0)</f>
        <v>S10</v>
      </c>
      <c r="I118" s="8" t="str">
        <f>VLOOKUP($H118,'Startup Sheet'!$A$1:$AM$47,2,0)</f>
        <v>Folks</v>
      </c>
      <c r="J118" s="9" t="str">
        <f>VLOOKUP(H118,'Startup Sheet'!$A$1:$AM$47,3,0)</f>
        <v>Darshil</v>
      </c>
      <c r="K118" s="9" t="str">
        <f>VLOOKUP(H118,'Startup Sheet'!$A$1:$AM$47,4,0)</f>
        <v>f20200985@pilani.bits-pilani.ac.in</v>
      </c>
      <c r="L118" s="10" t="str">
        <f>VLOOKUP($H118,'Startup Sheet'!$A$1:$AM$47,15,0)</f>
        <v>https://drive.google.com/drive/folders/1JwJrm-OWJuK-1xx6O8dj7OWP8zKkiXoG?usp=sharing</v>
      </c>
      <c r="M118" s="9" t="str">
        <f t="shared" si="2"/>
        <v>Startup Name- Folks: https://drive.google.com/drive/folders/1JwJrm-OWJuK-1xx6O8dj7OWP8zKkiXoG?usp=sharing</v>
      </c>
      <c r="N118" s="9">
        <v>44747.0</v>
      </c>
      <c r="O118" s="11">
        <v>44747.625</v>
      </c>
      <c r="P118" s="11">
        <v>44747.666666666664</v>
      </c>
      <c r="Q118" s="9" t="str">
        <f>VLOOKUP($H118,'Startup Sheet'!$A$1:$AM$47,18,0)</f>
        <v>contact@vishwaspuri.tech</v>
      </c>
      <c r="R118" s="9" t="str">
        <f>VLOOKUP($H118,'Startup Sheet'!$A$1:$AM$47,21,0)</f>
        <v>mudit.shivendra350@yahoo.in</v>
      </c>
      <c r="S118" s="9" t="str">
        <f>VLOOKUP($H118,'Startup Sheet'!$A$1:$AM$47,24,0)</f>
        <v/>
      </c>
    </row>
    <row r="119">
      <c r="A119" s="20" t="s">
        <v>161</v>
      </c>
      <c r="B119" s="6" t="str">
        <f>VLOOKUP(A119,'Mentor Sheet'!$B$2:$O$102,2,0)</f>
        <v>M34</v>
      </c>
      <c r="C119" s="6" t="s">
        <v>162</v>
      </c>
      <c r="D119" s="6" t="s">
        <v>49</v>
      </c>
      <c r="E119" s="6" t="str">
        <f>VLOOKUP(D119,'2021 Batch'!$A$2:$E$16,2,0)</f>
        <v>f20210523@pilani.bits-pilani.ac.in</v>
      </c>
      <c r="F119" s="7">
        <v>1.0</v>
      </c>
      <c r="G119" s="6" t="str">
        <f t="shared" si="1"/>
        <v>M34X1</v>
      </c>
      <c r="H119" s="6" t="str">
        <f>VLOOKUP(G119,'Slot tags'!$C$2:$D$610,2,0)</f>
        <v>S26</v>
      </c>
      <c r="I119" s="8" t="str">
        <f>VLOOKUP($H119,'Startup Sheet'!$A$1:$AM$47,2,0)</f>
        <v>Thrifty Ai</v>
      </c>
      <c r="J119" s="9" t="str">
        <f>VLOOKUP(H119,'Startup Sheet'!$A$1:$AM$47,3,0)</f>
        <v>Varad</v>
      </c>
      <c r="K119" s="9" t="str">
        <f>VLOOKUP(H119,'Startup Sheet'!$A$1:$AM$47,4,0)</f>
        <v>f20200160@pilani.bits-pilani.ac.in</v>
      </c>
      <c r="L119" s="10" t="str">
        <f>VLOOKUP($H119,'Startup Sheet'!$A$1:$AM$47,15,0)</f>
        <v>https://drive.google.com/drive/folders/1UGUlOhqjCkI-SwetLhhrUYvF9kMsvQYr?usp=sharing</v>
      </c>
      <c r="M119" s="9" t="str">
        <f t="shared" si="2"/>
        <v>Startup Name- Thrifty Ai: https://drive.google.com/drive/folders/1UGUlOhqjCkI-SwetLhhrUYvF9kMsvQYr?usp=sharing</v>
      </c>
      <c r="N119" s="9">
        <v>44744.0</v>
      </c>
      <c r="O119" s="11">
        <v>44744.708333333336</v>
      </c>
      <c r="P119" s="15">
        <v>44744.75</v>
      </c>
      <c r="Q119" s="9" t="str">
        <f>VLOOKUP($H119,'Startup Sheet'!$A$1:$AM$47,18,0)</f>
        <v>harshmusketers@gmail.com</v>
      </c>
      <c r="R119" s="9" t="str">
        <f>VLOOKUP($H119,'Startup Sheet'!$A$1:$AM$47,21,0)</f>
        <v>tanishi.mookerjee1510@gmail.com</v>
      </c>
      <c r="S119" s="9" t="str">
        <f>VLOOKUP($H119,'Startup Sheet'!$A$1:$AM$47,24,0)</f>
        <v>yashashgupta96@gmail.com</v>
      </c>
    </row>
    <row r="120">
      <c r="A120" s="20" t="s">
        <v>161</v>
      </c>
      <c r="B120" s="6" t="str">
        <f>VLOOKUP(A120,'Mentor Sheet'!$B$2:$O$102,2,0)</f>
        <v>M34</v>
      </c>
      <c r="C120" s="6" t="s">
        <v>162</v>
      </c>
      <c r="D120" s="6" t="s">
        <v>49</v>
      </c>
      <c r="E120" s="6" t="str">
        <f>VLOOKUP(D120,'2021 Batch'!$A$2:$E$16,2,0)</f>
        <v>f20210523@pilani.bits-pilani.ac.in</v>
      </c>
      <c r="F120" s="7">
        <v>2.0</v>
      </c>
      <c r="G120" s="6" t="str">
        <f t="shared" si="1"/>
        <v>M34X2</v>
      </c>
      <c r="H120" s="6" t="str">
        <f>VLOOKUP(G120,'Slot tags'!$C$2:$D$610,2,0)</f>
        <v>S27</v>
      </c>
      <c r="I120" s="8" t="str">
        <f>VLOOKUP($H120,'Startup Sheet'!$A$1:$AM$47,2,0)</f>
        <v>Nyus</v>
      </c>
      <c r="J120" s="9" t="str">
        <f>VLOOKUP(H120,'Startup Sheet'!$A$1:$AM$47,3,0)</f>
        <v>Naman</v>
      </c>
      <c r="K120" s="9" t="str">
        <f>VLOOKUP(H120,'Startup Sheet'!$A$1:$AM$47,4,0)</f>
        <v>f20201749@pilani.bits-pilani.ac.in</v>
      </c>
      <c r="L120" s="10" t="str">
        <f>VLOOKUP($H120,'Startup Sheet'!$A$1:$AM$47,15,0)</f>
        <v>https://drive.google.com/open?id=1PGBHUVDTNc5ea-tOvuEYsFIMbenCN3qu&amp;authuser=karman%40conquest.org.in&amp;usp=drive_fs</v>
      </c>
      <c r="M120" s="9" t="str">
        <f t="shared" si="2"/>
        <v>Startup Name- Nyus: https://drive.google.com/open?id=1PGBHUVDTNc5ea-tOvuEYsFIMbenCN3qu&amp;authuser=karman%40conquest.org.in&amp;usp=drive_fs</v>
      </c>
      <c r="N120" s="9">
        <v>44745.0</v>
      </c>
      <c r="O120" s="11">
        <v>44745.708333333336</v>
      </c>
      <c r="P120" s="15">
        <v>44745.75</v>
      </c>
      <c r="Q120" s="9" t="str">
        <f>VLOOKUP($H120,'Startup Sheet'!$A$1:$AM$47,18,0)</f>
        <v>puru@nyusapp.com</v>
      </c>
      <c r="R120" s="9" t="str">
        <f>VLOOKUP($H120,'Startup Sheet'!$A$1:$AM$47,21,0)</f>
        <v/>
      </c>
      <c r="S120" s="9" t="str">
        <f>VLOOKUP($H120,'Startup Sheet'!$A$1:$AM$47,24,0)</f>
        <v/>
      </c>
    </row>
    <row r="121">
      <c r="A121" s="20" t="s">
        <v>161</v>
      </c>
      <c r="B121" s="6" t="str">
        <f>VLOOKUP(A121,'Mentor Sheet'!$B$2:$O$102,2,0)</f>
        <v>M34</v>
      </c>
      <c r="C121" s="6" t="s">
        <v>162</v>
      </c>
      <c r="D121" s="6" t="s">
        <v>49</v>
      </c>
      <c r="E121" s="6" t="str">
        <f>VLOOKUP(D121,'2021 Batch'!$A$2:$E$16,2,0)</f>
        <v>f20210523@pilani.bits-pilani.ac.in</v>
      </c>
      <c r="F121" s="7">
        <v>3.0</v>
      </c>
      <c r="G121" s="6" t="str">
        <f t="shared" si="1"/>
        <v>M34X3</v>
      </c>
      <c r="H121" s="6" t="str">
        <f>VLOOKUP(G121,'Slot tags'!$C$2:$D$610,2,0)</f>
        <v>S21</v>
      </c>
      <c r="I121" s="8" t="str">
        <f>VLOOKUP($H121,'Startup Sheet'!$A$1:$AM$47,2,0)</f>
        <v>Learn and Empower Private Limited</v>
      </c>
      <c r="J121" s="9" t="str">
        <f>VLOOKUP(H121,'Startup Sheet'!$A$1:$AM$47,3,0)</f>
        <v>Mehul</v>
      </c>
      <c r="K121" s="9" t="str">
        <f>VLOOKUP(H121,'Startup Sheet'!$A$1:$AM$47,4,0)</f>
        <v>f20200806@pilani.bits-pilani.ac.in</v>
      </c>
      <c r="L121" s="10" t="str">
        <f>VLOOKUP($H121,'Startup Sheet'!$A$1:$AM$47,15,0)</f>
        <v>https://drive.google.com/drive/folders/1T4TUmfqa5C6P8McvtFYN3XntJR6n62Gy?usp=sharing</v>
      </c>
      <c r="M121" s="9" t="str">
        <f t="shared" si="2"/>
        <v>Startup Name- Learn and Empower Private Limited: https://drive.google.com/drive/folders/1T4TUmfqa5C6P8McvtFYN3XntJR6n62Gy?usp=sharing</v>
      </c>
      <c r="N121" s="9">
        <v>44746.0</v>
      </c>
      <c r="O121" s="11">
        <v>44746.708333333336</v>
      </c>
      <c r="P121" s="15">
        <v>44746.75</v>
      </c>
      <c r="Q121" s="9" t="str">
        <f>VLOOKUP($H121,'Startup Sheet'!$A$1:$AM$47,18,0)</f>
        <v>hello@learnemp.in</v>
      </c>
      <c r="R121" s="9" t="str">
        <f>VLOOKUP($H121,'Startup Sheet'!$A$1:$AM$47,21,0)</f>
        <v>prabodh.mahajan@learnemp.in</v>
      </c>
      <c r="S121" s="9" t="str">
        <f>VLOOKUP($H121,'Startup Sheet'!$A$1:$AM$47,24,0)</f>
        <v/>
      </c>
    </row>
    <row r="122">
      <c r="A122" s="20" t="s">
        <v>161</v>
      </c>
      <c r="B122" s="6" t="str">
        <f>VLOOKUP(A122,'Mentor Sheet'!$B$2:$O$102,2,0)</f>
        <v>M34</v>
      </c>
      <c r="C122" s="6" t="s">
        <v>162</v>
      </c>
      <c r="D122" s="6" t="s">
        <v>49</v>
      </c>
      <c r="E122" s="6" t="str">
        <f>VLOOKUP(D122,'2021 Batch'!$A$2:$E$16,2,0)</f>
        <v>f20210523@pilani.bits-pilani.ac.in</v>
      </c>
      <c r="F122" s="7">
        <v>4.0</v>
      </c>
      <c r="G122" s="6" t="str">
        <f t="shared" si="1"/>
        <v>M34X4</v>
      </c>
      <c r="H122" s="6" t="str">
        <f>VLOOKUP(G122,'Slot tags'!$C$2:$D$610,2,0)</f>
        <v>S14</v>
      </c>
      <c r="I122" s="8" t="str">
        <f>VLOOKUP($H122,'Startup Sheet'!$A$1:$AM$47,2,0)</f>
        <v>Avidia Labs</v>
      </c>
      <c r="J122" s="9" t="str">
        <f>VLOOKUP(H122,'Startup Sheet'!$A$1:$AM$47,3,0)</f>
        <v>Mehul</v>
      </c>
      <c r="K122" s="9" t="str">
        <f>VLOOKUP(H122,'Startup Sheet'!$A$1:$AM$47,4,0)</f>
        <v>f20200806@pilani.bits-pilani.ac.in</v>
      </c>
      <c r="L122" s="10" t="str">
        <f>VLOOKUP($H122,'Startup Sheet'!$A$1:$AM$47,15,0)</f>
        <v>https://drive.google.com/open?id=1Kx8QRKODlNgjRyyxcMYdNXa2RA48lcIO&amp;authuser=karman%40conquest.org.in&amp;usp=drive_fs</v>
      </c>
      <c r="M122" s="9" t="str">
        <f t="shared" si="2"/>
        <v>Startup Name- Avidia Labs: https://drive.google.com/open?id=1Kx8QRKODlNgjRyyxcMYdNXa2RA48lcIO&amp;authuser=karman%40conquest.org.in&amp;usp=drive_fs</v>
      </c>
      <c r="N122" s="9">
        <v>44747.0</v>
      </c>
      <c r="O122" s="11">
        <v>44747.708333333336</v>
      </c>
      <c r="P122" s="15">
        <v>44747.75</v>
      </c>
      <c r="Q122" s="9" t="str">
        <f>VLOOKUP($H122,'Startup Sheet'!$A$1:$AM$47,18,0)</f>
        <v>vidya.choudhary@avidialabs.com</v>
      </c>
      <c r="R122" s="9" t="str">
        <f>VLOOKUP($H122,'Startup Sheet'!$A$1:$AM$47,21,0)</f>
        <v>ajitkohir@avidialabs.com</v>
      </c>
      <c r="S122" s="9" t="str">
        <f>VLOOKUP($H122,'Startup Sheet'!$A$1:$AM$47,24,0)</f>
        <v/>
      </c>
    </row>
    <row r="123">
      <c r="A123" s="20" t="s">
        <v>161</v>
      </c>
      <c r="B123" s="6" t="str">
        <f>VLOOKUP(A123,'Mentor Sheet'!$B$2:$O$102,2,0)</f>
        <v>M34</v>
      </c>
      <c r="C123" s="6" t="s">
        <v>162</v>
      </c>
      <c r="D123" s="6" t="s">
        <v>49</v>
      </c>
      <c r="E123" s="6" t="str">
        <f>VLOOKUP(D123,'2021 Batch'!$A$2:$E$16,2,0)</f>
        <v>f20210523@pilani.bits-pilani.ac.in</v>
      </c>
      <c r="F123" s="7">
        <v>5.0</v>
      </c>
      <c r="G123" s="6" t="str">
        <f t="shared" si="1"/>
        <v>M34X5</v>
      </c>
      <c r="H123" s="6" t="str">
        <f>VLOOKUP(G123,'Slot tags'!$C$2:$D$610,2,0)</f>
        <v>S45</v>
      </c>
      <c r="I123" s="8" t="str">
        <f>VLOOKUP($H123,'Startup Sheet'!$A$1:$AM$47,2,0)</f>
        <v>Be Zen (Thrivingzen OPC Pvt Ltd)</v>
      </c>
      <c r="J123" s="9" t="str">
        <f>VLOOKUP(H123,'Startup Sheet'!$A$1:$AM$47,3,0)</f>
        <v>Mehul</v>
      </c>
      <c r="K123" s="9" t="str">
        <f>VLOOKUP(H123,'Startup Sheet'!$A$1:$AM$47,4,0)</f>
        <v>f20200806@pilani.bits-pilani.ac.in</v>
      </c>
      <c r="L123" s="10" t="str">
        <f>VLOOKUP($H123,'Startup Sheet'!$A$1:$AM$47,15,0)</f>
        <v>https://drive.google.com/open?id=1Wwm0iH0BQp7yyPOnJdsgC9uMmaimk8ZQ&amp;authuser=karman%40conquest.org.in&amp;usp=drive_fs</v>
      </c>
      <c r="M123" s="9" t="str">
        <f t="shared" si="2"/>
        <v>Startup Name- Be Zen (Thrivingzen OPC Pvt Ltd): https://drive.google.com/open?id=1Wwm0iH0BQp7yyPOnJdsgC9uMmaimk8ZQ&amp;authuser=karman%40conquest.org.in&amp;usp=drive_fs</v>
      </c>
      <c r="N123" s="9">
        <v>44748.0</v>
      </c>
      <c r="O123" s="11">
        <v>44748.708333333336</v>
      </c>
      <c r="P123" s="15">
        <v>44748.75</v>
      </c>
      <c r="Q123" s="9" t="str">
        <f>VLOOKUP($H123,'Startup Sheet'!$A$1:$AM$47,18,0)</f>
        <v>ramchaitanya@bezen.eco</v>
      </c>
      <c r="R123" s="9" t="str">
        <f>VLOOKUP($H123,'Startup Sheet'!$A$1:$AM$47,21,0)</f>
        <v/>
      </c>
      <c r="S123" s="9" t="str">
        <f>VLOOKUP($H123,'Startup Sheet'!$A$1:$AM$47,24,0)</f>
        <v/>
      </c>
    </row>
    <row r="124">
      <c r="A124" s="20" t="s">
        <v>161</v>
      </c>
      <c r="B124" s="6" t="str">
        <f>VLOOKUP(A124,'Mentor Sheet'!$B$2:$O$102,2,0)</f>
        <v>M34</v>
      </c>
      <c r="C124" s="6" t="s">
        <v>162</v>
      </c>
      <c r="D124" s="6" t="s">
        <v>49</v>
      </c>
      <c r="E124" s="6" t="str">
        <f>VLOOKUP(D124,'2021 Batch'!$A$2:$E$16,2,0)</f>
        <v>f20210523@pilani.bits-pilani.ac.in</v>
      </c>
      <c r="F124" s="7">
        <v>6.0</v>
      </c>
      <c r="G124" s="6" t="str">
        <f t="shared" si="1"/>
        <v>M34X6</v>
      </c>
      <c r="H124" s="6" t="str">
        <f>VLOOKUP(G124,'Slot tags'!$C$2:$D$610,2,0)</f>
        <v>S40</v>
      </c>
      <c r="I124" s="8" t="str">
        <f>VLOOKUP($H124,'Startup Sheet'!$A$1:$AM$47,2,0)</f>
        <v>CliqueUp</v>
      </c>
      <c r="J124" s="9" t="str">
        <f>VLOOKUP(H124,'Startup Sheet'!$A$1:$AM$47,3,0)</f>
        <v>Varad</v>
      </c>
      <c r="K124" s="9" t="str">
        <f>VLOOKUP(H124,'Startup Sheet'!$A$1:$AM$47,4,0)</f>
        <v>f20200160@pilani.bits-pilani.ac.in</v>
      </c>
      <c r="L124" s="10" t="str">
        <f>VLOOKUP($H124,'Startup Sheet'!$A$1:$AM$47,15,0)</f>
        <v>https://drive.google.com/drive/folders/1UEmu3wGMMJdSXnggjoIP9j6KAglsz1MI?usp=sharing</v>
      </c>
      <c r="M124" s="9" t="str">
        <f t="shared" si="2"/>
        <v>Startup Name- CliqueUp: https://drive.google.com/drive/folders/1UEmu3wGMMJdSXnggjoIP9j6KAglsz1MI?usp=sharing</v>
      </c>
      <c r="N124" s="9">
        <v>44749.0</v>
      </c>
      <c r="O124" s="11">
        <v>44749.708333333336</v>
      </c>
      <c r="P124" s="15">
        <v>44749.75</v>
      </c>
      <c r="Q124" s="9" t="str">
        <f>VLOOKUP($H124,'Startup Sheet'!$A$1:$AM$47,18,0)</f>
        <v>ayush@peekwhole.com</v>
      </c>
      <c r="R124" s="9" t="str">
        <f>VLOOKUP($H124,'Startup Sheet'!$A$1:$AM$47,21,0)</f>
        <v>seerat@peekwhole.com</v>
      </c>
      <c r="S124" s="9" t="str">
        <f>VLOOKUP($H124,'Startup Sheet'!$A$1:$AM$47,24,0)</f>
        <v/>
      </c>
    </row>
    <row r="125">
      <c r="A125" s="6" t="s">
        <v>163</v>
      </c>
      <c r="B125" s="6" t="str">
        <f>VLOOKUP(A125,'Mentor Sheet'!$B$2:$O$102,2,0)</f>
        <v>M18</v>
      </c>
      <c r="C125" s="6" t="s">
        <v>164</v>
      </c>
      <c r="D125" s="6" t="s">
        <v>49</v>
      </c>
      <c r="E125" s="6" t="str">
        <f>VLOOKUP(D125,'2021 Batch'!$A$2:$E$16,2,0)</f>
        <v>f20210523@pilani.bits-pilani.ac.in</v>
      </c>
      <c r="F125" s="7">
        <v>1.0</v>
      </c>
      <c r="G125" s="6" t="str">
        <f t="shared" si="1"/>
        <v>M18X1</v>
      </c>
      <c r="H125" s="6" t="str">
        <f>VLOOKUP(G125,'Slot tags'!$C$2:$D$610,2,0)</f>
        <v>S43</v>
      </c>
      <c r="I125" s="8" t="str">
        <f>VLOOKUP($H125,'Startup Sheet'!$A$1:$AM$47,2,0)</f>
        <v>Invest With Tribe</v>
      </c>
      <c r="J125" s="9" t="str">
        <f>VLOOKUP(H125,'Startup Sheet'!$A$1:$AM$47,3,0)</f>
        <v>Varad</v>
      </c>
      <c r="K125" s="9" t="str">
        <f>VLOOKUP(H125,'Startup Sheet'!$A$1:$AM$47,4,0)</f>
        <v>f20200160@pilani.bits-pilani.ac.in</v>
      </c>
      <c r="L125" s="10" t="str">
        <f>VLOOKUP($H125,'Startup Sheet'!$A$1:$AM$47,15,0)</f>
        <v>https://drive.google.com/open?id=1XGVm-Tm12RkSLgg26m5hY8wO874bGqRL&amp;authuser=karman%40conquest.org.in&amp;usp=drive_fs</v>
      </c>
      <c r="M125" s="9" t="str">
        <f t="shared" si="2"/>
        <v>Startup Name- Invest With Tribe: https://drive.google.com/open?id=1XGVm-Tm12RkSLgg26m5hY8wO874bGqRL&amp;authuser=karman%40conquest.org.in&amp;usp=drive_fs</v>
      </c>
      <c r="N125" s="9">
        <v>44746.0</v>
      </c>
      <c r="O125" s="11">
        <v>44746.666666666664</v>
      </c>
      <c r="P125" s="15">
        <v>44746.708333333336</v>
      </c>
      <c r="Q125" s="9" t="str">
        <f>VLOOKUP($H125,'Startup Sheet'!$A$1:$AM$47,18,0)</f>
        <v>himanshu@investwithtribe.com</v>
      </c>
      <c r="R125" s="9" t="str">
        <f>VLOOKUP($H125,'Startup Sheet'!$A$1:$AM$47,21,0)</f>
        <v>kayur@investwithtribe.com</v>
      </c>
      <c r="S125" s="9" t="str">
        <f>VLOOKUP($H125,'Startup Sheet'!$A$1:$AM$47,24,0)</f>
        <v/>
      </c>
    </row>
    <row r="126">
      <c r="A126" s="6" t="s">
        <v>163</v>
      </c>
      <c r="B126" s="6" t="str">
        <f>VLOOKUP(A126,'Mentor Sheet'!$B$2:$O$102,2,0)</f>
        <v>M18</v>
      </c>
      <c r="C126" s="6" t="s">
        <v>164</v>
      </c>
      <c r="D126" s="6" t="s">
        <v>49</v>
      </c>
      <c r="E126" s="6" t="str">
        <f>VLOOKUP(D126,'2021 Batch'!$A$2:$E$16,2,0)</f>
        <v>f20210523@pilani.bits-pilani.ac.in</v>
      </c>
      <c r="F126" s="7">
        <v>2.0</v>
      </c>
      <c r="G126" s="6" t="str">
        <f t="shared" si="1"/>
        <v>M18X2</v>
      </c>
      <c r="H126" s="6" t="str">
        <f>VLOOKUP(G126,'Slot tags'!$C$2:$D$610,2,0)</f>
        <v>S36</v>
      </c>
      <c r="I126" s="8" t="str">
        <f>VLOOKUP($H126,'Startup Sheet'!$A$1:$AM$47,2,0)</f>
        <v>Genpay</v>
      </c>
      <c r="J126" s="9" t="str">
        <f>VLOOKUP(H126,'Startup Sheet'!$A$1:$AM$47,3,0)</f>
        <v>Mehul</v>
      </c>
      <c r="K126" s="9" t="str">
        <f>VLOOKUP(H126,'Startup Sheet'!$A$1:$AM$47,4,0)</f>
        <v>f20200806@pilani.bits-pilani.ac.in</v>
      </c>
      <c r="L126" s="10" t="str">
        <f>VLOOKUP($H126,'Startup Sheet'!$A$1:$AM$47,15,0)</f>
        <v>https://drive.google.com/open?id=1Toer_8UB-2Z61N2wm-48Qu-vhCwEuIrD&amp;authuser=karman%40conquest.org.in&amp;usp=drive_fs</v>
      </c>
      <c r="M126" s="9" t="str">
        <f t="shared" si="2"/>
        <v>Startup Name- Genpay: https://drive.google.com/open?id=1Toer_8UB-2Z61N2wm-48Qu-vhCwEuIrD&amp;authuser=karman%40conquest.org.in&amp;usp=drive_fs</v>
      </c>
      <c r="N126" s="9">
        <v>44749.0</v>
      </c>
      <c r="O126" s="11">
        <v>44749.583333333336</v>
      </c>
      <c r="P126" s="15">
        <v>44749.625</v>
      </c>
      <c r="Q126" s="9" t="str">
        <f>VLOOKUP($H126,'Startup Sheet'!$A$1:$AM$47,18,0)</f>
        <v>chaithanya@genpay.in</v>
      </c>
      <c r="R126" s="9" t="str">
        <f>VLOOKUP($H126,'Startup Sheet'!$A$1:$AM$47,21,0)</f>
        <v>parikshit@genpay.in</v>
      </c>
      <c r="S126" s="9" t="str">
        <f>VLOOKUP($H126,'Startup Sheet'!$A$1:$AM$47,24,0)</f>
        <v/>
      </c>
    </row>
    <row r="127">
      <c r="A127" s="6" t="s">
        <v>163</v>
      </c>
      <c r="B127" s="6" t="str">
        <f>VLOOKUP(A127,'Mentor Sheet'!$B$2:$O$102,2,0)</f>
        <v>M18</v>
      </c>
      <c r="C127" s="6" t="s">
        <v>164</v>
      </c>
      <c r="D127" s="6" t="s">
        <v>49</v>
      </c>
      <c r="E127" s="6" t="str">
        <f>VLOOKUP(D127,'2021 Batch'!$A$2:$E$16,2,0)</f>
        <v>f20210523@pilani.bits-pilani.ac.in</v>
      </c>
      <c r="F127" s="7">
        <v>3.0</v>
      </c>
      <c r="G127" s="6" t="str">
        <f t="shared" si="1"/>
        <v>M18X3</v>
      </c>
      <c r="H127" s="6" t="str">
        <f>VLOOKUP(G127,'Slot tags'!$C$2:$D$610,2,0)</f>
        <v>S39</v>
      </c>
      <c r="I127" s="8" t="str">
        <f>VLOOKUP($H127,'Startup Sheet'!$A$1:$AM$47,2,0)</f>
        <v>PayNav</v>
      </c>
      <c r="J127" s="9" t="str">
        <f>VLOOKUP(H127,'Startup Sheet'!$A$1:$AM$47,3,0)</f>
        <v>Varad</v>
      </c>
      <c r="K127" s="9" t="str">
        <f>VLOOKUP(H127,'Startup Sheet'!$A$1:$AM$47,4,0)</f>
        <v>f20200160@pilani.bits-pilani.ac.in</v>
      </c>
      <c r="L127" s="10" t="str">
        <f>VLOOKUP($H127,'Startup Sheet'!$A$1:$AM$47,15,0)</f>
        <v>https://drive.google.com/drive/folders/1TFN3gx8ROM2PZXjpWNtPfZ4HQZcniv_C?usp=sharing</v>
      </c>
      <c r="M127" s="9" t="str">
        <f t="shared" si="2"/>
        <v>Startup Name- PayNav: https://drive.google.com/drive/folders/1TFN3gx8ROM2PZXjpWNtPfZ4HQZcniv_C?usp=sharing</v>
      </c>
      <c r="N127" s="9">
        <v>44750.0</v>
      </c>
      <c r="O127" s="11">
        <v>44749.458333333336</v>
      </c>
      <c r="P127" s="15">
        <v>44749.5</v>
      </c>
      <c r="Q127" s="9" t="str">
        <f>VLOOKUP($H127,'Startup Sheet'!$A$1:$AM$47,18,0)</f>
        <v>naveenpatnaik.J@gmail.com</v>
      </c>
      <c r="R127" s="9" t="str">
        <f>VLOOKUP($H127,'Startup Sheet'!$A$1:$AM$47,21,0)</f>
        <v/>
      </c>
      <c r="S127" s="9" t="str">
        <f>VLOOKUP($H127,'Startup Sheet'!$A$1:$AM$47,24,0)</f>
        <v/>
      </c>
    </row>
    <row r="128">
      <c r="A128" s="6" t="s">
        <v>165</v>
      </c>
      <c r="B128" s="6" t="str">
        <f>VLOOKUP(A128,'Mentor Sheet'!$B$2:$O$102,2,0)</f>
        <v>M60</v>
      </c>
      <c r="C128" s="6" t="s">
        <v>166</v>
      </c>
      <c r="D128" s="6" t="s">
        <v>49</v>
      </c>
      <c r="E128" s="6" t="str">
        <f>VLOOKUP(D128,'2021 Batch'!$A$2:$E$16,2,0)</f>
        <v>f20210523@pilani.bits-pilani.ac.in</v>
      </c>
      <c r="F128" s="7">
        <v>1.0</v>
      </c>
      <c r="G128" s="6" t="str">
        <f t="shared" si="1"/>
        <v>M60X1</v>
      </c>
      <c r="H128" s="6" t="str">
        <f>VLOOKUP(G128,'Slot tags'!$C$2:$D$610,2,0)</f>
        <v>S44</v>
      </c>
      <c r="I128" s="8" t="str">
        <f>VLOOKUP($H128,'Startup Sheet'!$A$1:$AM$47,2,0)</f>
        <v>UNINO Healthcare Private Limited</v>
      </c>
      <c r="J128" s="9" t="str">
        <f>VLOOKUP(H128,'Startup Sheet'!$A$1:$AM$47,3,0)</f>
        <v>Mehul</v>
      </c>
      <c r="K128" s="9" t="str">
        <f>VLOOKUP(H128,'Startup Sheet'!$A$1:$AM$47,4,0)</f>
        <v>f20200806@pilani.bits-pilani.ac.in</v>
      </c>
      <c r="L128" s="10" t="str">
        <f>VLOOKUP($H128,'Startup Sheet'!$A$1:$AM$47,15,0)</f>
        <v>https://drive.google.com/open?id=1WvcUJlLCv7VmievZOnHqyBVdxVdlwt-B&amp;authuser=karman%40conquest.org.in&amp;usp=drive_fs</v>
      </c>
      <c r="M128" s="9" t="str">
        <f t="shared" si="2"/>
        <v>Startup Name- UNINO Healthcare Private Limited: https://drive.google.com/open?id=1WvcUJlLCv7VmievZOnHqyBVdxVdlwt-B&amp;authuser=karman%40conquest.org.in&amp;usp=drive_fs</v>
      </c>
      <c r="N128" s="9">
        <v>44747.0</v>
      </c>
      <c r="O128" s="11">
        <v>44747.708333333336</v>
      </c>
      <c r="P128" s="15">
        <v>44747.75</v>
      </c>
      <c r="Q128" s="9" t="str">
        <f>VLOOKUP($H128,'Startup Sheet'!$A$1:$AM$47,18,0)</f>
        <v>Harshini.zaveri@gmail.com</v>
      </c>
      <c r="R128" s="9" t="str">
        <f>VLOOKUP($H128,'Startup Sheet'!$A$1:$AM$47,21,0)</f>
        <v>Zaverichiranjit@gmail.com</v>
      </c>
      <c r="S128" s="9"/>
    </row>
    <row r="129">
      <c r="A129" s="6" t="s">
        <v>165</v>
      </c>
      <c r="B129" s="6" t="str">
        <f>VLOOKUP(A129,'Mentor Sheet'!$B$2:$O$102,2,0)</f>
        <v>M60</v>
      </c>
      <c r="C129" s="6" t="s">
        <v>166</v>
      </c>
      <c r="D129" s="6" t="s">
        <v>49</v>
      </c>
      <c r="E129" s="6" t="str">
        <f>VLOOKUP(D129,'2021 Batch'!$A$2:$E$16,2,0)</f>
        <v>f20210523@pilani.bits-pilani.ac.in</v>
      </c>
      <c r="F129" s="18">
        <v>2.0</v>
      </c>
      <c r="G129" s="6" t="str">
        <f t="shared" si="1"/>
        <v>M60X2</v>
      </c>
      <c r="H129" s="6" t="str">
        <f>VLOOKUP(G129,'Slot tags'!$C$2:$D$610,2,0)</f>
        <v>S17</v>
      </c>
      <c r="I129" s="8" t="str">
        <f>VLOOKUP($H129,'Startup Sheet'!$A$1:$AM$47,2,0)</f>
        <v>Humors Tech</v>
      </c>
      <c r="J129" s="9" t="str">
        <f>VLOOKUP(H129,'Startup Sheet'!$A$1:$AM$47,3,0)</f>
        <v>Aryaman</v>
      </c>
      <c r="K129" s="9" t="str">
        <f>VLOOKUP(H129,'Startup Sheet'!$A$1:$AM$47,4,0)</f>
        <v>f20200537@pilani.bits-pilani.ac.in</v>
      </c>
      <c r="L129" s="10" t="str">
        <f>VLOOKUP($H129,'Startup Sheet'!$A$1:$AM$47,15,0)</f>
        <v>https://drive.google.com/drive/folders/1NvhWvcuqo7V0sUWNd_I9vU_Yq9oXok6Y?usp=sharing</v>
      </c>
      <c r="M129" s="9" t="str">
        <f t="shared" si="2"/>
        <v>Startup Name- Humors Tech: https://drive.google.com/drive/folders/1NvhWvcuqo7V0sUWNd_I9vU_Yq9oXok6Y?usp=sharing</v>
      </c>
      <c r="N129" s="9">
        <v>44746.0</v>
      </c>
      <c r="O129" s="11">
        <v>44746.708333333336</v>
      </c>
      <c r="P129" s="15">
        <v>44746.75</v>
      </c>
      <c r="Q129" s="9" t="str">
        <f>VLOOKUP($H129,'Startup Sheet'!$A$1:$AM$47,18,0)</f>
        <v>ankur@humorstech.com</v>
      </c>
      <c r="R129" s="9" t="str">
        <f>VLOOKUP($H129,'Startup Sheet'!$A$1:$AM$47,21,0)</f>
        <v>suchita@humorstech.com</v>
      </c>
      <c r="S129" s="9" t="str">
        <f>VLOOKUP($H129,'Startup Sheet'!$A$1:$AM$47,24,0)</f>
        <v>pushkar.bhagwat@humorstech.com</v>
      </c>
    </row>
    <row r="130">
      <c r="A130" s="6" t="s">
        <v>167</v>
      </c>
      <c r="B130" s="6" t="str">
        <f>VLOOKUP(A130,'Mentor Sheet'!$B$2:$O$102,2,0)</f>
        <v>M43</v>
      </c>
      <c r="C130" s="6" t="s">
        <v>168</v>
      </c>
      <c r="D130" s="6" t="s">
        <v>49</v>
      </c>
      <c r="E130" s="6" t="str">
        <f>VLOOKUP(D130,'2021 Batch'!$A$2:$E$16,2,0)</f>
        <v>f20210523@pilani.bits-pilani.ac.in</v>
      </c>
      <c r="F130" s="7">
        <v>1.0</v>
      </c>
      <c r="G130" s="6" t="str">
        <f t="shared" si="1"/>
        <v>M43X1</v>
      </c>
      <c r="H130" s="6" t="str">
        <f>VLOOKUP(G130,'Slot tags'!$C$2:$D$610,2,0)</f>
        <v>S41</v>
      </c>
      <c r="I130" s="8" t="str">
        <f>VLOOKUP($H130,'Startup Sheet'!$A$1:$AM$47,2,0)</f>
        <v>Chalo Nework</v>
      </c>
      <c r="J130" s="9" t="str">
        <f>VLOOKUP(H130,'Startup Sheet'!$A$1:$AM$47,3,0)</f>
        <v>Varad</v>
      </c>
      <c r="K130" s="9" t="str">
        <f>VLOOKUP(H130,'Startup Sheet'!$A$1:$AM$47,4,0)</f>
        <v>f20200160@pilani.bits-pilani.ac.in</v>
      </c>
      <c r="L130" s="10" t="str">
        <f>VLOOKUP($H130,'Startup Sheet'!$A$1:$AM$47,15,0)</f>
        <v>https://drive.google.com/drive/folders/1SwRAfOTDXJV3CvChP9wAVSyAf-LICHXk?usp=sharing</v>
      </c>
      <c r="M130" s="9" t="str">
        <f t="shared" si="2"/>
        <v>Startup Name- Chalo Nework: https://drive.google.com/drive/folders/1SwRAfOTDXJV3CvChP9wAVSyAf-LICHXk?usp=sharing</v>
      </c>
      <c r="N130" s="9">
        <v>44747.0</v>
      </c>
      <c r="O130" s="11">
        <v>44747.666666666664</v>
      </c>
      <c r="P130" s="15">
        <v>44747.708333333336</v>
      </c>
      <c r="Q130" s="9" t="str">
        <f>VLOOKUP($H130,'Startup Sheet'!$A$1:$AM$47,18,0)</f>
        <v>priyansha.singh@indiamigrationnow.org</v>
      </c>
      <c r="R130" s="9" t="str">
        <f>VLOOKUP($H130,'Startup Sheet'!$A$1:$AM$47,21,0)</f>
        <v>varun@indiamigrationnow.org</v>
      </c>
      <c r="S130" s="9" t="str">
        <f>VLOOKUP($H130,'Startup Sheet'!$A$1:$AM$47,24,0)</f>
        <v/>
      </c>
    </row>
    <row r="131">
      <c r="A131" s="6" t="s">
        <v>167</v>
      </c>
      <c r="B131" s="6" t="str">
        <f>VLOOKUP(A131,'Mentor Sheet'!$B$2:$O$102,2,0)</f>
        <v>M43</v>
      </c>
      <c r="C131" s="6" t="s">
        <v>168</v>
      </c>
      <c r="D131" s="6" t="s">
        <v>49</v>
      </c>
      <c r="E131" s="6" t="str">
        <f>VLOOKUP(D131,'2021 Batch'!$A$2:$E$16,2,0)</f>
        <v>f20210523@pilani.bits-pilani.ac.in</v>
      </c>
      <c r="F131" s="18">
        <v>2.0</v>
      </c>
      <c r="G131" s="6" t="str">
        <f t="shared" si="1"/>
        <v>M43X2</v>
      </c>
      <c r="H131" s="6" t="str">
        <f>VLOOKUP(G131,'Slot tags'!$C$2:$D$610,2,0)</f>
        <v>S11</v>
      </c>
      <c r="I131" s="8" t="str">
        <f>VLOOKUP($H131,'Startup Sheet'!$A$1:$AM$47,2,0)</f>
        <v>Leegum</v>
      </c>
      <c r="J131" s="9" t="str">
        <f>VLOOKUP(H131,'Startup Sheet'!$A$1:$AM$47,3,0)</f>
        <v>Karman</v>
      </c>
      <c r="K131" s="9" t="str">
        <f>VLOOKUP(H131,'Startup Sheet'!$A$1:$AM$47,4,0)</f>
        <v>f20201896@pilani.bits-pilani.ac.in</v>
      </c>
      <c r="L131" s="10" t="str">
        <f>VLOOKUP($H131,'Startup Sheet'!$A$1:$AM$47,15,0)</f>
        <v>https://drive.google.com/open?id=1NtWH88d2Hcog9nyucDmMZdik48V1tNng&amp;authuser=karman%40conquest.org.in&amp;usp=drive_fs</v>
      </c>
      <c r="M131" s="9" t="str">
        <f t="shared" si="2"/>
        <v>Startup Name- Leegum: https://drive.google.com/open?id=1NtWH88d2Hcog9nyucDmMZdik48V1tNng&amp;authuser=karman%40conquest.org.in&amp;usp=drive_fs</v>
      </c>
      <c r="N131" s="9">
        <v>44743.0</v>
      </c>
      <c r="O131" s="11">
        <v>44743.666666666664</v>
      </c>
      <c r="P131" s="15">
        <v>44743.708333333336</v>
      </c>
      <c r="Q131" s="9" t="str">
        <f>VLOOKUP($H131,'Startup Sheet'!$A$1:$AM$47,18,0)</f>
        <v>akashpratapsingh2912@gmail.com</v>
      </c>
      <c r="R131" s="9" t="str">
        <f>VLOOKUP($H131,'Startup Sheet'!$A$1:$AM$47,21,0)</f>
        <v>petullamishra08@gmail.com</v>
      </c>
      <c r="S131" s="9" t="str">
        <f>VLOOKUP($H131,'Startup Sheet'!$A$1:$AM$47,24,0)</f>
        <v/>
      </c>
    </row>
    <row r="132">
      <c r="A132" s="6" t="s">
        <v>167</v>
      </c>
      <c r="B132" s="6" t="str">
        <f>VLOOKUP(A132,'Mentor Sheet'!$B$2:$O$102,2,0)</f>
        <v>M43</v>
      </c>
      <c r="C132" s="6" t="s">
        <v>168</v>
      </c>
      <c r="D132" s="6" t="s">
        <v>49</v>
      </c>
      <c r="E132" s="6" t="str">
        <f>VLOOKUP(D132,'2021 Batch'!$A$2:$E$16,2,0)</f>
        <v>f20210523@pilani.bits-pilani.ac.in</v>
      </c>
      <c r="F132" s="18">
        <v>3.0</v>
      </c>
      <c r="G132" s="6" t="str">
        <f t="shared" si="1"/>
        <v>M43X3</v>
      </c>
      <c r="H132" s="6" t="str">
        <f>VLOOKUP(G132,'Slot tags'!$C$2:$D$610,2,0)</f>
        <v>S39</v>
      </c>
      <c r="I132" s="8" t="str">
        <f>VLOOKUP($H132,'Startup Sheet'!$A$1:$AM$47,2,0)</f>
        <v>PayNav</v>
      </c>
      <c r="J132" s="9" t="str">
        <f>VLOOKUP(H132,'Startup Sheet'!$A$1:$AM$47,3,0)</f>
        <v>Varad</v>
      </c>
      <c r="K132" s="9" t="str">
        <f>VLOOKUP(H132,'Startup Sheet'!$A$1:$AM$47,4,0)</f>
        <v>f20200160@pilani.bits-pilani.ac.in</v>
      </c>
      <c r="L132" s="10" t="str">
        <f>VLOOKUP($H132,'Startup Sheet'!$A$1:$AM$47,15,0)</f>
        <v>https://drive.google.com/drive/folders/1TFN3gx8ROM2PZXjpWNtPfZ4HQZcniv_C?usp=sharing</v>
      </c>
      <c r="M132" s="9" t="str">
        <f t="shared" si="2"/>
        <v>Startup Name- PayNav: https://drive.google.com/drive/folders/1TFN3gx8ROM2PZXjpWNtPfZ4HQZcniv_C?usp=sharing</v>
      </c>
      <c r="N132" s="9">
        <v>44749.0</v>
      </c>
      <c r="O132" s="11">
        <v>44749.666666666664</v>
      </c>
      <c r="P132" s="15">
        <v>44749.708333333336</v>
      </c>
      <c r="Q132" s="9" t="str">
        <f>VLOOKUP($H132,'Startup Sheet'!$A$1:$AM$47,18,0)</f>
        <v>naveenpatnaik.J@gmail.com</v>
      </c>
      <c r="R132" s="9" t="str">
        <f>VLOOKUP($H132,'Startup Sheet'!$A$1:$AM$47,21,0)</f>
        <v/>
      </c>
      <c r="S132" s="9" t="str">
        <f>VLOOKUP($H132,'Startup Sheet'!$A$1:$AM$47,24,0)</f>
        <v/>
      </c>
    </row>
    <row r="133">
      <c r="A133" s="6" t="s">
        <v>169</v>
      </c>
      <c r="B133" s="6" t="str">
        <f>VLOOKUP(A133,'Mentor Sheet'!$B$2:$O$102,2,0)</f>
        <v>M19</v>
      </c>
      <c r="C133" s="6" t="s">
        <v>170</v>
      </c>
      <c r="D133" s="6" t="s">
        <v>35</v>
      </c>
      <c r="E133" s="6" t="str">
        <f>VLOOKUP(D133,'2021 Batch'!$A$2:$E$16,2,0)</f>
        <v>f20212389@pilani.bits-pilani.ac.in</v>
      </c>
      <c r="F133" s="7">
        <v>1.0</v>
      </c>
      <c r="G133" s="6" t="str">
        <f t="shared" si="1"/>
        <v>M19X1</v>
      </c>
      <c r="H133" s="6" t="str">
        <f>VLOOKUP(G133,'Slot tags'!$C$2:$D$610,2,0)</f>
        <v>S40</v>
      </c>
      <c r="I133" s="8" t="str">
        <f>VLOOKUP($H133,'Startup Sheet'!$A$1:$AM$47,2,0)</f>
        <v>CliqueUp</v>
      </c>
      <c r="J133" s="9" t="str">
        <f>VLOOKUP(H133,'Startup Sheet'!$A$1:$AM$47,3,0)</f>
        <v>Varad</v>
      </c>
      <c r="K133" s="9" t="str">
        <f>VLOOKUP(H133,'Startup Sheet'!$A$1:$AM$47,4,0)</f>
        <v>f20200160@pilani.bits-pilani.ac.in</v>
      </c>
      <c r="L133" s="10" t="str">
        <f>VLOOKUP($H133,'Startup Sheet'!$A$1:$AM$47,15,0)</f>
        <v>https://drive.google.com/drive/folders/1UEmu3wGMMJdSXnggjoIP9j6KAglsz1MI?usp=sharing</v>
      </c>
      <c r="M133" s="9" t="str">
        <f t="shared" si="2"/>
        <v>Startup Name- CliqueUp: https://drive.google.com/drive/folders/1UEmu3wGMMJdSXnggjoIP9j6KAglsz1MI?usp=sharing</v>
      </c>
      <c r="N133" s="9">
        <v>44746.0</v>
      </c>
      <c r="O133" s="21">
        <v>44746.708333333336</v>
      </c>
      <c r="P133" s="21">
        <v>44746.75</v>
      </c>
      <c r="Q133" s="9" t="str">
        <f>VLOOKUP($H133,'Startup Sheet'!$A$1:$AM$47,18,0)</f>
        <v>ayush@peekwhole.com</v>
      </c>
      <c r="R133" s="9" t="str">
        <f>VLOOKUP($H133,'Startup Sheet'!$A$1:$AM$47,21,0)</f>
        <v>seerat@peekwhole.com</v>
      </c>
      <c r="S133" s="9" t="str">
        <f>VLOOKUP($H133,'Startup Sheet'!$A$1:$AM$47,24,0)</f>
        <v/>
      </c>
    </row>
    <row r="134">
      <c r="A134" s="6" t="s">
        <v>169</v>
      </c>
      <c r="B134" s="6" t="str">
        <f>VLOOKUP(A134,'Mentor Sheet'!$B$2:$O$102,2,0)</f>
        <v>M19</v>
      </c>
      <c r="C134" s="6" t="s">
        <v>170</v>
      </c>
      <c r="D134" s="6" t="s">
        <v>35</v>
      </c>
      <c r="E134" s="6" t="str">
        <f>VLOOKUP(D134,'2021 Batch'!$A$2:$E$16,2,0)</f>
        <v>f20212389@pilani.bits-pilani.ac.in</v>
      </c>
      <c r="F134" s="7">
        <v>2.0</v>
      </c>
      <c r="G134" s="6" t="str">
        <f t="shared" si="1"/>
        <v>M19X2</v>
      </c>
      <c r="H134" s="6" t="str">
        <f>VLOOKUP(G134,'Slot tags'!$C$2:$D$610,2,0)</f>
        <v>S35</v>
      </c>
      <c r="I134" s="8" t="str">
        <f>VLOOKUP($H134,'Startup Sheet'!$A$1:$AM$47,2,0)</f>
        <v>InfinityX Innovations Private Limited</v>
      </c>
      <c r="J134" s="9" t="str">
        <f>VLOOKUP(H134,'Startup Sheet'!$A$1:$AM$47,3,0)</f>
        <v>Shreya</v>
      </c>
      <c r="K134" s="9" t="str">
        <f>VLOOKUP(H134,'Startup Sheet'!$A$1:$AM$47,4,0)</f>
        <v>f20201807@pilani.bits-pilani.ac.in</v>
      </c>
      <c r="L134" s="10" t="str">
        <f>VLOOKUP($H134,'Startup Sheet'!$A$1:$AM$47,15,0)</f>
        <v>https://drive.google.com/drive/folders/1S5DGiKNCiEhsVVLsQSk8RTObgsdhf7ih?usp=sharing</v>
      </c>
      <c r="M134" s="9" t="str">
        <f t="shared" si="2"/>
        <v>Startup Name- InfinityX Innovations Private Limited: https://drive.google.com/drive/folders/1S5DGiKNCiEhsVVLsQSk8RTObgsdhf7ih?usp=sharing</v>
      </c>
      <c r="N134" s="9">
        <v>44747.0</v>
      </c>
      <c r="O134" s="21">
        <v>44747.708333333336</v>
      </c>
      <c r="P134" s="21">
        <v>44747.75</v>
      </c>
      <c r="Q134" s="9" t="str">
        <f>VLOOKUP($H134,'Startup Sheet'!$A$1:$AM$47,18,0)</f>
        <v>satyam@infinityx.co.in</v>
      </c>
      <c r="R134" s="9" t="str">
        <f>VLOOKUP($H134,'Startup Sheet'!$A$1:$AM$47,21,0)</f>
        <v/>
      </c>
      <c r="S134" s="9" t="str">
        <f>VLOOKUP($H134,'Startup Sheet'!$A$1:$AM$47,24,0)</f>
        <v/>
      </c>
    </row>
    <row r="135">
      <c r="A135" s="6" t="s">
        <v>171</v>
      </c>
      <c r="B135" s="6" t="str">
        <f>VLOOKUP(A135,'Mentor Sheet'!$B$2:$O$102,2,0)</f>
        <v>M92</v>
      </c>
      <c r="C135" s="6" t="s">
        <v>172</v>
      </c>
      <c r="D135" s="6" t="s">
        <v>22</v>
      </c>
      <c r="E135" s="6" t="str">
        <f>VLOOKUP(D135,'2021 Batch'!$A$2:$E$16,2,0)</f>
        <v>f20210447@pilani.bits-pilani.ac.in</v>
      </c>
      <c r="F135" s="7">
        <v>1.0</v>
      </c>
      <c r="G135" s="6" t="str">
        <f t="shared" si="1"/>
        <v>M92X1</v>
      </c>
      <c r="H135" s="6" t="str">
        <f>VLOOKUP(G135,'Slot tags'!$C$2:$D$610,2,0)</f>
        <v>S2</v>
      </c>
      <c r="I135" s="8" t="str">
        <f>VLOOKUP($H135,'Startup Sheet'!$A$1:$AM$47,2,0)</f>
        <v>Aiverse</v>
      </c>
      <c r="J135" s="9" t="str">
        <f>VLOOKUP(H135,'Startup Sheet'!$A$1:$AM$47,3,0)</f>
        <v>Saksham</v>
      </c>
      <c r="K135" s="9" t="str">
        <f>VLOOKUP(H135,'Startup Sheet'!$A$1:$AM$47,4,0)</f>
        <v>f20201508@pilani.bits-pilani.ac.in</v>
      </c>
      <c r="L135" s="10" t="str">
        <f>VLOOKUP($H135,'Startup Sheet'!$A$1:$AM$47,15,0)</f>
        <v>https://drive.google.com/drive/folders/1DBLkV1sf6Kp6Q5Ywi44gcnxhyIpm47Kc?usp=sharing</v>
      </c>
      <c r="M135" s="9" t="str">
        <f t="shared" si="2"/>
        <v>Startup Name- Aiverse: https://drive.google.com/drive/folders/1DBLkV1sf6Kp6Q5Ywi44gcnxhyIpm47Kc?usp=sharing</v>
      </c>
      <c r="N135" s="9">
        <v>44747.0</v>
      </c>
      <c r="O135" s="21">
        <v>44747.666666666664</v>
      </c>
      <c r="P135" s="21">
        <v>44747.708333333336</v>
      </c>
      <c r="Q135" s="9" t="str">
        <f>VLOOKUP($H135,'Startup Sheet'!$A$1:$AM$47,18,0)</f>
        <v>abhishekroushan2194@gmail.com</v>
      </c>
      <c r="R135" s="9" t="str">
        <f>VLOOKUP($H135,'Startup Sheet'!$A$1:$AM$47,21,0)</f>
        <v>synergy.gaurav05@gmail.com</v>
      </c>
      <c r="S135" s="9" t="str">
        <f>VLOOKUP($H135,'Startup Sheet'!$A$1:$AM$47,24,0)</f>
        <v>aryanguptagandhi@gmail.com</v>
      </c>
    </row>
    <row r="136">
      <c r="A136" s="6" t="s">
        <v>171</v>
      </c>
      <c r="B136" s="6" t="str">
        <f>VLOOKUP(A136,'Mentor Sheet'!$B$2:$O$102,2,0)</f>
        <v>M92</v>
      </c>
      <c r="C136" s="6" t="s">
        <v>172</v>
      </c>
      <c r="D136" s="6" t="s">
        <v>22</v>
      </c>
      <c r="E136" s="6" t="str">
        <f>VLOOKUP(D136,'2021 Batch'!$A$2:$E$16,2,0)</f>
        <v>f20210447@pilani.bits-pilani.ac.in</v>
      </c>
      <c r="F136" s="7">
        <v>2.0</v>
      </c>
      <c r="G136" s="6" t="str">
        <f t="shared" si="1"/>
        <v>M92X2</v>
      </c>
      <c r="H136" s="6" t="str">
        <f>VLOOKUP(G136,'Slot tags'!$C$2:$D$610,2,0)</f>
        <v>S3</v>
      </c>
      <c r="I136" s="8" t="str">
        <f>VLOOKUP($H136,'Startup Sheet'!$A$1:$AM$47,2,0)</f>
        <v>PredictRAM DeFi</v>
      </c>
      <c r="J136" s="9" t="str">
        <f>VLOOKUP(H136,'Startup Sheet'!$A$1:$AM$47,3,0)</f>
        <v>Adarsh</v>
      </c>
      <c r="K136" s="9" t="str">
        <f>VLOOKUP(H136,'Startup Sheet'!$A$1:$AM$47,4,0)</f>
        <v>f20200635@pilani.bits-pilani.ac.in</v>
      </c>
      <c r="L136" s="10" t="str">
        <f>VLOOKUP($H136,'Startup Sheet'!$A$1:$AM$47,15,0)</f>
        <v>https://drive.google.com/open?id=1JS1ODbx9H_BuLWnEKXgFlopKKnGwBkA_&amp;authuser=karman%40conquest.org.in&amp;usp=drive_fs</v>
      </c>
      <c r="M136" s="9" t="str">
        <f t="shared" si="2"/>
        <v>Startup Name- PredictRAM DeFi: https://drive.google.com/open?id=1JS1ODbx9H_BuLWnEKXgFlopKKnGwBkA_&amp;authuser=karman%40conquest.org.in&amp;usp=drive_fs</v>
      </c>
      <c r="N136" s="9">
        <v>44747.0</v>
      </c>
      <c r="O136" s="21">
        <v>44747.708333333336</v>
      </c>
      <c r="P136" s="21">
        <v>44747.75</v>
      </c>
      <c r="Q136" s="9" t="str">
        <f>VLOOKUP($H136,'Startup Sheet'!$A$1:$AM$47,18,0)</f>
        <v>subir@predictram.com</v>
      </c>
      <c r="R136" s="9" t="str">
        <f>VLOOKUP($H136,'Startup Sheet'!$A$1:$AM$47,21,0)</f>
        <v>sheetal.maurya17@gmail.com</v>
      </c>
      <c r="S136" s="9" t="str">
        <f>VLOOKUP($H136,'Startup Sheet'!$A$1:$AM$47,24,0)</f>
        <v/>
      </c>
    </row>
    <row r="137">
      <c r="A137" s="6" t="s">
        <v>171</v>
      </c>
      <c r="B137" s="6" t="str">
        <f>VLOOKUP(A137,'Mentor Sheet'!$B$2:$O$102,2,0)</f>
        <v>M92</v>
      </c>
      <c r="C137" s="6" t="s">
        <v>172</v>
      </c>
      <c r="D137" s="6" t="s">
        <v>22</v>
      </c>
      <c r="E137" s="6" t="str">
        <f>VLOOKUP(D137,'2021 Batch'!$A$2:$E$16,2,0)</f>
        <v>f20210447@pilani.bits-pilani.ac.in</v>
      </c>
      <c r="F137" s="7">
        <v>3.0</v>
      </c>
      <c r="G137" s="6" t="str">
        <f t="shared" si="1"/>
        <v>M92X3</v>
      </c>
      <c r="H137" s="6" t="str">
        <f>VLOOKUP(G137,'Slot tags'!$C$2:$D$610,2,0)</f>
        <v>S23</v>
      </c>
      <c r="I137" s="8" t="str">
        <f>VLOOKUP($H137,'Startup Sheet'!$A$1:$AM$47,2,0)</f>
        <v>Beavoice Infotech</v>
      </c>
      <c r="J137" s="9" t="str">
        <f>VLOOKUP(H137,'Startup Sheet'!$A$1:$AM$47,3,0)</f>
        <v>Darshil</v>
      </c>
      <c r="K137" s="9" t="str">
        <f>VLOOKUP(H137,'Startup Sheet'!$A$1:$AM$47,4,0)</f>
        <v>f20200985@pilani.bits-pilani.ac.in</v>
      </c>
      <c r="L137" s="10" t="str">
        <f>VLOOKUP($H137,'Startup Sheet'!$A$1:$AM$47,15,0)</f>
        <v>https://drive.google.com/open?id=1S4bVR4z9H9RD3tWkKnahFQMWrvuDder2&amp;authuser=karman%40conquest.org.in&amp;usp=drive_fss</v>
      </c>
      <c r="M137" s="9" t="str">
        <f t="shared" si="2"/>
        <v>Startup Name- Beavoice Infotech: https://drive.google.com/open?id=1S4bVR4z9H9RD3tWkKnahFQMWrvuDder2&amp;authuser=karman%40conquest.org.in&amp;usp=drive_fss</v>
      </c>
      <c r="N137" s="9">
        <v>44748.0</v>
      </c>
      <c r="O137" s="21">
        <v>44748.666666666664</v>
      </c>
      <c r="P137" s="21">
        <v>44748.708333333336</v>
      </c>
      <c r="Q137" s="9" t="str">
        <f>VLOOKUP($H137,'Startup Sheet'!$A$1:$AM$47,18,0)</f>
        <v>vinothkumar@beavoiceinfotech.com</v>
      </c>
      <c r="R137" s="9" t="str">
        <f>VLOOKUP($H137,'Startup Sheet'!$A$1:$AM$47,21,0)</f>
        <v/>
      </c>
      <c r="S137" s="9" t="str">
        <f>VLOOKUP($H137,'Startup Sheet'!$A$1:$AM$47,24,0)</f>
        <v/>
      </c>
    </row>
    <row r="138">
      <c r="A138" s="6" t="s">
        <v>171</v>
      </c>
      <c r="B138" s="6" t="str">
        <f>VLOOKUP(A138,'Mentor Sheet'!$B$2:$O$102,2,0)</f>
        <v>M92</v>
      </c>
      <c r="C138" s="6" t="s">
        <v>172</v>
      </c>
      <c r="D138" s="6" t="s">
        <v>22</v>
      </c>
      <c r="E138" s="6" t="str">
        <f>VLOOKUP(D138,'2021 Batch'!$A$2:$E$16,2,0)</f>
        <v>f20210447@pilani.bits-pilani.ac.in</v>
      </c>
      <c r="F138" s="7">
        <v>4.0</v>
      </c>
      <c r="G138" s="6" t="str">
        <f t="shared" si="1"/>
        <v>M92X4</v>
      </c>
      <c r="H138" s="6" t="str">
        <f>VLOOKUP(G138,'Slot tags'!$C$2:$D$610,2,0)</f>
        <v>S35</v>
      </c>
      <c r="I138" s="8" t="str">
        <f>VLOOKUP($H138,'Startup Sheet'!$A$1:$AM$47,2,0)</f>
        <v>InfinityX Innovations Private Limited</v>
      </c>
      <c r="J138" s="9" t="str">
        <f>VLOOKUP(H138,'Startup Sheet'!$A$1:$AM$47,3,0)</f>
        <v>Shreya</v>
      </c>
      <c r="K138" s="9" t="str">
        <f>VLOOKUP(H138,'Startup Sheet'!$A$1:$AM$47,4,0)</f>
        <v>f20201807@pilani.bits-pilani.ac.in</v>
      </c>
      <c r="L138" s="10" t="str">
        <f>VLOOKUP($H138,'Startup Sheet'!$A$1:$AM$47,15,0)</f>
        <v>https://drive.google.com/drive/folders/1S5DGiKNCiEhsVVLsQSk8RTObgsdhf7ih?usp=sharing</v>
      </c>
      <c r="M138" s="9" t="str">
        <f t="shared" si="2"/>
        <v>Startup Name- InfinityX Innovations Private Limited: https://drive.google.com/drive/folders/1S5DGiKNCiEhsVVLsQSk8RTObgsdhf7ih?usp=sharing</v>
      </c>
      <c r="N138" s="9">
        <v>44748.0</v>
      </c>
      <c r="O138" s="21">
        <v>44748.708333333336</v>
      </c>
      <c r="P138" s="21">
        <v>44748.75</v>
      </c>
      <c r="Q138" s="9" t="str">
        <f>VLOOKUP($H138,'Startup Sheet'!$A$1:$AM$47,18,0)</f>
        <v>satyam@infinityx.co.in</v>
      </c>
      <c r="R138" s="9" t="str">
        <f>VLOOKUP($H138,'Startup Sheet'!$A$1:$AM$47,21,0)</f>
        <v/>
      </c>
      <c r="S138" s="9" t="str">
        <f>VLOOKUP($H138,'Startup Sheet'!$A$1:$AM$47,24,0)</f>
        <v/>
      </c>
    </row>
    <row r="139">
      <c r="A139" s="12" t="s">
        <v>173</v>
      </c>
      <c r="B139" s="6" t="str">
        <f>VLOOKUP(A139,'Mentor Sheet'!$B$2:$O$102,2,0)</f>
        <v>M96</v>
      </c>
      <c r="C139" s="6" t="s">
        <v>174</v>
      </c>
      <c r="D139" s="6" t="s">
        <v>53</v>
      </c>
      <c r="E139" s="6" t="str">
        <f>VLOOKUP(D139,'2021 Batch'!$A$2:$E$16,2,0)</f>
        <v>f20211070@pilani.bits-pilani.ac.in</v>
      </c>
      <c r="F139" s="7">
        <v>1.0</v>
      </c>
      <c r="G139" s="6" t="str">
        <f t="shared" si="1"/>
        <v>M96X1</v>
      </c>
      <c r="H139" s="6" t="str">
        <f>VLOOKUP(G139,'Slot tags'!$C$2:$D$610,2,0)</f>
        <v>S24</v>
      </c>
      <c r="I139" s="8" t="str">
        <f>VLOOKUP($H139,'Startup Sheet'!$A$1:$AM$47,2,0)</f>
        <v>Naxatra Labs</v>
      </c>
      <c r="J139" s="9" t="str">
        <f>VLOOKUP(H139,'Startup Sheet'!$A$1:$AM$47,3,0)</f>
        <v>Shamika</v>
      </c>
      <c r="K139" s="9" t="str">
        <f>VLOOKUP(H139,'Startup Sheet'!$A$1:$AM$47,4,0)</f>
        <v>f20201206@pilani.bits-pilani.ac.in</v>
      </c>
      <c r="L139" s="10" t="str">
        <f>VLOOKUP($H139,'Startup Sheet'!$A$1:$AM$47,15,0)</f>
        <v>https://drive.google.com/open?id=1PQIBXu7D0DzKLlsgGbS0nw3L26RVnNI5&amp;authuser=karman%40conquest.org.in&amp;usp=drive_fs</v>
      </c>
      <c r="M139" s="9" t="str">
        <f t="shared" si="2"/>
        <v>Startup Name- Naxatra Labs: https://drive.google.com/open?id=1PQIBXu7D0DzKLlsgGbS0nw3L26RVnNI5&amp;authuser=karman%40conquest.org.in&amp;usp=drive_fs</v>
      </c>
      <c r="N139" s="9">
        <v>44743.0</v>
      </c>
      <c r="O139" s="21">
        <v>44743.729166666664</v>
      </c>
      <c r="P139" s="21">
        <v>44743.770833333336</v>
      </c>
      <c r="Q139" s="9" t="str">
        <f>VLOOKUP($H139,'Startup Sheet'!$A$1:$AM$47,18,0)</f>
        <v>abhilash@naxatralabs.com</v>
      </c>
      <c r="R139" s="9" t="str">
        <f>VLOOKUP($H139,'Startup Sheet'!$A$1:$AM$47,21,0)</f>
        <v>piyush@naxatralabs.com</v>
      </c>
      <c r="S139" s="9" t="str">
        <f>VLOOKUP($H139,'Startup Sheet'!$A$1:$AM$47,24,0)</f>
        <v/>
      </c>
    </row>
    <row r="140">
      <c r="A140" s="12" t="s">
        <v>173</v>
      </c>
      <c r="B140" s="6" t="str">
        <f>VLOOKUP(A140,'Mentor Sheet'!$B$2:$O$102,2,0)</f>
        <v>M96</v>
      </c>
      <c r="C140" s="6" t="s">
        <v>174</v>
      </c>
      <c r="D140" s="6" t="s">
        <v>53</v>
      </c>
      <c r="E140" s="6" t="str">
        <f>VLOOKUP(D140,'2021 Batch'!$A$2:$E$16,2,0)</f>
        <v>f20211070@pilani.bits-pilani.ac.in</v>
      </c>
      <c r="F140" s="7">
        <v>2.0</v>
      </c>
      <c r="G140" s="6" t="str">
        <f t="shared" si="1"/>
        <v>M96X2</v>
      </c>
      <c r="H140" s="6" t="str">
        <f>VLOOKUP(G140,'Slot tags'!$C$2:$D$610,2,0)</f>
        <v>S21</v>
      </c>
      <c r="I140" s="8" t="str">
        <f>VLOOKUP($H140,'Startup Sheet'!$A$1:$AM$47,2,0)</f>
        <v>Learn and Empower Private Limited</v>
      </c>
      <c r="J140" s="9" t="str">
        <f>VLOOKUP(H140,'Startup Sheet'!$A$1:$AM$47,3,0)</f>
        <v>Mehul</v>
      </c>
      <c r="K140" s="9" t="str">
        <f>VLOOKUP(H140,'Startup Sheet'!$A$1:$AM$47,4,0)</f>
        <v>f20200806@pilani.bits-pilani.ac.in</v>
      </c>
      <c r="L140" s="10" t="str">
        <f>VLOOKUP($H140,'Startup Sheet'!$A$1:$AM$47,15,0)</f>
        <v>https://drive.google.com/drive/folders/1T4TUmfqa5C6P8McvtFYN3XntJR6n62Gy?usp=sharing</v>
      </c>
      <c r="M140" s="9" t="str">
        <f t="shared" si="2"/>
        <v>Startup Name- Learn and Empower Private Limited: https://drive.google.com/drive/folders/1T4TUmfqa5C6P8McvtFYN3XntJR6n62Gy?usp=sharing</v>
      </c>
      <c r="N140" s="9">
        <v>44744.0</v>
      </c>
      <c r="O140" s="21">
        <v>44744.625</v>
      </c>
      <c r="P140" s="21">
        <v>44744.666666666664</v>
      </c>
      <c r="Q140" s="9" t="str">
        <f>VLOOKUP($H140,'Startup Sheet'!$A$1:$AM$47,18,0)</f>
        <v>hello@learnemp.in</v>
      </c>
      <c r="R140" s="9" t="str">
        <f>VLOOKUP($H140,'Startup Sheet'!$A$1:$AM$47,21,0)</f>
        <v>prabodh.mahajan@learnemp.in</v>
      </c>
      <c r="S140" s="9" t="str">
        <f>VLOOKUP($H140,'Startup Sheet'!$A$1:$AM$47,24,0)</f>
        <v/>
      </c>
    </row>
    <row r="141">
      <c r="A141" s="12" t="s">
        <v>173</v>
      </c>
      <c r="B141" s="6" t="str">
        <f>VLOOKUP(A141,'Mentor Sheet'!$B$2:$O$102,2,0)</f>
        <v>M96</v>
      </c>
      <c r="C141" s="6" t="s">
        <v>174</v>
      </c>
      <c r="D141" s="6" t="s">
        <v>53</v>
      </c>
      <c r="E141" s="6" t="str">
        <f>VLOOKUP(D141,'2021 Batch'!$A$2:$E$16,2,0)</f>
        <v>f20211070@pilani.bits-pilani.ac.in</v>
      </c>
      <c r="F141" s="7">
        <v>3.0</v>
      </c>
      <c r="G141" s="6" t="str">
        <f t="shared" si="1"/>
        <v>M96X3</v>
      </c>
      <c r="H141" s="6" t="str">
        <f>VLOOKUP(G141,'Slot tags'!$C$2:$D$610,2,0)</f>
        <v>S34</v>
      </c>
      <c r="I141" s="8" t="str">
        <f>VLOOKUP($H141,'Startup Sheet'!$A$1:$AM$47,2,0)</f>
        <v>Daffodil Health</v>
      </c>
      <c r="J141" s="9" t="str">
        <f>VLOOKUP(H141,'Startup Sheet'!$A$1:$AM$47,3,0)</f>
        <v>Shreya</v>
      </c>
      <c r="K141" s="9" t="str">
        <f>VLOOKUP(H141,'Startup Sheet'!$A$1:$AM$47,4,0)</f>
        <v>f20201807@pilani.bits-pilani.ac.in</v>
      </c>
      <c r="L141" s="10" t="str">
        <f>VLOOKUP($H141,'Startup Sheet'!$A$1:$AM$47,15,0)</f>
        <v>https://drive.google.com/drive/folders/1T56ODSwteqsJEiYNqvtImLkTebecTH2Y?usp=sharing</v>
      </c>
      <c r="M141" s="9" t="str">
        <f t="shared" si="2"/>
        <v>Startup Name- Daffodil Health: https://drive.google.com/drive/folders/1T56ODSwteqsJEiYNqvtImLkTebecTH2Y?usp=sharing</v>
      </c>
      <c r="N141" s="9">
        <v>44745.0</v>
      </c>
      <c r="O141" s="21">
        <v>44745.625</v>
      </c>
      <c r="P141" s="21">
        <v>44745.666666666664</v>
      </c>
      <c r="Q141" s="9" t="str">
        <f>VLOOKUP($H141,'Startup Sheet'!$A$1:$AM$47,18,0)</f>
        <v>amal@daffodilhealth.com</v>
      </c>
      <c r="R141" s="9" t="str">
        <f>VLOOKUP($H141,'Startup Sheet'!$A$1:$AM$47,21,0)</f>
        <v>anupam@daffodilhealth.com</v>
      </c>
      <c r="S141" s="9" t="str">
        <f>VLOOKUP($H141,'Startup Sheet'!$A$1:$AM$47,24,0)</f>
        <v/>
      </c>
    </row>
    <row r="142">
      <c r="A142" s="12" t="s">
        <v>173</v>
      </c>
      <c r="B142" s="6" t="str">
        <f>VLOOKUP(A142,'Mentor Sheet'!$B$2:$O$102,2,0)</f>
        <v>M96</v>
      </c>
      <c r="C142" s="6" t="s">
        <v>174</v>
      </c>
      <c r="D142" s="6" t="s">
        <v>53</v>
      </c>
      <c r="E142" s="6" t="str">
        <f>VLOOKUP(D142,'2021 Batch'!$A$2:$E$16,2,0)</f>
        <v>f20211070@pilani.bits-pilani.ac.in</v>
      </c>
      <c r="F142" s="7">
        <v>4.0</v>
      </c>
      <c r="G142" s="6" t="str">
        <f t="shared" si="1"/>
        <v>M96X4</v>
      </c>
      <c r="H142" s="6" t="str">
        <f>VLOOKUP(G142,'Slot tags'!$C$2:$D$610,2,0)</f>
        <v>S38</v>
      </c>
      <c r="I142" s="8" t="str">
        <f>VLOOKUP($H142,'Startup Sheet'!$A$1:$AM$47,2,0)</f>
        <v>Heamac Healthcare Pvt. Ltd.</v>
      </c>
      <c r="J142" s="9" t="str">
        <f>VLOOKUP(H142,'Startup Sheet'!$A$1:$AM$47,3,0)</f>
        <v>Shreya</v>
      </c>
      <c r="K142" s="9" t="str">
        <f>VLOOKUP(H142,'Startup Sheet'!$A$1:$AM$47,4,0)</f>
        <v>f20201807@pilani.bits-pilani.ac.in</v>
      </c>
      <c r="L142" s="10" t="str">
        <f>VLOOKUP($H142,'Startup Sheet'!$A$1:$AM$47,15,0)</f>
        <v>https://drive.google.com/drive/folders/1PQKuqUJT_zNeROZr8kVFSWunYMpu0ETK?usp=sharing</v>
      </c>
      <c r="M142" s="9" t="str">
        <f t="shared" si="2"/>
        <v>Startup Name- Heamac Healthcare Pvt. Ltd.: https://drive.google.com/drive/folders/1PQKuqUJT_zNeROZr8kVFSWunYMpu0ETK?usp=sharing</v>
      </c>
      <c r="N142" s="9">
        <v>44746.0</v>
      </c>
      <c r="O142" s="21">
        <v>44746.729166666664</v>
      </c>
      <c r="P142" s="21">
        <v>44746.770833333336</v>
      </c>
      <c r="Q142" s="9" t="str">
        <f>VLOOKUP($H142,'Startup Sheet'!$A$1:$AM$47,18,0)</f>
        <v>akitha@heamac.com</v>
      </c>
      <c r="R142" s="9" t="str">
        <f>VLOOKUP($H142,'Startup Sheet'!$A$1:$AM$47,21,0)</f>
        <v>prasad@heamac.com</v>
      </c>
      <c r="S142" s="9" t="str">
        <f>VLOOKUP($H142,'Startup Sheet'!$A$1:$AM$47,24,0)</f>
        <v/>
      </c>
    </row>
    <row r="143">
      <c r="A143" s="6" t="s">
        <v>175</v>
      </c>
      <c r="B143" s="6" t="str">
        <f>VLOOKUP(A143,'Mentor Sheet'!$B$2:$O$102,2,0)</f>
        <v>M35</v>
      </c>
      <c r="C143" s="6" t="s">
        <v>176</v>
      </c>
      <c r="D143" s="6" t="s">
        <v>51</v>
      </c>
      <c r="E143" s="6" t="str">
        <f>VLOOKUP(D143,'2021 Batch'!$A$2:$E$16,2,0)</f>
        <v>f20211691@pilani.bits-pilani.ac.in</v>
      </c>
      <c r="F143" s="7">
        <v>1.0</v>
      </c>
      <c r="G143" s="6" t="str">
        <f t="shared" si="1"/>
        <v>M35X1</v>
      </c>
      <c r="H143" s="6" t="str">
        <f>VLOOKUP(G143,'Slot tags'!$C$2:$D$610,2,0)</f>
        <v>S26</v>
      </c>
      <c r="I143" s="8" t="str">
        <f>VLOOKUP($H143,'Startup Sheet'!$A$1:$AM$47,2,0)</f>
        <v>Thrifty Ai</v>
      </c>
      <c r="J143" s="9" t="str">
        <f>VLOOKUP(H143,'Startup Sheet'!$A$1:$AM$47,3,0)</f>
        <v>Varad</v>
      </c>
      <c r="K143" s="9" t="str">
        <f>VLOOKUP(H143,'Startup Sheet'!$A$1:$AM$47,4,0)</f>
        <v>f20200160@pilani.bits-pilani.ac.in</v>
      </c>
      <c r="L143" s="10" t="str">
        <f>VLOOKUP($H143,'Startup Sheet'!$A$1:$AM$47,15,0)</f>
        <v>https://drive.google.com/drive/folders/1UGUlOhqjCkI-SwetLhhrUYvF9kMsvQYr?usp=sharing</v>
      </c>
      <c r="M143" s="9" t="str">
        <f t="shared" si="2"/>
        <v>Startup Name- Thrifty Ai: https://drive.google.com/drive/folders/1UGUlOhqjCkI-SwetLhhrUYvF9kMsvQYr?usp=sharing</v>
      </c>
      <c r="N143" s="9">
        <v>44744.0</v>
      </c>
      <c r="O143" s="21">
        <v>44744.5</v>
      </c>
      <c r="P143" s="21">
        <v>44744.541666666664</v>
      </c>
      <c r="Q143" s="9" t="str">
        <f>VLOOKUP($H143,'Startup Sheet'!$A$1:$AM$47,18,0)</f>
        <v>harshmusketers@gmail.com</v>
      </c>
      <c r="R143" s="9" t="str">
        <f>VLOOKUP($H143,'Startup Sheet'!$A$1:$AM$47,21,0)</f>
        <v>tanishi.mookerjee1510@gmail.com</v>
      </c>
      <c r="S143" s="9" t="str">
        <f>VLOOKUP($H143,'Startup Sheet'!$A$1:$AM$47,24,0)</f>
        <v>yashashgupta96@gmail.com</v>
      </c>
    </row>
    <row r="144">
      <c r="A144" s="6" t="s">
        <v>175</v>
      </c>
      <c r="B144" s="6" t="str">
        <f>VLOOKUP(A144,'Mentor Sheet'!$B$2:$O$102,2,0)</f>
        <v>M35</v>
      </c>
      <c r="C144" s="6" t="s">
        <v>176</v>
      </c>
      <c r="D144" s="6" t="s">
        <v>51</v>
      </c>
      <c r="E144" s="6" t="str">
        <f>VLOOKUP(D144,'2021 Batch'!$A$2:$E$16,2,0)</f>
        <v>f20211691@pilani.bits-pilani.ac.in</v>
      </c>
      <c r="F144" s="7">
        <v>2.0</v>
      </c>
      <c r="G144" s="6" t="str">
        <f t="shared" si="1"/>
        <v>M35X2</v>
      </c>
      <c r="H144" s="6" t="str">
        <f>VLOOKUP(G144,'Slot tags'!$C$2:$D$610,2,0)</f>
        <v>S22</v>
      </c>
      <c r="I144" s="8" t="str">
        <f>VLOOKUP($H144,'Startup Sheet'!$A$1:$AM$47,2,0)</f>
        <v>Statlogic</v>
      </c>
      <c r="J144" s="9" t="str">
        <f>VLOOKUP(H144,'Startup Sheet'!$A$1:$AM$47,3,0)</f>
        <v>Darshil</v>
      </c>
      <c r="K144" s="9" t="str">
        <f>VLOOKUP(H144,'Startup Sheet'!$A$1:$AM$47,4,0)</f>
        <v>f20200985@pilani.bits-pilani.ac.in</v>
      </c>
      <c r="L144" s="10" t="str">
        <f>VLOOKUP($H144,'Startup Sheet'!$A$1:$AM$47,15,0)</f>
        <v>https://drive.google.com/drive/folders/1TDJQ-fqwC9-KiOm5feuilIV4R7vS0sgC?usp=sharing</v>
      </c>
      <c r="M144" s="9" t="str">
        <f t="shared" si="2"/>
        <v>Startup Name- Statlogic: https://drive.google.com/drive/folders/1TDJQ-fqwC9-KiOm5feuilIV4R7vS0sgC?usp=sharing</v>
      </c>
      <c r="N144" s="9">
        <v>44747.0</v>
      </c>
      <c r="O144" s="21">
        <v>44747.583333333336</v>
      </c>
      <c r="P144" s="21">
        <v>44747.625</v>
      </c>
      <c r="Q144" s="9" t="str">
        <f>VLOOKUP($H144,'Startup Sheet'!$A$1:$AM$47,18,0)</f>
        <v>vignesh@statlogic.io</v>
      </c>
      <c r="R144" s="9" t="str">
        <f>VLOOKUP($H144,'Startup Sheet'!$A$1:$AM$47,21,0)</f>
        <v/>
      </c>
      <c r="S144" s="9" t="str">
        <f>VLOOKUP($H144,'Startup Sheet'!$A$1:$AM$47,24,0)</f>
        <v/>
      </c>
    </row>
    <row r="145">
      <c r="A145" s="6" t="s">
        <v>175</v>
      </c>
      <c r="B145" s="6" t="str">
        <f>VLOOKUP(A145,'Mentor Sheet'!$B$2:$O$102,2,0)</f>
        <v>M35</v>
      </c>
      <c r="C145" s="6" t="s">
        <v>176</v>
      </c>
      <c r="D145" s="6" t="s">
        <v>51</v>
      </c>
      <c r="E145" s="6" t="str">
        <f>VLOOKUP(D145,'2021 Batch'!$A$2:$E$16,2,0)</f>
        <v>f20211691@pilani.bits-pilani.ac.in</v>
      </c>
      <c r="F145" s="7">
        <v>3.0</v>
      </c>
      <c r="G145" s="6" t="str">
        <f t="shared" si="1"/>
        <v>M35X3</v>
      </c>
      <c r="H145" s="6" t="str">
        <f>VLOOKUP(G145,'Slot tags'!$C$2:$D$610,2,0)</f>
        <v>S21</v>
      </c>
      <c r="I145" s="8" t="str">
        <f>VLOOKUP($H145,'Startup Sheet'!$A$1:$AM$47,2,0)</f>
        <v>Learn and Empower Private Limited</v>
      </c>
      <c r="J145" s="9" t="str">
        <f>VLOOKUP(H145,'Startup Sheet'!$A$1:$AM$47,3,0)</f>
        <v>Mehul</v>
      </c>
      <c r="K145" s="9" t="str">
        <f>VLOOKUP(H145,'Startup Sheet'!$A$1:$AM$47,4,0)</f>
        <v>f20200806@pilani.bits-pilani.ac.in</v>
      </c>
      <c r="L145" s="10" t="str">
        <f>VLOOKUP($H145,'Startup Sheet'!$A$1:$AM$47,15,0)</f>
        <v>https://drive.google.com/drive/folders/1T4TUmfqa5C6P8McvtFYN3XntJR6n62Gy?usp=sharing</v>
      </c>
      <c r="M145" s="9" t="str">
        <f t="shared" si="2"/>
        <v>Startup Name- Learn and Empower Private Limited: https://drive.google.com/drive/folders/1T4TUmfqa5C6P8McvtFYN3XntJR6n62Gy?usp=sharing</v>
      </c>
      <c r="N145" s="9">
        <v>44749.0</v>
      </c>
      <c r="O145" s="21">
        <v>44749.583333333336</v>
      </c>
      <c r="P145" s="21">
        <v>44749.625</v>
      </c>
      <c r="Q145" s="9" t="str">
        <f>VLOOKUP($H145,'Startup Sheet'!$A$1:$AM$47,18,0)</f>
        <v>hello@learnemp.in</v>
      </c>
      <c r="R145" s="9" t="str">
        <f>VLOOKUP($H145,'Startup Sheet'!$A$1:$AM$47,21,0)</f>
        <v>prabodh.mahajan@learnemp.in</v>
      </c>
      <c r="S145" s="9" t="str">
        <f>VLOOKUP($H145,'Startup Sheet'!$A$1:$AM$47,24,0)</f>
        <v/>
      </c>
    </row>
    <row r="146">
      <c r="A146" s="6" t="s">
        <v>177</v>
      </c>
      <c r="B146" s="6" t="str">
        <f>VLOOKUP(A146,'Mentor Sheet'!$B$2:$O$102,2,0)</f>
        <v>M14</v>
      </c>
      <c r="C146" s="6" t="s">
        <v>178</v>
      </c>
      <c r="D146" s="6" t="s">
        <v>45</v>
      </c>
      <c r="E146" s="6" t="str">
        <f>VLOOKUP(D146,'2021 Batch'!$A$2:$E$16,2,0)</f>
        <v>f20210706@pilani.bits-pilani.ac.in</v>
      </c>
      <c r="F146" s="7">
        <v>1.0</v>
      </c>
      <c r="G146" s="6" t="str">
        <f t="shared" si="1"/>
        <v>M14X1</v>
      </c>
      <c r="H146" s="6" t="str">
        <f>VLOOKUP(G146,'Slot tags'!$C$2:$D$610,2,0)</f>
        <v>S1</v>
      </c>
      <c r="I146" s="8" t="str">
        <f>VLOOKUP($H146,'Startup Sheet'!$A$1:$AM$47,2,0)</f>
        <v>Algoz.xyz</v>
      </c>
      <c r="J146" s="9" t="str">
        <f>VLOOKUP(H146,'Startup Sheet'!$A$1:$AM$47,3,0)</f>
        <v>Saksham</v>
      </c>
      <c r="K146" s="9" t="str">
        <f>VLOOKUP(H146,'Startup Sheet'!$A$1:$AM$47,4,0)</f>
        <v>f20201508@pilani.bits-pilani.ac.in</v>
      </c>
      <c r="L146" s="10" t="str">
        <f>VLOOKUP($H146,'Startup Sheet'!$A$1:$AM$47,15,0)</f>
        <v>https://drive.google.com/drive/folders/1LWNIO2EIRPjX9BeaYigFOVgkhpfh3fiM?usp=sharing</v>
      </c>
      <c r="M146" s="9" t="str">
        <f t="shared" si="2"/>
        <v>Startup Name- Algoz.xyz: https://drive.google.com/drive/folders/1LWNIO2EIRPjX9BeaYigFOVgkhpfh3fiM?usp=sharing</v>
      </c>
      <c r="N146" s="9">
        <v>44744.0</v>
      </c>
      <c r="O146" s="22">
        <v>44744.5</v>
      </c>
      <c r="P146" s="22">
        <v>44744.541666666664</v>
      </c>
      <c r="Q146" s="9" t="str">
        <f>VLOOKUP($H146,'Startup Sheet'!$A$1:$AM$47,18,0)</f>
        <v>hey@virajchhajed.com</v>
      </c>
      <c r="R146" s="9" t="str">
        <f>VLOOKUP($H146,'Startup Sheet'!$A$1:$AM$47,21,0)</f>
        <v>nishant.aklecha@gmail.com</v>
      </c>
      <c r="S146" s="9" t="str">
        <f>VLOOKUP($H146,'Startup Sheet'!$A$1:$AM$47,24,0)</f>
        <v/>
      </c>
    </row>
    <row r="147">
      <c r="A147" s="6" t="s">
        <v>177</v>
      </c>
      <c r="B147" s="6" t="str">
        <f>VLOOKUP(A147,'Mentor Sheet'!$B$2:$O$102,2,0)</f>
        <v>M14</v>
      </c>
      <c r="C147" s="6" t="s">
        <v>178</v>
      </c>
      <c r="D147" s="6" t="s">
        <v>45</v>
      </c>
      <c r="E147" s="6" t="str">
        <f>VLOOKUP(D147,'2021 Batch'!$A$2:$E$16,2,0)</f>
        <v>f20210706@pilani.bits-pilani.ac.in</v>
      </c>
      <c r="F147" s="7">
        <v>2.0</v>
      </c>
      <c r="G147" s="6" t="str">
        <f t="shared" si="1"/>
        <v>M14X2</v>
      </c>
      <c r="H147" s="6" t="str">
        <f>VLOOKUP(G147,'Slot tags'!$C$2:$D$610,2,0)</f>
        <v>S6</v>
      </c>
      <c r="I147" s="8" t="str">
        <f>VLOOKUP($H147,'Startup Sheet'!$A$1:$AM$47,2,0)</f>
        <v>BEAT Music NFTs</v>
      </c>
      <c r="J147" s="9" t="str">
        <f>VLOOKUP(H147,'Startup Sheet'!$A$1:$AM$47,3,0)</f>
        <v>Saksham</v>
      </c>
      <c r="K147" s="9" t="str">
        <f>VLOOKUP(H147,'Startup Sheet'!$A$1:$AM$47,4,0)</f>
        <v>f20201508@pilani.bits-pilani.ac.in</v>
      </c>
      <c r="L147" s="10" t="str">
        <f>VLOOKUP($H147,'Startup Sheet'!$A$1:$AM$47,15,0)</f>
        <v>https://drive.google.com/drive/folders/1JnthQqfPsMK1kllemeIUDUeZ5AXteXt8?usp=sharing</v>
      </c>
      <c r="M147" s="9" t="str">
        <f t="shared" si="2"/>
        <v>Startup Name- BEAT Music NFTs: https://drive.google.com/drive/folders/1JnthQqfPsMK1kllemeIUDUeZ5AXteXt8?usp=sharing</v>
      </c>
      <c r="N147" s="9">
        <v>44745.0</v>
      </c>
      <c r="O147" s="22">
        <v>44745.458333333336</v>
      </c>
      <c r="P147" s="22">
        <v>44745.5</v>
      </c>
      <c r="Q147" s="9" t="str">
        <f>VLOOKUP($H147,'Startup Sheet'!$A$1:$AM$47,18,0)</f>
        <v>bhargavk191@gmail.com</v>
      </c>
      <c r="R147" s="9" t="str">
        <f>VLOOKUP($H147,'Startup Sheet'!$A$1:$AM$47,21,0)</f>
        <v/>
      </c>
      <c r="S147" s="9" t="str">
        <f>VLOOKUP($H147,'Startup Sheet'!$A$1:$AM$47,24,0)</f>
        <v/>
      </c>
    </row>
    <row r="148">
      <c r="A148" s="6" t="s">
        <v>179</v>
      </c>
      <c r="B148" s="6" t="str">
        <f>VLOOKUP(A148,'Mentor Sheet'!$B$2:$O$102,2,0)</f>
        <v>M91</v>
      </c>
      <c r="C148" s="6" t="s">
        <v>180</v>
      </c>
      <c r="D148" s="6" t="s">
        <v>45</v>
      </c>
      <c r="E148" s="6" t="str">
        <f>VLOOKUP(D148,'2021 Batch'!$A$2:$E$16,2,0)</f>
        <v>f20210706@pilani.bits-pilani.ac.in</v>
      </c>
      <c r="F148" s="7">
        <v>1.0</v>
      </c>
      <c r="G148" s="6" t="str">
        <f t="shared" si="1"/>
        <v>M91X1</v>
      </c>
      <c r="H148" s="6" t="str">
        <f>VLOOKUP(G148,'Slot tags'!$C$2:$D$610,2,0)</f>
        <v>S30</v>
      </c>
      <c r="I148" s="8" t="str">
        <f>VLOOKUP($H148,'Startup Sheet'!$A$1:$AM$47,2,0)</f>
        <v>FreightFox</v>
      </c>
      <c r="J148" s="9" t="str">
        <f>VLOOKUP(H148,'Startup Sheet'!$A$1:$AM$47,3,0)</f>
        <v>Naman</v>
      </c>
      <c r="K148" s="9" t="str">
        <f>VLOOKUP(H148,'Startup Sheet'!$A$1:$AM$47,4,0)</f>
        <v>f20201749@pilani.bits-pilani.ac.in</v>
      </c>
      <c r="L148" s="10" t="str">
        <f>VLOOKUP($H148,'Startup Sheet'!$A$1:$AM$47,15,0)</f>
        <v>https://drive.google.com/open?id=1PMxE4_uP6DHhXeDdGGFg4qjbx-inMOW7&amp;authuser=karman%40conquest.org.in&amp;usp=drive_fs</v>
      </c>
      <c r="M148" s="9" t="str">
        <f t="shared" si="2"/>
        <v>Startup Name- FreightFox: https://drive.google.com/open?id=1PMxE4_uP6DHhXeDdGGFg4qjbx-inMOW7&amp;authuser=karman%40conquest.org.in&amp;usp=drive_fs</v>
      </c>
      <c r="N148" s="9">
        <v>44746.0</v>
      </c>
      <c r="O148" s="22">
        <v>44746.729166666664</v>
      </c>
      <c r="P148" s="22">
        <v>44746.770833333336</v>
      </c>
      <c r="Q148" s="9" t="str">
        <f>VLOOKUP($H148,'Startup Sheet'!$A$1:$AM$47,18,0)</f>
        <v>nitish@freightfox.ai</v>
      </c>
      <c r="R148" s="9" t="str">
        <f>VLOOKUP($H148,'Startup Sheet'!$A$1:$AM$47,21,0)</f>
        <v>sandy@freightfox.ai, vikas@freightfox.ai</v>
      </c>
      <c r="S148" s="9" t="str">
        <f>VLOOKUP($H148,'Startup Sheet'!$A$1:$AM$47,24,0)</f>
        <v>manjari@freightfox.ai</v>
      </c>
    </row>
    <row r="149">
      <c r="A149" s="6" t="s">
        <v>179</v>
      </c>
      <c r="B149" s="6" t="str">
        <f>VLOOKUP(A149,'Mentor Sheet'!$B$2:$O$102,2,0)</f>
        <v>M91</v>
      </c>
      <c r="C149" s="6" t="s">
        <v>180</v>
      </c>
      <c r="D149" s="6" t="s">
        <v>45</v>
      </c>
      <c r="E149" s="6" t="str">
        <f>VLOOKUP(D149,'2021 Batch'!$A$2:$E$16,2,0)</f>
        <v>f20210706@pilani.bits-pilani.ac.in</v>
      </c>
      <c r="F149" s="7">
        <v>2.0</v>
      </c>
      <c r="G149" s="6" t="str">
        <f t="shared" si="1"/>
        <v>M91X2</v>
      </c>
      <c r="H149" s="6" t="str">
        <f>VLOOKUP(G149,'Slot tags'!$C$2:$D$610,2,0)</f>
        <v>S41</v>
      </c>
      <c r="I149" s="8" t="str">
        <f>VLOOKUP($H149,'Startup Sheet'!$A$1:$AM$47,2,0)</f>
        <v>Chalo Nework</v>
      </c>
      <c r="J149" s="9" t="str">
        <f>VLOOKUP(H149,'Startup Sheet'!$A$1:$AM$47,3,0)</f>
        <v>Varad</v>
      </c>
      <c r="K149" s="9" t="str">
        <f>VLOOKUP(H149,'Startup Sheet'!$A$1:$AM$47,4,0)</f>
        <v>f20200160@pilani.bits-pilani.ac.in</v>
      </c>
      <c r="L149" s="10" t="str">
        <f>VLOOKUP($H149,'Startup Sheet'!$A$1:$AM$47,15,0)</f>
        <v>https://drive.google.com/drive/folders/1SwRAfOTDXJV3CvChP9wAVSyAf-LICHXk?usp=sharing</v>
      </c>
      <c r="M149" s="9" t="str">
        <f t="shared" si="2"/>
        <v>Startup Name- Chalo Nework: https://drive.google.com/drive/folders/1SwRAfOTDXJV3CvChP9wAVSyAf-LICHXk?usp=sharing</v>
      </c>
      <c r="N149" s="9">
        <v>44747.0</v>
      </c>
      <c r="O149" s="22">
        <v>44747.729166666664</v>
      </c>
      <c r="P149" s="22">
        <v>44747.770833333336</v>
      </c>
      <c r="Q149" s="9" t="str">
        <f>VLOOKUP($H149,'Startup Sheet'!$A$1:$AM$47,18,0)</f>
        <v>priyansha.singh@indiamigrationnow.org</v>
      </c>
      <c r="R149" s="9" t="str">
        <f>VLOOKUP($H149,'Startup Sheet'!$A$1:$AM$47,21,0)</f>
        <v>varun@indiamigrationnow.org</v>
      </c>
      <c r="S149" s="9" t="str">
        <f>VLOOKUP($H149,'Startup Sheet'!$A$1:$AM$47,24,0)</f>
        <v/>
      </c>
    </row>
    <row r="150">
      <c r="A150" s="6" t="s">
        <v>179</v>
      </c>
      <c r="B150" s="6" t="str">
        <f>VLOOKUP(A150,'Mentor Sheet'!$B$2:$O$102,2,0)</f>
        <v>M91</v>
      </c>
      <c r="C150" s="6" t="s">
        <v>180</v>
      </c>
      <c r="D150" s="6" t="s">
        <v>45</v>
      </c>
      <c r="E150" s="6" t="str">
        <f>VLOOKUP(D150,'2021 Batch'!$A$2:$E$16,2,0)</f>
        <v>f20210706@pilani.bits-pilani.ac.in</v>
      </c>
      <c r="F150" s="7">
        <v>3.0</v>
      </c>
      <c r="G150" s="6" t="str">
        <f t="shared" si="1"/>
        <v>M91X3</v>
      </c>
      <c r="H150" s="6" t="str">
        <f>VLOOKUP(G150,'Slot tags'!$C$2:$D$610,2,0)</f>
        <v>S9</v>
      </c>
      <c r="I150" s="8" t="str">
        <f>VLOOKUP($H150,'Startup Sheet'!$A$1:$AM$47,2,0)</f>
        <v>push.</v>
      </c>
      <c r="J150" s="9" t="str">
        <f>VLOOKUP(H150,'Startup Sheet'!$A$1:$AM$47,3,0)</f>
        <v>Aryaman</v>
      </c>
      <c r="K150" s="9" t="str">
        <f>VLOOKUP(H150,'Startup Sheet'!$A$1:$AM$47,4,0)</f>
        <v>f20200537@pilani.bits-pilani.ac.in</v>
      </c>
      <c r="L150" s="10" t="str">
        <f>VLOOKUP($H150,'Startup Sheet'!$A$1:$AM$47,15,0)</f>
        <v>https://drive.google.com/drive/folders/1JR5IyWS9-UfSIiz5gV9X9bfsK-P7Sj2P?usp=sharing</v>
      </c>
      <c r="M150" s="9" t="str">
        <f t="shared" si="2"/>
        <v>Startup Name- push.: https://drive.google.com/drive/folders/1JR5IyWS9-UfSIiz5gV9X9bfsK-P7Sj2P?usp=sharing</v>
      </c>
      <c r="N150" s="9">
        <v>44748.0</v>
      </c>
      <c r="O150" s="22">
        <v>44748.729166666664</v>
      </c>
      <c r="P150" s="22">
        <v>44748.770833333336</v>
      </c>
      <c r="Q150" s="9" t="str">
        <f>VLOOKUP($H150,'Startup Sheet'!$A$1:$AM$47,18,0)</f>
        <v>f20180612@pilani.bits-pilani.ac.in</v>
      </c>
      <c r="R150" s="9" t="str">
        <f>VLOOKUP($H150,'Startup Sheet'!$A$1:$AM$47,21,0)</f>
        <v>f20180603@pilani.bits-pilani.ac.in</v>
      </c>
      <c r="S150" s="9" t="str">
        <f>VLOOKUP($H150,'Startup Sheet'!$A$1:$AM$47,24,0)</f>
        <v/>
      </c>
    </row>
    <row r="151">
      <c r="A151" s="6" t="s">
        <v>179</v>
      </c>
      <c r="B151" s="6" t="str">
        <f>VLOOKUP(A151,'Mentor Sheet'!$B$2:$O$102,2,0)</f>
        <v>M91</v>
      </c>
      <c r="C151" s="6" t="s">
        <v>180</v>
      </c>
      <c r="D151" s="6" t="s">
        <v>45</v>
      </c>
      <c r="E151" s="6" t="str">
        <f>VLOOKUP(D151,'2021 Batch'!$A$2:$E$16,2,0)</f>
        <v>f20210706@pilani.bits-pilani.ac.in</v>
      </c>
      <c r="F151" s="7">
        <v>4.0</v>
      </c>
      <c r="G151" s="6" t="str">
        <f t="shared" si="1"/>
        <v>M91X4</v>
      </c>
      <c r="H151" s="6" t="str">
        <f>VLOOKUP(G151,'Slot tags'!$C$2:$D$610,2,0)</f>
        <v>S33</v>
      </c>
      <c r="I151" s="8" t="str">
        <f>VLOOKUP($H151,'Startup Sheet'!$A$1:$AM$47,2,0)</f>
        <v>EdCalibre Private Limited</v>
      </c>
      <c r="J151" s="9" t="str">
        <f>VLOOKUP(H151,'Startup Sheet'!$A$1:$AM$47,3,0)</f>
        <v>Naman</v>
      </c>
      <c r="K151" s="9" t="str">
        <f>VLOOKUP(H151,'Startup Sheet'!$A$1:$AM$47,4,0)</f>
        <v>f20201749@pilani.bits-pilani.ac.in</v>
      </c>
      <c r="L151" s="10" t="str">
        <f>VLOOKUP($H151,'Startup Sheet'!$A$1:$AM$47,15,0)</f>
        <v>https://drive.google.com/open?id=1Lfj9r37JA8tdOhNuKNQMAefDYjDFjs5p&amp;authuser=karman%40conquest.org.in&amp;usp=drive_fs</v>
      </c>
      <c r="M151" s="9" t="str">
        <f t="shared" si="2"/>
        <v>Startup Name- EdCalibre Private Limited: https://drive.google.com/open?id=1Lfj9r37JA8tdOhNuKNQMAefDYjDFjs5p&amp;authuser=karman%40conquest.org.in&amp;usp=drive_fs</v>
      </c>
      <c r="N151" s="9">
        <v>44749.0</v>
      </c>
      <c r="O151" s="22">
        <v>44749.729166666664</v>
      </c>
      <c r="P151" s="22">
        <v>44749.770833333336</v>
      </c>
      <c r="Q151" s="9" t="str">
        <f>VLOOKUP($H151,'Startup Sheet'!$A$1:$AM$47,18,0)</f>
        <v>founder@edcalibre.com</v>
      </c>
      <c r="R151" s="9" t="str">
        <f>VLOOKUP($H151,'Startup Sheet'!$A$1:$AM$47,21,0)</f>
        <v>abhignajoshi1206@gmail.com</v>
      </c>
      <c r="S151" s="9" t="str">
        <f>VLOOKUP($H151,'Startup Sheet'!$A$1:$AM$47,24,0)</f>
        <v>dodiya.parth20@gmail.com</v>
      </c>
    </row>
    <row r="152">
      <c r="A152" s="6" t="s">
        <v>179</v>
      </c>
      <c r="B152" s="6" t="str">
        <f>VLOOKUP(A152,'Mentor Sheet'!$B$2:$O$102,2,0)</f>
        <v>M91</v>
      </c>
      <c r="C152" s="6" t="s">
        <v>180</v>
      </c>
      <c r="D152" s="6" t="s">
        <v>45</v>
      </c>
      <c r="E152" s="6" t="str">
        <f>VLOOKUP(D152,'2021 Batch'!$A$2:$E$16,2,0)</f>
        <v>f20210706@pilani.bits-pilani.ac.in</v>
      </c>
      <c r="F152" s="7">
        <v>5.0</v>
      </c>
      <c r="G152" s="6" t="str">
        <f t="shared" si="1"/>
        <v>M91X5</v>
      </c>
      <c r="H152" s="6" t="str">
        <f>VLOOKUP(G152,'Slot tags'!$C$2:$D$610,2,0)</f>
        <v>S26</v>
      </c>
      <c r="I152" s="8" t="str">
        <f>VLOOKUP($H152,'Startup Sheet'!$A$1:$AM$47,2,0)</f>
        <v>Thrifty Ai</v>
      </c>
      <c r="J152" s="9" t="str">
        <f>VLOOKUP(H152,'Startup Sheet'!$A$1:$AM$47,3,0)</f>
        <v>Varad</v>
      </c>
      <c r="K152" s="9" t="str">
        <f>VLOOKUP(H152,'Startup Sheet'!$A$1:$AM$47,4,0)</f>
        <v>f20200160@pilani.bits-pilani.ac.in</v>
      </c>
      <c r="L152" s="10" t="str">
        <f>VLOOKUP($H152,'Startup Sheet'!$A$1:$AM$47,15,0)</f>
        <v>https://drive.google.com/drive/folders/1UGUlOhqjCkI-SwetLhhrUYvF9kMsvQYr?usp=sharing</v>
      </c>
      <c r="M152" s="9" t="str">
        <f t="shared" si="2"/>
        <v>Startup Name- Thrifty Ai: https://drive.google.com/drive/folders/1UGUlOhqjCkI-SwetLhhrUYvF9kMsvQYr?usp=sharing</v>
      </c>
      <c r="N152" s="9">
        <v>44750.0</v>
      </c>
      <c r="O152" s="22">
        <v>44750.729166666664</v>
      </c>
      <c r="P152" s="22">
        <v>44750.770833333336</v>
      </c>
      <c r="Q152" s="9" t="str">
        <f>VLOOKUP($H152,'Startup Sheet'!$A$1:$AM$47,18,0)</f>
        <v>harshmusketers@gmail.com</v>
      </c>
      <c r="R152" s="9" t="str">
        <f>VLOOKUP($H152,'Startup Sheet'!$A$1:$AM$47,21,0)</f>
        <v>tanishi.mookerjee1510@gmail.com</v>
      </c>
      <c r="S152" s="9" t="str">
        <f>VLOOKUP($H152,'Startup Sheet'!$A$1:$AM$47,24,0)</f>
        <v>yashashgupta96@gmail.com</v>
      </c>
    </row>
    <row r="153">
      <c r="A153" s="6" t="s">
        <v>181</v>
      </c>
      <c r="B153" s="6" t="str">
        <f>VLOOKUP(A153,'Mentor Sheet'!$B$2:$O$102,2,0)</f>
        <v>M65</v>
      </c>
      <c r="C153" s="6" t="s">
        <v>182</v>
      </c>
      <c r="D153" s="6" t="s">
        <v>22</v>
      </c>
      <c r="E153" s="6" t="str">
        <f>VLOOKUP(D153,'2021 Batch'!$A$2:$E$16,2,0)</f>
        <v>f20210447@pilani.bits-pilani.ac.in</v>
      </c>
      <c r="F153" s="7">
        <v>1.0</v>
      </c>
      <c r="G153" s="6" t="str">
        <f t="shared" si="1"/>
        <v>M65X1</v>
      </c>
      <c r="H153" s="6" t="str">
        <f>VLOOKUP(G153,'Slot tags'!$C$2:$D$610,2,0)</f>
        <v>S45</v>
      </c>
      <c r="I153" s="8" t="str">
        <f>VLOOKUP($H153,'Startup Sheet'!$A$1:$AM$47,2,0)</f>
        <v>Be Zen (Thrivingzen OPC Pvt Ltd)</v>
      </c>
      <c r="J153" s="9" t="str">
        <f>VLOOKUP(H153,'Startup Sheet'!$A$1:$AM$47,3,0)</f>
        <v>Mehul</v>
      </c>
      <c r="K153" s="9" t="str">
        <f>VLOOKUP(H153,'Startup Sheet'!$A$1:$AM$47,4,0)</f>
        <v>f20200806@pilani.bits-pilani.ac.in</v>
      </c>
      <c r="L153" s="10" t="str">
        <f>VLOOKUP($H153,'Startup Sheet'!$A$1:$AM$47,15,0)</f>
        <v>https://drive.google.com/open?id=1Wwm0iH0BQp7yyPOnJdsgC9uMmaimk8ZQ&amp;authuser=karman%40conquest.org.in&amp;usp=drive_fs</v>
      </c>
      <c r="M153" s="9" t="str">
        <f t="shared" si="2"/>
        <v>Startup Name- Be Zen (Thrivingzen OPC Pvt Ltd): https://drive.google.com/open?id=1Wwm0iH0BQp7yyPOnJdsgC9uMmaimk8ZQ&amp;authuser=karman%40conquest.org.in&amp;usp=drive_fs</v>
      </c>
      <c r="N153" s="9">
        <v>44750.0</v>
      </c>
      <c r="O153" s="11">
        <v>44750.458333333336</v>
      </c>
      <c r="P153" s="21">
        <v>44750.5</v>
      </c>
      <c r="Q153" s="9" t="str">
        <f>VLOOKUP($H153,'Startup Sheet'!$A$1:$AM$47,18,0)</f>
        <v>ramchaitanya@bezen.eco</v>
      </c>
      <c r="R153" s="9" t="str">
        <f>VLOOKUP($H153,'Startup Sheet'!$A$1:$AM$47,21,0)</f>
        <v/>
      </c>
      <c r="S153" s="9" t="str">
        <f>VLOOKUP($H153,'Startup Sheet'!$A$1:$AM$47,24,0)</f>
        <v/>
      </c>
    </row>
    <row r="154">
      <c r="A154" s="6" t="s">
        <v>183</v>
      </c>
      <c r="B154" s="6" t="str">
        <f>VLOOKUP(A154,'Mentor Sheet'!$B$2:$O$102,2,0)</f>
        <v>M31</v>
      </c>
      <c r="C154" s="6" t="s">
        <v>184</v>
      </c>
      <c r="D154" s="6" t="s">
        <v>22</v>
      </c>
      <c r="E154" s="6" t="str">
        <f>VLOOKUP(D154,'2021 Batch'!$A$2:$E$16,2,0)</f>
        <v>f20210447@pilani.bits-pilani.ac.in</v>
      </c>
      <c r="F154" s="7">
        <v>1.0</v>
      </c>
      <c r="G154" s="6" t="str">
        <f t="shared" si="1"/>
        <v>M31X1</v>
      </c>
      <c r="H154" s="6" t="str">
        <f>VLOOKUP(G154,'Slot tags'!$C$2:$D$610,2,0)</f>
        <v>S2</v>
      </c>
      <c r="I154" s="8" t="str">
        <f>VLOOKUP($H154,'Startup Sheet'!$A$1:$AM$47,2,0)</f>
        <v>Aiverse</v>
      </c>
      <c r="J154" s="9" t="str">
        <f>VLOOKUP(H154,'Startup Sheet'!$A$1:$AM$47,3,0)</f>
        <v>Saksham</v>
      </c>
      <c r="K154" s="9" t="str">
        <f>VLOOKUP(H154,'Startup Sheet'!$A$1:$AM$47,4,0)</f>
        <v>f20201508@pilani.bits-pilani.ac.in</v>
      </c>
      <c r="L154" s="10" t="str">
        <f>VLOOKUP($H154,'Startup Sheet'!$A$1:$AM$47,15,0)</f>
        <v>https://drive.google.com/drive/folders/1DBLkV1sf6Kp6Q5Ywi44gcnxhyIpm47Kc?usp=sharing</v>
      </c>
      <c r="M154" s="9" t="str">
        <f t="shared" si="2"/>
        <v>Startup Name- Aiverse: https://drive.google.com/drive/folders/1DBLkV1sf6Kp6Q5Ywi44gcnxhyIpm47Kc?usp=sharing</v>
      </c>
      <c r="N154" s="9">
        <v>44749.0</v>
      </c>
      <c r="O154" s="11">
        <v>44749.791666666664</v>
      </c>
      <c r="P154" s="21">
        <v>44749.833333333336</v>
      </c>
      <c r="Q154" s="9" t="str">
        <f>VLOOKUP($H154,'Startup Sheet'!$A$1:$AM$47,18,0)</f>
        <v>abhishekroushan2194@gmail.com</v>
      </c>
      <c r="R154" s="9" t="str">
        <f>VLOOKUP($H154,'Startup Sheet'!$A$1:$AM$47,21,0)</f>
        <v>synergy.gaurav05@gmail.com</v>
      </c>
      <c r="S154" s="9" t="str">
        <f>VLOOKUP($H154,'Startup Sheet'!$A$1:$AM$47,24,0)</f>
        <v>aryanguptagandhi@gmail.com</v>
      </c>
    </row>
    <row r="155">
      <c r="A155" s="6" t="s">
        <v>183</v>
      </c>
      <c r="B155" s="6" t="str">
        <f>VLOOKUP(A155,'Mentor Sheet'!$B$2:$O$102,2,0)</f>
        <v>M31</v>
      </c>
      <c r="C155" s="6" t="s">
        <v>184</v>
      </c>
      <c r="D155" s="6" t="s">
        <v>22</v>
      </c>
      <c r="E155" s="6" t="str">
        <f>VLOOKUP(D155,'2021 Batch'!$A$2:$E$16,2,0)</f>
        <v>f20210447@pilani.bits-pilani.ac.in</v>
      </c>
      <c r="F155" s="7">
        <v>2.0</v>
      </c>
      <c r="G155" s="6" t="str">
        <f t="shared" si="1"/>
        <v>M31X2</v>
      </c>
      <c r="H155" s="6" t="str">
        <f>VLOOKUP(G155,'Slot tags'!$C$2:$D$610,2,0)</f>
        <v>S22</v>
      </c>
      <c r="I155" s="8" t="str">
        <f>VLOOKUP($H155,'Startup Sheet'!$A$1:$AM$47,2,0)</f>
        <v>Statlogic</v>
      </c>
      <c r="J155" s="9" t="str">
        <f>VLOOKUP(H155,'Startup Sheet'!$A$1:$AM$47,3,0)</f>
        <v>Darshil</v>
      </c>
      <c r="K155" s="9" t="str">
        <f>VLOOKUP(H155,'Startup Sheet'!$A$1:$AM$47,4,0)</f>
        <v>f20200985@pilani.bits-pilani.ac.in</v>
      </c>
      <c r="L155" s="10" t="str">
        <f>VLOOKUP($H155,'Startup Sheet'!$A$1:$AM$47,15,0)</f>
        <v>https://drive.google.com/drive/folders/1TDJQ-fqwC9-KiOm5feuilIV4R7vS0sgC?usp=sharing</v>
      </c>
      <c r="M155" s="9" t="str">
        <f t="shared" si="2"/>
        <v>Startup Name- Statlogic: https://drive.google.com/drive/folders/1TDJQ-fqwC9-KiOm5feuilIV4R7vS0sgC?usp=sharing</v>
      </c>
      <c r="N155" s="9">
        <v>44749.0</v>
      </c>
      <c r="O155" s="11">
        <v>44749.833333333336</v>
      </c>
      <c r="P155" s="11">
        <v>44749.875</v>
      </c>
      <c r="Q155" s="9" t="str">
        <f>VLOOKUP($H155,'Startup Sheet'!$A$1:$AM$47,18,0)</f>
        <v>vignesh@statlogic.io</v>
      </c>
      <c r="R155" s="9" t="str">
        <f>VLOOKUP($H155,'Startup Sheet'!$A$1:$AM$47,21,0)</f>
        <v/>
      </c>
      <c r="S155" s="9" t="str">
        <f>VLOOKUP($H155,'Startup Sheet'!$A$1:$AM$47,24,0)</f>
        <v/>
      </c>
    </row>
    <row r="156">
      <c r="A156" s="6" t="s">
        <v>185</v>
      </c>
      <c r="B156" s="6" t="str">
        <f>VLOOKUP(A156,'Mentor Sheet'!$B$2:$O$102,2,0)</f>
        <v>M79</v>
      </c>
      <c r="C156" s="6" t="s">
        <v>186</v>
      </c>
      <c r="D156" s="6" t="s">
        <v>22</v>
      </c>
      <c r="E156" s="6" t="str">
        <f>VLOOKUP(D156,'2021 Batch'!$A$2:$E$16,2,0)</f>
        <v>f20210447@pilani.bits-pilani.ac.in</v>
      </c>
      <c r="F156" s="7">
        <v>1.0</v>
      </c>
      <c r="G156" s="6" t="str">
        <f t="shared" si="1"/>
        <v>M79X1</v>
      </c>
      <c r="H156" s="6" t="str">
        <f>VLOOKUP(G156,'Slot tags'!$C$2:$D$610,2,0)</f>
        <v>S11</v>
      </c>
      <c r="I156" s="8" t="str">
        <f>VLOOKUP($H156,'Startup Sheet'!$A$1:$AM$47,2,0)</f>
        <v>Leegum</v>
      </c>
      <c r="J156" s="9" t="str">
        <f>VLOOKUP(H156,'Startup Sheet'!$A$1:$AM$47,3,0)</f>
        <v>Karman</v>
      </c>
      <c r="K156" s="9" t="str">
        <f>VLOOKUP(H156,'Startup Sheet'!$A$1:$AM$47,4,0)</f>
        <v>f20201896@pilani.bits-pilani.ac.in</v>
      </c>
      <c r="L156" s="10" t="str">
        <f>VLOOKUP($H156,'Startup Sheet'!$A$1:$AM$47,15,0)</f>
        <v>https://drive.google.com/open?id=1NtWH88d2Hcog9nyucDmMZdik48V1tNng&amp;authuser=karman%40conquest.org.in&amp;usp=drive_fs</v>
      </c>
      <c r="M156" s="9" t="str">
        <f t="shared" si="2"/>
        <v>Startup Name- Leegum: https://drive.google.com/open?id=1NtWH88d2Hcog9nyucDmMZdik48V1tNng&amp;authuser=karman%40conquest.org.in&amp;usp=drive_fs</v>
      </c>
      <c r="N156" s="9">
        <v>44743.0</v>
      </c>
      <c r="O156" s="11">
        <v>44743.729166666664</v>
      </c>
      <c r="P156" s="21">
        <v>44743.770833333336</v>
      </c>
      <c r="Q156" s="9" t="str">
        <f>VLOOKUP($H156,'Startup Sheet'!$A$1:$AM$47,18,0)</f>
        <v>akashpratapsingh2912@gmail.com</v>
      </c>
      <c r="R156" s="9" t="str">
        <f>VLOOKUP($H156,'Startup Sheet'!$A$1:$AM$47,21,0)</f>
        <v>petullamishra08@gmail.com</v>
      </c>
      <c r="S156" s="9" t="str">
        <f>VLOOKUP($H156,'Startup Sheet'!$A$1:$AM$47,24,0)</f>
        <v/>
      </c>
    </row>
    <row r="157">
      <c r="A157" s="6" t="s">
        <v>185</v>
      </c>
      <c r="B157" s="6" t="str">
        <f>VLOOKUP(A157,'Mentor Sheet'!$B$2:$O$102,2,0)</f>
        <v>M79</v>
      </c>
      <c r="C157" s="6" t="s">
        <v>186</v>
      </c>
      <c r="D157" s="6" t="s">
        <v>22</v>
      </c>
      <c r="E157" s="6" t="str">
        <f>VLOOKUP(D157,'2021 Batch'!$A$2:$E$16,2,0)</f>
        <v>f20210447@pilani.bits-pilani.ac.in</v>
      </c>
      <c r="F157" s="7">
        <v>2.0</v>
      </c>
      <c r="G157" s="6" t="str">
        <f t="shared" si="1"/>
        <v>M79X2</v>
      </c>
      <c r="H157" s="6" t="str">
        <f>VLOOKUP(G157,'Slot tags'!$C$2:$D$610,2,0)</f>
        <v>S36</v>
      </c>
      <c r="I157" s="8" t="str">
        <f>VLOOKUP($H157,'Startup Sheet'!$A$1:$AM$47,2,0)</f>
        <v>Genpay</v>
      </c>
      <c r="J157" s="9" t="str">
        <f>VLOOKUP(H157,'Startup Sheet'!$A$1:$AM$47,3,0)</f>
        <v>Mehul</v>
      </c>
      <c r="K157" s="9" t="str">
        <f>VLOOKUP(H157,'Startup Sheet'!$A$1:$AM$47,4,0)</f>
        <v>f20200806@pilani.bits-pilani.ac.in</v>
      </c>
      <c r="L157" s="10" t="str">
        <f>VLOOKUP($H157,'Startup Sheet'!$A$1:$AM$47,15,0)</f>
        <v>https://drive.google.com/open?id=1Toer_8UB-2Z61N2wm-48Qu-vhCwEuIrD&amp;authuser=karman%40conquest.org.in&amp;usp=drive_fs</v>
      </c>
      <c r="M157" s="9" t="str">
        <f t="shared" si="2"/>
        <v>Startup Name- Genpay: https://drive.google.com/open?id=1Toer_8UB-2Z61N2wm-48Qu-vhCwEuIrD&amp;authuser=karman%40conquest.org.in&amp;usp=drive_fs</v>
      </c>
      <c r="N157" s="9">
        <v>44744.0</v>
      </c>
      <c r="O157" s="11">
        <v>44744.4375</v>
      </c>
      <c r="P157" s="21">
        <v>44744.479166666664</v>
      </c>
      <c r="Q157" s="9" t="str">
        <f>VLOOKUP($H157,'Startup Sheet'!$A$1:$AM$47,18,0)</f>
        <v>chaithanya@genpay.in</v>
      </c>
      <c r="R157" s="9" t="str">
        <f>VLOOKUP($H157,'Startup Sheet'!$A$1:$AM$47,21,0)</f>
        <v>parikshit@genpay.in</v>
      </c>
      <c r="S157" s="9" t="str">
        <f>VLOOKUP($H157,'Startup Sheet'!$A$1:$AM$47,24,0)</f>
        <v/>
      </c>
    </row>
    <row r="158">
      <c r="A158" s="6" t="s">
        <v>185</v>
      </c>
      <c r="B158" s="6" t="str">
        <f>VLOOKUP(A158,'Mentor Sheet'!$B$2:$O$102,2,0)</f>
        <v>M79</v>
      </c>
      <c r="C158" s="6" t="s">
        <v>186</v>
      </c>
      <c r="D158" s="6" t="s">
        <v>22</v>
      </c>
      <c r="E158" s="6" t="str">
        <f>VLOOKUP(D158,'2021 Batch'!$A$2:$E$16,2,0)</f>
        <v>f20210447@pilani.bits-pilani.ac.in</v>
      </c>
      <c r="F158" s="7">
        <v>3.0</v>
      </c>
      <c r="G158" s="6" t="str">
        <f t="shared" si="1"/>
        <v>M79X3</v>
      </c>
      <c r="H158" s="6" t="str">
        <f>VLOOKUP(G158,'Slot tags'!$C$2:$D$610,2,0)</f>
        <v>S33</v>
      </c>
      <c r="I158" s="8" t="str">
        <f>VLOOKUP($H158,'Startup Sheet'!$A$1:$AM$47,2,0)</f>
        <v>EdCalibre Private Limited</v>
      </c>
      <c r="J158" s="9" t="str">
        <f>VLOOKUP(H158,'Startup Sheet'!$A$1:$AM$47,3,0)</f>
        <v>Naman</v>
      </c>
      <c r="K158" s="9" t="str">
        <f>VLOOKUP(H158,'Startup Sheet'!$A$1:$AM$47,4,0)</f>
        <v>f20201749@pilani.bits-pilani.ac.in</v>
      </c>
      <c r="L158" s="10" t="str">
        <f>VLOOKUP($H158,'Startup Sheet'!$A$1:$AM$47,15,0)</f>
        <v>https://drive.google.com/open?id=1Lfj9r37JA8tdOhNuKNQMAefDYjDFjs5p&amp;authuser=karman%40conquest.org.in&amp;usp=drive_fs</v>
      </c>
      <c r="M158" s="9" t="str">
        <f t="shared" si="2"/>
        <v>Startup Name- EdCalibre Private Limited: https://drive.google.com/open?id=1Lfj9r37JA8tdOhNuKNQMAefDYjDFjs5p&amp;authuser=karman%40conquest.org.in&amp;usp=drive_fs</v>
      </c>
      <c r="N158" s="9">
        <v>44747.0</v>
      </c>
      <c r="O158" s="11">
        <v>44747.729166666664</v>
      </c>
      <c r="P158" s="21">
        <v>44747.770833333336</v>
      </c>
      <c r="Q158" s="9" t="str">
        <f>VLOOKUP($H158,'Startup Sheet'!$A$1:$AM$47,18,0)</f>
        <v>founder@edcalibre.com</v>
      </c>
      <c r="R158" s="9" t="str">
        <f>VLOOKUP($H158,'Startup Sheet'!$A$1:$AM$47,21,0)</f>
        <v>abhignajoshi1206@gmail.com</v>
      </c>
      <c r="S158" s="9" t="str">
        <f>VLOOKUP($H158,'Startup Sheet'!$A$1:$AM$47,24,0)</f>
        <v>dodiya.parth20@gmail.com</v>
      </c>
    </row>
    <row r="159">
      <c r="A159" s="6" t="s">
        <v>187</v>
      </c>
      <c r="B159" s="6" t="str">
        <f>VLOOKUP(A159,'Mentor Sheet'!$B$2:$O$102,2,0)</f>
        <v>M42</v>
      </c>
      <c r="C159" s="6" t="s">
        <v>188</v>
      </c>
      <c r="D159" s="6" t="s">
        <v>53</v>
      </c>
      <c r="E159" s="6" t="str">
        <f>VLOOKUP(D159,'2021 Batch'!$A$2:$E$16,2,0)</f>
        <v>f20211070@pilani.bits-pilani.ac.in</v>
      </c>
      <c r="F159" s="7">
        <v>1.0</v>
      </c>
      <c r="G159" s="6" t="str">
        <f t="shared" si="1"/>
        <v>M42X1</v>
      </c>
      <c r="H159" s="6" t="str">
        <f>VLOOKUP(G159,'Slot tags'!$C$2:$D$610,2,0)</f>
        <v>S2</v>
      </c>
      <c r="I159" s="8" t="str">
        <f>VLOOKUP($H159,'Startup Sheet'!$A$1:$AM$47,2,0)</f>
        <v>Aiverse</v>
      </c>
      <c r="J159" s="9" t="str">
        <f>VLOOKUP(H159,'Startup Sheet'!$A$1:$AM$47,3,0)</f>
        <v>Saksham</v>
      </c>
      <c r="K159" s="9" t="str">
        <f>VLOOKUP(H159,'Startup Sheet'!$A$1:$AM$47,4,0)</f>
        <v>f20201508@pilani.bits-pilani.ac.in</v>
      </c>
      <c r="L159" s="10" t="str">
        <f>VLOOKUP($H159,'Startup Sheet'!$A$1:$AM$47,15,0)</f>
        <v>https://drive.google.com/drive/folders/1DBLkV1sf6Kp6Q5Ywi44gcnxhyIpm47Kc?usp=sharing</v>
      </c>
      <c r="M159" s="9" t="str">
        <f t="shared" si="2"/>
        <v>Startup Name- Aiverse: https://drive.google.com/drive/folders/1DBLkV1sf6Kp6Q5Ywi44gcnxhyIpm47Kc?usp=sharing</v>
      </c>
      <c r="N159" s="9">
        <v>44746.0</v>
      </c>
      <c r="O159" s="11">
        <v>44746.791666666664</v>
      </c>
      <c r="P159" s="11">
        <v>44746.833333333336</v>
      </c>
      <c r="Q159" s="9" t="str">
        <f>VLOOKUP($H159,'Startup Sheet'!$A$1:$AM$47,18,0)</f>
        <v>abhishekroushan2194@gmail.com</v>
      </c>
      <c r="R159" s="9" t="str">
        <f>VLOOKUP($H159,'Startup Sheet'!$A$1:$AM$47,21,0)</f>
        <v>synergy.gaurav05@gmail.com</v>
      </c>
      <c r="S159" s="9" t="str">
        <f>VLOOKUP($H159,'Startup Sheet'!$A$1:$AM$47,24,0)</f>
        <v>aryanguptagandhi@gmail.com</v>
      </c>
    </row>
    <row r="160">
      <c r="A160" s="6" t="s">
        <v>187</v>
      </c>
      <c r="B160" s="6" t="str">
        <f>VLOOKUP(A160,'Mentor Sheet'!$B$2:$O$102,2,0)</f>
        <v>M42</v>
      </c>
      <c r="C160" s="6" t="s">
        <v>188</v>
      </c>
      <c r="D160" s="6" t="s">
        <v>53</v>
      </c>
      <c r="E160" s="6" t="str">
        <f>VLOOKUP(D160,'2021 Batch'!$A$2:$E$16,2,0)</f>
        <v>f20211070@pilani.bits-pilani.ac.in</v>
      </c>
      <c r="F160" s="7">
        <v>2.0</v>
      </c>
      <c r="G160" s="6" t="str">
        <f t="shared" si="1"/>
        <v>M42X2</v>
      </c>
      <c r="H160" s="6" t="str">
        <f>VLOOKUP(G160,'Slot tags'!$C$2:$D$610,2,0)</f>
        <v>S6</v>
      </c>
      <c r="I160" s="8" t="str">
        <f>VLOOKUP($H160,'Startup Sheet'!$A$1:$AM$47,2,0)</f>
        <v>BEAT Music NFTs</v>
      </c>
      <c r="J160" s="9" t="str">
        <f>VLOOKUP(H160,'Startup Sheet'!$A$1:$AM$47,3,0)</f>
        <v>Saksham</v>
      </c>
      <c r="K160" s="9" t="str">
        <f>VLOOKUP(H160,'Startup Sheet'!$A$1:$AM$47,4,0)</f>
        <v>f20201508@pilani.bits-pilani.ac.in</v>
      </c>
      <c r="L160" s="10" t="str">
        <f>VLOOKUP($H160,'Startup Sheet'!$A$1:$AM$47,15,0)</f>
        <v>https://drive.google.com/drive/folders/1JnthQqfPsMK1kllemeIUDUeZ5AXteXt8?usp=sharing</v>
      </c>
      <c r="M160" s="9" t="str">
        <f t="shared" si="2"/>
        <v>Startup Name- BEAT Music NFTs: https://drive.google.com/drive/folders/1JnthQqfPsMK1kllemeIUDUeZ5AXteXt8?usp=sharing</v>
      </c>
      <c r="N160" s="9">
        <v>44746.0</v>
      </c>
      <c r="O160" s="11">
        <v>44746.833333333336</v>
      </c>
      <c r="P160" s="11">
        <v>44746.875</v>
      </c>
      <c r="Q160" s="9" t="str">
        <f>VLOOKUP($H160,'Startup Sheet'!$A$1:$AM$47,18,0)</f>
        <v>bhargavk191@gmail.com</v>
      </c>
      <c r="R160" s="9" t="str">
        <f>VLOOKUP($H160,'Startup Sheet'!$A$1:$AM$47,21,0)</f>
        <v/>
      </c>
      <c r="S160" s="9" t="str">
        <f>VLOOKUP($H160,'Startup Sheet'!$A$1:$AM$47,24,0)</f>
        <v/>
      </c>
    </row>
    <row r="161">
      <c r="A161" s="6" t="s">
        <v>189</v>
      </c>
      <c r="B161" s="6" t="str">
        <f>VLOOKUP(A161,'Mentor Sheet'!$B$2:$O$102,2,0)</f>
        <v>M90</v>
      </c>
      <c r="C161" s="6" t="s">
        <v>190</v>
      </c>
      <c r="D161" s="6" t="s">
        <v>24</v>
      </c>
      <c r="E161" s="6" t="str">
        <f>VLOOKUP(D161,'2021 Batch'!$A$2:$E$16,2,0)</f>
        <v>f20210979@pilani.bits-pilani.ac.in</v>
      </c>
      <c r="F161" s="7">
        <v>1.0</v>
      </c>
      <c r="G161" s="6" t="str">
        <f t="shared" si="1"/>
        <v>M90X1</v>
      </c>
      <c r="H161" s="6" t="str">
        <f>VLOOKUP(G161,'Slot tags'!$C$2:$D$610,2,0)</f>
        <v>S7</v>
      </c>
      <c r="I161" s="8" t="str">
        <f>VLOOKUP($H161,'Startup Sheet'!$A$1:$AM$47,2,0)</f>
        <v>NeoFanTasy</v>
      </c>
      <c r="J161" s="9" t="str">
        <f>VLOOKUP(H161,'Startup Sheet'!$A$1:$AM$47,3,0)</f>
        <v>Saksham</v>
      </c>
      <c r="K161" s="9" t="str">
        <f>VLOOKUP(H161,'Startup Sheet'!$A$1:$AM$47,4,0)</f>
        <v>f20201508@pilani.bits-pilani.ac.in</v>
      </c>
      <c r="L161" s="10" t="str">
        <f>VLOOKUP($H161,'Startup Sheet'!$A$1:$AM$47,15,0)</f>
        <v>https://drive.google.com/drive/folders/1LhQa9x9AkAoPq-p7CL7IZB-OswRTr9lM?usp=sharing</v>
      </c>
      <c r="M161" s="9" t="str">
        <f t="shared" si="2"/>
        <v>Startup Name- NeoFanTasy: https://drive.google.com/drive/folders/1LhQa9x9AkAoPq-p7CL7IZB-OswRTr9lM?usp=sharing</v>
      </c>
      <c r="N161" s="9">
        <v>44749.0</v>
      </c>
      <c r="O161" s="11">
        <v>44749.75</v>
      </c>
      <c r="P161" s="11">
        <v>44749.791666666664</v>
      </c>
      <c r="Q161" s="9" t="str">
        <f>VLOOKUP($H161,'Startup Sheet'!$A$1:$AM$47,18,0)</f>
        <v>maharsh@nextblock.in</v>
      </c>
      <c r="R161" s="9" t="str">
        <f>VLOOKUP($H161,'Startup Sheet'!$A$1:$AM$47,21,0)</f>
        <v>deep@nextblock.in</v>
      </c>
      <c r="S161" s="9" t="str">
        <f>VLOOKUP($H161,'Startup Sheet'!$A$1:$AM$47,24,0)</f>
        <v/>
      </c>
    </row>
    <row r="162">
      <c r="A162" s="6" t="s">
        <v>191</v>
      </c>
      <c r="B162" s="6" t="str">
        <f>VLOOKUP(A162,'Mentor Sheet'!$B$2:$O$102,2,0)</f>
        <v>M13</v>
      </c>
      <c r="C162" s="6" t="s">
        <v>192</v>
      </c>
      <c r="D162" s="6" t="s">
        <v>24</v>
      </c>
      <c r="E162" s="6" t="str">
        <f>VLOOKUP(D162,'2021 Batch'!$A$2:$E$16,2,0)</f>
        <v>f20210979@pilani.bits-pilani.ac.in</v>
      </c>
      <c r="F162" s="7">
        <v>1.0</v>
      </c>
      <c r="G162" s="6" t="str">
        <f t="shared" si="1"/>
        <v>M13X1</v>
      </c>
      <c r="H162" s="6" t="str">
        <f>VLOOKUP(G162,'Slot tags'!$C$2:$D$610,2,0)</f>
        <v>S36</v>
      </c>
      <c r="I162" s="8" t="str">
        <f>VLOOKUP($H162,'Startup Sheet'!$A$1:$AM$47,2,0)</f>
        <v>Genpay</v>
      </c>
      <c r="J162" s="9" t="str">
        <f>VLOOKUP(H162,'Startup Sheet'!$A$1:$AM$47,3,0)</f>
        <v>Mehul</v>
      </c>
      <c r="K162" s="9" t="str">
        <f>VLOOKUP(H162,'Startup Sheet'!$A$1:$AM$47,4,0)</f>
        <v>f20200806@pilani.bits-pilani.ac.in</v>
      </c>
      <c r="L162" s="10" t="str">
        <f>VLOOKUP($H162,'Startup Sheet'!$A$1:$AM$47,15,0)</f>
        <v>https://drive.google.com/open?id=1Toer_8UB-2Z61N2wm-48Qu-vhCwEuIrD&amp;authuser=karman%40conquest.org.in&amp;usp=drive_fs</v>
      </c>
      <c r="M162" s="9" t="str">
        <f t="shared" si="2"/>
        <v>Startup Name- Genpay: https://drive.google.com/open?id=1Toer_8UB-2Z61N2wm-48Qu-vhCwEuIrD&amp;authuser=karman%40conquest.org.in&amp;usp=drive_fs</v>
      </c>
      <c r="N162" s="9">
        <v>44743.0</v>
      </c>
      <c r="O162" s="11">
        <v>44743.541666666664</v>
      </c>
      <c r="P162" s="11">
        <v>44743.583333333336</v>
      </c>
      <c r="Q162" s="9" t="str">
        <f>VLOOKUP($H162,'Startup Sheet'!$A$1:$AM$47,18,0)</f>
        <v>chaithanya@genpay.in</v>
      </c>
      <c r="R162" s="9" t="str">
        <f>VLOOKUP($H162,'Startup Sheet'!$A$1:$AM$47,21,0)</f>
        <v>parikshit@genpay.in</v>
      </c>
      <c r="S162" s="9" t="str">
        <f>VLOOKUP($H162,'Startup Sheet'!$A$1:$AM$47,24,0)</f>
        <v/>
      </c>
    </row>
    <row r="163">
      <c r="A163" s="6" t="s">
        <v>191</v>
      </c>
      <c r="B163" s="6" t="str">
        <f>VLOOKUP(A163,'Mentor Sheet'!$B$2:$O$102,2,0)</f>
        <v>M13</v>
      </c>
      <c r="C163" s="6" t="s">
        <v>192</v>
      </c>
      <c r="D163" s="6" t="s">
        <v>24</v>
      </c>
      <c r="E163" s="6" t="str">
        <f>VLOOKUP(D163,'2021 Batch'!$A$2:$E$16,2,0)</f>
        <v>f20210979@pilani.bits-pilani.ac.in</v>
      </c>
      <c r="F163" s="7">
        <v>2.0</v>
      </c>
      <c r="G163" s="6" t="str">
        <f t="shared" si="1"/>
        <v>M13X2</v>
      </c>
      <c r="H163" s="6" t="str">
        <f>VLOOKUP(G163,'Slot tags'!$C$2:$D$610,2,0)</f>
        <v>S41</v>
      </c>
      <c r="I163" s="8" t="str">
        <f>VLOOKUP($H163,'Startup Sheet'!$A$1:$AM$47,2,0)</f>
        <v>Chalo Nework</v>
      </c>
      <c r="J163" s="9" t="str">
        <f>VLOOKUP(H163,'Startup Sheet'!$A$1:$AM$47,3,0)</f>
        <v>Varad</v>
      </c>
      <c r="K163" s="9" t="str">
        <f>VLOOKUP(H163,'Startup Sheet'!$A$1:$AM$47,4,0)</f>
        <v>f20200160@pilani.bits-pilani.ac.in</v>
      </c>
      <c r="L163" s="10" t="str">
        <f>VLOOKUP($H163,'Startup Sheet'!$A$1:$AM$47,15,0)</f>
        <v>https://drive.google.com/drive/folders/1SwRAfOTDXJV3CvChP9wAVSyAf-LICHXk?usp=sharing</v>
      </c>
      <c r="M163" s="9" t="str">
        <f t="shared" si="2"/>
        <v>Startup Name- Chalo Nework: https://drive.google.com/drive/folders/1SwRAfOTDXJV3CvChP9wAVSyAf-LICHXk?usp=sharing</v>
      </c>
      <c r="N163" s="9">
        <v>44744.0</v>
      </c>
      <c r="O163" s="11">
        <v>44744.541666666664</v>
      </c>
      <c r="P163" s="11">
        <v>44744.583333333336</v>
      </c>
      <c r="Q163" s="9" t="str">
        <f>VLOOKUP($H163,'Startup Sheet'!$A$1:$AM$47,18,0)</f>
        <v>priyansha.singh@indiamigrationnow.org</v>
      </c>
      <c r="R163" s="9" t="str">
        <f>VLOOKUP($H163,'Startup Sheet'!$A$1:$AM$47,21,0)</f>
        <v>varun@indiamigrationnow.org</v>
      </c>
      <c r="S163" s="9" t="str">
        <f>VLOOKUP($H163,'Startup Sheet'!$A$1:$AM$47,24,0)</f>
        <v/>
      </c>
    </row>
    <row r="164">
      <c r="A164" s="6" t="s">
        <v>191</v>
      </c>
      <c r="B164" s="6" t="str">
        <f>VLOOKUP(A164,'Mentor Sheet'!$B$2:$O$102,2,0)</f>
        <v>M13</v>
      </c>
      <c r="C164" s="6" t="s">
        <v>192</v>
      </c>
      <c r="D164" s="6" t="s">
        <v>24</v>
      </c>
      <c r="E164" s="6" t="str">
        <f>VLOOKUP(D164,'2021 Batch'!$A$2:$E$16,2,0)</f>
        <v>f20210979@pilani.bits-pilani.ac.in</v>
      </c>
      <c r="F164" s="7">
        <v>3.0</v>
      </c>
      <c r="G164" s="6" t="str">
        <f t="shared" si="1"/>
        <v>M13X3</v>
      </c>
      <c r="H164" s="6" t="str">
        <f>VLOOKUP(G164,'Slot tags'!$C$2:$D$610,2,0)</f>
        <v>S46</v>
      </c>
      <c r="I164" s="8" t="str">
        <f>VLOOKUP($H164,'Startup Sheet'!$A$1:$AM$47,2,0)</f>
        <v>TheRollNumber</v>
      </c>
      <c r="J164" s="9" t="str">
        <f>VLOOKUP(H164,'Startup Sheet'!$A$1:$AM$47,3,0)</f>
        <v>Shamika</v>
      </c>
      <c r="K164" s="9" t="str">
        <f>VLOOKUP(H164,'Startup Sheet'!$A$1:$AM$47,4,0)</f>
        <v>f20201206@pilani.bits-pilani.ac.in</v>
      </c>
      <c r="L164" s="10" t="str">
        <f>VLOOKUP($H164,'Startup Sheet'!$A$1:$AM$47,15,0)</f>
        <v>https://drive.google.com/open?id=1XCLHxcdLSh88tC66PBzsQQnw0eJl_X7q&amp;authuser=karman%40conquest.org.in&amp;usp=drive_fs</v>
      </c>
      <c r="M164" s="9" t="str">
        <f t="shared" si="2"/>
        <v>Startup Name- TheRollNumber: https://drive.google.com/open?id=1XCLHxcdLSh88tC66PBzsQQnw0eJl_X7q&amp;authuser=karman%40conquest.org.in&amp;usp=drive_fs</v>
      </c>
      <c r="N164" s="9">
        <v>44745.0</v>
      </c>
      <c r="O164" s="11">
        <v>44745.541666666664</v>
      </c>
      <c r="P164" s="11">
        <v>44745.583333333336</v>
      </c>
      <c r="Q164" s="9" t="str">
        <f>VLOOKUP($H164,'Startup Sheet'!$A$1:$AM$47,18,0)</f>
        <v>raghavendrasharma@therollnumber.com</v>
      </c>
      <c r="R164" s="9" t="str">
        <f>VLOOKUP($H164,'Startup Sheet'!$A$1:$AM$47,21,0)</f>
        <v/>
      </c>
      <c r="S164" s="9" t="str">
        <f>VLOOKUP($H164,'Startup Sheet'!$A$1:$AM$47,24,0)</f>
        <v/>
      </c>
    </row>
    <row r="165">
      <c r="A165" s="6" t="s">
        <v>193</v>
      </c>
      <c r="B165" s="6" t="str">
        <f>VLOOKUP(A165,'Mentor Sheet'!$B$2:$O$102,2,0)</f>
        <v>M94</v>
      </c>
      <c r="C165" s="6" t="s">
        <v>194</v>
      </c>
      <c r="D165" s="6" t="s">
        <v>51</v>
      </c>
      <c r="E165" s="6" t="str">
        <f>VLOOKUP(D165,'2021 Batch'!$A$2:$E$16,2,0)</f>
        <v>f20211691@pilani.bits-pilani.ac.in</v>
      </c>
      <c r="F165" s="7">
        <v>1.0</v>
      </c>
      <c r="G165" s="6" t="str">
        <f t="shared" si="1"/>
        <v>M94X1</v>
      </c>
      <c r="H165" s="6" t="str">
        <f>VLOOKUP(G165,'Slot tags'!$C$2:$D$610,2,0)</f>
        <v>S2</v>
      </c>
      <c r="I165" s="8" t="str">
        <f>VLOOKUP($H165,'Startup Sheet'!$A$1:$AM$47,2,0)</f>
        <v>Aiverse</v>
      </c>
      <c r="J165" s="9" t="str">
        <f>VLOOKUP(H165,'Startup Sheet'!$A$1:$AM$47,3,0)</f>
        <v>Saksham</v>
      </c>
      <c r="K165" s="9" t="str">
        <f>VLOOKUP(H165,'Startup Sheet'!$A$1:$AM$47,4,0)</f>
        <v>f20201508@pilani.bits-pilani.ac.in</v>
      </c>
      <c r="L165" s="10" t="str">
        <f>VLOOKUP($H165,'Startup Sheet'!$A$1:$AM$47,15,0)</f>
        <v>https://drive.google.com/drive/folders/1DBLkV1sf6Kp6Q5Ywi44gcnxhyIpm47Kc?usp=sharing</v>
      </c>
      <c r="M165" s="9" t="str">
        <f t="shared" si="2"/>
        <v>Startup Name- Aiverse: https://drive.google.com/drive/folders/1DBLkV1sf6Kp6Q5Ywi44gcnxhyIpm47Kc?usp=sharing</v>
      </c>
      <c r="N165" s="9">
        <v>44744.0</v>
      </c>
      <c r="O165" s="11">
        <v>44744.416666666664</v>
      </c>
      <c r="P165" s="11">
        <v>44744.458333333336</v>
      </c>
      <c r="Q165" s="9" t="str">
        <f>VLOOKUP($H165,'Startup Sheet'!$A$1:$AM$47,18,0)</f>
        <v>abhishekroushan2194@gmail.com</v>
      </c>
      <c r="R165" s="9" t="str">
        <f>VLOOKUP($H165,'Startup Sheet'!$A$1:$AM$47,21,0)</f>
        <v>synergy.gaurav05@gmail.com</v>
      </c>
      <c r="S165" s="9" t="str">
        <f>VLOOKUP($H165,'Startup Sheet'!$A$1:$AM$47,24,0)</f>
        <v>aryanguptagandhi@gmail.com</v>
      </c>
    </row>
    <row r="166">
      <c r="A166" s="6" t="s">
        <v>193</v>
      </c>
      <c r="B166" s="6" t="str">
        <f>VLOOKUP(A166,'Mentor Sheet'!$B$2:$O$102,2,0)</f>
        <v>M94</v>
      </c>
      <c r="C166" s="6" t="s">
        <v>194</v>
      </c>
      <c r="D166" s="6" t="s">
        <v>51</v>
      </c>
      <c r="E166" s="6" t="str">
        <f>VLOOKUP(D166,'2021 Batch'!$A$2:$E$16,2,0)</f>
        <v>f20211691@pilani.bits-pilani.ac.in</v>
      </c>
      <c r="F166" s="7">
        <v>2.0</v>
      </c>
      <c r="G166" s="6" t="str">
        <f t="shared" si="1"/>
        <v>M94X2</v>
      </c>
      <c r="H166" s="6" t="str">
        <f>VLOOKUP(G166,'Slot tags'!$C$2:$D$610,2,0)</f>
        <v>S42</v>
      </c>
      <c r="I166" s="8" t="str">
        <f>VLOOKUP($H166,'Startup Sheet'!$A$1:$AM$47,2,0)</f>
        <v>OriginKonnect</v>
      </c>
      <c r="J166" s="9" t="str">
        <f>VLOOKUP(H166,'Startup Sheet'!$A$1:$AM$47,3,0)</f>
        <v>Mehul</v>
      </c>
      <c r="K166" s="9" t="str">
        <f>VLOOKUP(H166,'Startup Sheet'!$A$1:$AM$47,4,0)</f>
        <v>f20200806@pilani.bits-pilani.ac.in</v>
      </c>
      <c r="L166" s="10" t="str">
        <f>VLOOKUP($H166,'Startup Sheet'!$A$1:$AM$47,15,0)</f>
        <v>https://drive.google.com/drive/folders/1PPbdwLnwx9-VV9IvGO2xR4301y3m6cu8?usp=sharing</v>
      </c>
      <c r="M166" s="9" t="str">
        <f t="shared" si="2"/>
        <v>Startup Name- OriginKonnect: https://drive.google.com/drive/folders/1PPbdwLnwx9-VV9IvGO2xR4301y3m6cu8?usp=sharing</v>
      </c>
      <c r="N166" s="9">
        <v>44745.0</v>
      </c>
      <c r="O166" s="11">
        <v>44745.416666666664</v>
      </c>
      <c r="P166" s="11">
        <v>44745.458333333336</v>
      </c>
      <c r="Q166" s="9" t="str">
        <f>VLOOKUP($H166,'Startup Sheet'!$A$1:$AM$47,18,0)</f>
        <v>ajit.j@originKonnect.in</v>
      </c>
      <c r="R166" s="9" t="str">
        <f>VLOOKUP($H166,'Startup Sheet'!$A$1:$AM$47,21,0)</f>
        <v>ravish.k@originkonnect.in</v>
      </c>
      <c r="S166" s="9" t="str">
        <f>VLOOKUP($H166,'Startup Sheet'!$A$1:$AM$47,24,0)</f>
        <v/>
      </c>
    </row>
    <row r="167">
      <c r="A167" s="6" t="s">
        <v>195</v>
      </c>
      <c r="B167" s="6" t="str">
        <f>VLOOKUP(A167,'Mentor Sheet'!$B$2:$O$102,2,0)</f>
        <v>M45</v>
      </c>
      <c r="C167" s="6" t="s">
        <v>196</v>
      </c>
      <c r="D167" s="6" t="s">
        <v>51</v>
      </c>
      <c r="E167" s="6" t="str">
        <f>VLOOKUP(D167,'2021 Batch'!$A$2:$E$16,2,0)</f>
        <v>f20211691@pilani.bits-pilani.ac.in</v>
      </c>
      <c r="F167" s="7">
        <v>1.0</v>
      </c>
      <c r="G167" s="6" t="str">
        <f t="shared" si="1"/>
        <v>M45X1</v>
      </c>
      <c r="H167" s="6" t="str">
        <f>VLOOKUP(G167,'Slot tags'!$C$2:$D$610,2,0)</f>
        <v>S29</v>
      </c>
      <c r="I167" s="8" t="str">
        <f>VLOOKUP($H167,'Startup Sheet'!$A$1:$AM$47,2,0)</f>
        <v>enpointe</v>
      </c>
      <c r="J167" s="9" t="str">
        <f>VLOOKUP(H167,'Startup Sheet'!$A$1:$AM$47,3,0)</f>
        <v>Karman</v>
      </c>
      <c r="K167" s="9" t="str">
        <f>VLOOKUP(H167,'Startup Sheet'!$A$1:$AM$47,4,0)</f>
        <v>f20201896@pilani.bits-pilani.ac.in</v>
      </c>
      <c r="L167" s="10" t="str">
        <f>VLOOKUP($H167,'Startup Sheet'!$A$1:$AM$47,15,0)</f>
        <v>https://drive.google.com/open?id=1T9veuEhSLewReTyBGlg1MtC5cPeNDZNT&amp;authuser=karman%40conquest.org.in&amp;usp=drive_fs</v>
      </c>
      <c r="M167" s="9" t="str">
        <f t="shared" si="2"/>
        <v>Startup Name- enpointe: https://drive.google.com/open?id=1T9veuEhSLewReTyBGlg1MtC5cPeNDZNT&amp;authuser=karman%40conquest.org.in&amp;usp=drive_fs</v>
      </c>
      <c r="N167" s="9">
        <v>44746.0</v>
      </c>
      <c r="O167" s="11">
        <v>44746.75</v>
      </c>
      <c r="P167" s="11">
        <v>44746.791666666664</v>
      </c>
      <c r="Q167" s="9" t="str">
        <f>VLOOKUP($H167,'Startup Sheet'!$A$1:$AM$47,18,0)</f>
        <v>anna@enpointe.in</v>
      </c>
      <c r="R167" s="9" t="str">
        <f>VLOOKUP($H167,'Startup Sheet'!$A$1:$AM$47,21,0)</f>
        <v/>
      </c>
      <c r="S167" s="9" t="str">
        <f>VLOOKUP($H167,'Startup Sheet'!$A$1:$AM$47,24,0)</f>
        <v/>
      </c>
    </row>
    <row r="168">
      <c r="A168" s="6" t="s">
        <v>197</v>
      </c>
      <c r="B168" s="6" t="str">
        <f>VLOOKUP(A168,'Mentor Sheet'!$B$2:$O$102,2,0)</f>
        <v>M26</v>
      </c>
      <c r="C168" s="6" t="s">
        <v>198</v>
      </c>
      <c r="D168" s="6" t="s">
        <v>26</v>
      </c>
      <c r="E168" s="6" t="str">
        <f>VLOOKUP(D168,'2021 Batch'!$A$2:$E$16,2,0)</f>
        <v>f20212801@pilani.bits-pilani.ac.in</v>
      </c>
      <c r="F168" s="7">
        <v>1.0</v>
      </c>
      <c r="G168" s="6" t="str">
        <f t="shared" si="1"/>
        <v>M26X1</v>
      </c>
      <c r="H168" s="6" t="str">
        <f>VLOOKUP(G168,'Slot tags'!$C$2:$D$610,2,0)</f>
        <v>S20</v>
      </c>
      <c r="I168" s="8" t="str">
        <f>VLOOKUP($H168,'Startup Sheet'!$A$1:$AM$47,2,0)</f>
        <v>Kwikpic</v>
      </c>
      <c r="J168" s="9" t="str">
        <f>VLOOKUP(H168,'Startup Sheet'!$A$1:$AM$47,3,0)</f>
        <v>Shreya</v>
      </c>
      <c r="K168" s="9" t="str">
        <f>VLOOKUP(H168,'Startup Sheet'!$A$1:$AM$47,4,0)</f>
        <v>f20201807@pilani.bits-pilani.ac.in</v>
      </c>
      <c r="L168" s="10" t="str">
        <f>VLOOKUP($H168,'Startup Sheet'!$A$1:$AM$47,15,0)</f>
        <v>https://drive.google.com/drive/folders/1Se-AWsb-C5MxkFslCpOLWQGsT_aq9h1d?usp=sharing</v>
      </c>
      <c r="M168" s="9" t="str">
        <f t="shared" si="2"/>
        <v>Startup Name- Kwikpic: https://drive.google.com/drive/folders/1Se-AWsb-C5MxkFslCpOLWQGsT_aq9h1d?usp=sharing</v>
      </c>
      <c r="N168" s="9">
        <v>44746.0</v>
      </c>
      <c r="O168" s="21">
        <v>44746.583333333336</v>
      </c>
      <c r="P168" s="21">
        <v>44746.625</v>
      </c>
      <c r="Q168" s="9" t="str">
        <f>VLOOKUP($H168,'Startup Sheet'!$A$1:$AM$47,18,0)</f>
        <v>harsh@kwikpic.in</v>
      </c>
      <c r="R168" s="9" t="str">
        <f>VLOOKUP($H168,'Startup Sheet'!$A$1:$AM$47,21,0)</f>
        <v/>
      </c>
      <c r="S168" s="9" t="str">
        <f>VLOOKUP($H168,'Startup Sheet'!$A$1:$AM$47,24,0)</f>
        <v/>
      </c>
    </row>
    <row r="169">
      <c r="A169" s="6" t="s">
        <v>197</v>
      </c>
      <c r="B169" s="6" t="str">
        <f>VLOOKUP(A169,'Mentor Sheet'!$B$2:$O$102,2,0)</f>
        <v>M26</v>
      </c>
      <c r="C169" s="6" t="s">
        <v>198</v>
      </c>
      <c r="D169" s="6" t="s">
        <v>26</v>
      </c>
      <c r="E169" s="6" t="str">
        <f>VLOOKUP(D169,'2021 Batch'!$A$2:$E$16,2,0)</f>
        <v>f20212801@pilani.bits-pilani.ac.in</v>
      </c>
      <c r="F169" s="7">
        <v>2.0</v>
      </c>
      <c r="G169" s="6" t="str">
        <f t="shared" si="1"/>
        <v>M26X2</v>
      </c>
      <c r="H169" s="6" t="str">
        <f>VLOOKUP(G169,'Slot tags'!$C$2:$D$610,2,0)</f>
        <v>S10</v>
      </c>
      <c r="I169" s="8" t="str">
        <f>VLOOKUP($H169,'Startup Sheet'!$A$1:$AM$47,2,0)</f>
        <v>Folks</v>
      </c>
      <c r="J169" s="9" t="str">
        <f>VLOOKUP(H169,'Startup Sheet'!$A$1:$AM$47,3,0)</f>
        <v>Darshil</v>
      </c>
      <c r="K169" s="9" t="str">
        <f>VLOOKUP(H169,'Startup Sheet'!$A$1:$AM$47,4,0)</f>
        <v>f20200985@pilani.bits-pilani.ac.in</v>
      </c>
      <c r="L169" s="10" t="str">
        <f>VLOOKUP($H169,'Startup Sheet'!$A$1:$AM$47,15,0)</f>
        <v>https://drive.google.com/drive/folders/1JwJrm-OWJuK-1xx6O8dj7OWP8zKkiXoG?usp=sharing</v>
      </c>
      <c r="M169" s="9" t="str">
        <f t="shared" si="2"/>
        <v>Startup Name- Folks: https://drive.google.com/drive/folders/1JwJrm-OWJuK-1xx6O8dj7OWP8zKkiXoG?usp=sharing</v>
      </c>
      <c r="N169" s="9">
        <v>44747.0</v>
      </c>
      <c r="O169" s="21">
        <v>44747.583333333336</v>
      </c>
      <c r="P169" s="21">
        <v>44747.625</v>
      </c>
      <c r="Q169" s="9" t="str">
        <f>VLOOKUP($H169,'Startup Sheet'!$A$1:$AM$47,18,0)</f>
        <v>contact@vishwaspuri.tech</v>
      </c>
      <c r="R169" s="9" t="str">
        <f>VLOOKUP($H169,'Startup Sheet'!$A$1:$AM$47,21,0)</f>
        <v>mudit.shivendra350@yahoo.in</v>
      </c>
      <c r="S169" s="9" t="str">
        <f>VLOOKUP($H169,'Startup Sheet'!$A$1:$AM$47,24,0)</f>
        <v/>
      </c>
    </row>
    <row r="170">
      <c r="A170" s="6" t="s">
        <v>197</v>
      </c>
      <c r="B170" s="6" t="str">
        <f>VLOOKUP(A170,'Mentor Sheet'!$B$2:$O$102,2,0)</f>
        <v>M26</v>
      </c>
      <c r="C170" s="6" t="s">
        <v>198</v>
      </c>
      <c r="D170" s="6" t="s">
        <v>26</v>
      </c>
      <c r="E170" s="6" t="str">
        <f>VLOOKUP(D170,'2021 Batch'!$A$2:$E$16,2,0)</f>
        <v>f20212801@pilani.bits-pilani.ac.in</v>
      </c>
      <c r="F170" s="7">
        <v>3.0</v>
      </c>
      <c r="G170" s="6" t="str">
        <f t="shared" si="1"/>
        <v>M26X3</v>
      </c>
      <c r="H170" s="6" t="str">
        <f>VLOOKUP(G170,'Slot tags'!$C$2:$D$610,2,0)</f>
        <v>S32</v>
      </c>
      <c r="I170" s="8" t="str">
        <f>VLOOKUP($H170,'Startup Sheet'!$A$1:$AM$47,2,0)</f>
        <v>Strawcture Eco Pvt. Ltd.</v>
      </c>
      <c r="J170" s="9" t="str">
        <f>VLOOKUP(H170,'Startup Sheet'!$A$1:$AM$47,3,0)</f>
        <v>Naman</v>
      </c>
      <c r="K170" s="9" t="str">
        <f>VLOOKUP(H170,'Startup Sheet'!$A$1:$AM$47,4,0)</f>
        <v>f20201749@pilani.bits-pilani.ac.in</v>
      </c>
      <c r="L170" s="10" t="str">
        <f>VLOOKUP($H170,'Startup Sheet'!$A$1:$AM$47,15,0)</f>
        <v>https://drive.google.com/open?id=1TsB-cXvTN_9ozqeoZzqSeNj971PHH-mn&amp;authuser=karman%40conquest.org.in&amp;usp=drive_fs</v>
      </c>
      <c r="M170" s="9" t="str">
        <f t="shared" si="2"/>
        <v>Startup Name- Strawcture Eco Pvt. Ltd.: https://drive.google.com/open?id=1TsB-cXvTN_9ozqeoZzqSeNj971PHH-mn&amp;authuser=karman%40conquest.org.in&amp;usp=drive_fs</v>
      </c>
      <c r="N170" s="9">
        <v>44748.0</v>
      </c>
      <c r="O170" s="21">
        <v>44748.583333333336</v>
      </c>
      <c r="P170" s="21">
        <v>44748.625</v>
      </c>
      <c r="Q170" s="9" t="str">
        <f>VLOOKUP($H170,'Startup Sheet'!$A$1:$AM$47,18,0)</f>
        <v>shriti_pandey@strawcture.com</v>
      </c>
      <c r="R170" s="9" t="str">
        <f>VLOOKUP($H170,'Startup Sheet'!$A$1:$AM$47,21,0)</f>
        <v/>
      </c>
      <c r="S170" s="9" t="str">
        <f>VLOOKUP($H170,'Startup Sheet'!$A$1:$AM$47,24,0)</f>
        <v/>
      </c>
    </row>
    <row r="171">
      <c r="A171" s="6" t="s">
        <v>199</v>
      </c>
      <c r="B171" s="6" t="str">
        <f>VLOOKUP(A171,'Mentor Sheet'!$B$2:$O$102,2,0)</f>
        <v>M40</v>
      </c>
      <c r="C171" s="6" t="s">
        <v>200</v>
      </c>
      <c r="D171" s="6" t="s">
        <v>40</v>
      </c>
      <c r="E171" s="6" t="str">
        <f>VLOOKUP(D171,'2021 Batch'!$A$2:$E$16,2,0)</f>
        <v>f20211738@pilani.bits-pilani.ac.in</v>
      </c>
      <c r="F171" s="7">
        <v>1.0</v>
      </c>
      <c r="G171" s="6" t="str">
        <f t="shared" si="1"/>
        <v>M40X1</v>
      </c>
      <c r="H171" s="6" t="str">
        <f>VLOOKUP(G171,'Slot tags'!$C$2:$D$610,2,0)</f>
        <v>S9</v>
      </c>
      <c r="I171" s="8" t="str">
        <f>VLOOKUP($H171,'Startup Sheet'!$A$1:$AM$47,2,0)</f>
        <v>push.</v>
      </c>
      <c r="J171" s="9" t="str">
        <f>VLOOKUP(H171,'Startup Sheet'!$A$1:$AM$47,3,0)</f>
        <v>Aryaman</v>
      </c>
      <c r="K171" s="9" t="str">
        <f>VLOOKUP(H171,'Startup Sheet'!$A$1:$AM$47,4,0)</f>
        <v>f20200537@pilani.bits-pilani.ac.in</v>
      </c>
      <c r="L171" s="10" t="str">
        <f>VLOOKUP($H171,'Startup Sheet'!$A$1:$AM$47,15,0)</f>
        <v>https://drive.google.com/drive/folders/1JR5IyWS9-UfSIiz5gV9X9bfsK-P7Sj2P?usp=sharing</v>
      </c>
      <c r="M171" s="9" t="str">
        <f t="shared" si="2"/>
        <v>Startup Name- push.: https://drive.google.com/drive/folders/1JR5IyWS9-UfSIiz5gV9X9bfsK-P7Sj2P?usp=sharing</v>
      </c>
      <c r="N171" s="9">
        <v>44748.0</v>
      </c>
      <c r="O171" s="21">
        <v>44748.479166666664</v>
      </c>
      <c r="P171" s="21">
        <v>44748.520833333336</v>
      </c>
      <c r="Q171" s="9" t="str">
        <f>VLOOKUP($H171,'Startup Sheet'!$A$1:$AM$47,18,0)</f>
        <v>f20180612@pilani.bits-pilani.ac.in</v>
      </c>
      <c r="R171" s="9" t="str">
        <f>VLOOKUP($H171,'Startup Sheet'!$A$1:$AM$47,21,0)</f>
        <v>f20180603@pilani.bits-pilani.ac.in</v>
      </c>
      <c r="S171" s="9" t="str">
        <f>VLOOKUP($H171,'Startup Sheet'!$A$1:$AM$47,24,0)</f>
        <v/>
      </c>
    </row>
    <row r="172">
      <c r="A172" s="6" t="s">
        <v>199</v>
      </c>
      <c r="B172" s="6" t="str">
        <f>VLOOKUP(A172,'Mentor Sheet'!$B$2:$O$102,2,0)</f>
        <v>M40</v>
      </c>
      <c r="C172" s="6" t="s">
        <v>200</v>
      </c>
      <c r="D172" s="6" t="s">
        <v>40</v>
      </c>
      <c r="E172" s="6" t="str">
        <f>VLOOKUP(D172,'2021 Batch'!$A$2:$E$16,2,0)</f>
        <v>f20211738@pilani.bits-pilani.ac.in</v>
      </c>
      <c r="F172" s="7">
        <v>2.0</v>
      </c>
      <c r="G172" s="6" t="str">
        <f t="shared" si="1"/>
        <v>M40X2</v>
      </c>
      <c r="H172" s="6" t="str">
        <f>VLOOKUP(G172,'Slot tags'!$C$2:$D$610,2,0)</f>
        <v>S18</v>
      </c>
      <c r="I172" s="8" t="str">
        <f>VLOOKUP($H172,'Startup Sheet'!$A$1:$AM$47,2,0)</f>
        <v>Euphotic Labs Private Limited</v>
      </c>
      <c r="J172" s="9" t="str">
        <f>VLOOKUP(H172,'Startup Sheet'!$A$1:$AM$47,3,0)</f>
        <v>Shreya</v>
      </c>
      <c r="K172" s="9" t="str">
        <f>VLOOKUP(H172,'Startup Sheet'!$A$1:$AM$47,4,0)</f>
        <v>f20201807@pilani.bits-pilani.ac.in</v>
      </c>
      <c r="L172" s="10" t="str">
        <f>VLOOKUP($H172,'Startup Sheet'!$A$1:$AM$47,15,0)</f>
        <v>https://drive.google.com/drive/folders/1PIEn0HU71iqvaXE8xmGclj6j1YvpVsEp?usp=sharing</v>
      </c>
      <c r="M172" s="9" t="str">
        <f t="shared" si="2"/>
        <v>Startup Name- Euphotic Labs Private Limited: https://drive.google.com/drive/folders/1PIEn0HU71iqvaXE8xmGclj6j1YvpVsEp?usp=sharing</v>
      </c>
      <c r="N172" s="9">
        <v>44749.0</v>
      </c>
      <c r="O172" s="21">
        <v>44749.479166666664</v>
      </c>
      <c r="P172" s="21">
        <v>44749.520833333336</v>
      </c>
      <c r="Q172" s="9" t="str">
        <f>VLOOKUP($H172,'Startup Sheet'!$A$1:$AM$47,18,0)</f>
        <v>sudeep@euphotic.io</v>
      </c>
      <c r="R172" s="9" t="str">
        <f>VLOOKUP($H172,'Startup Sheet'!$A$1:$AM$47,21,0)</f>
        <v>yatin@euphotic.io</v>
      </c>
      <c r="S172" s="9" t="str">
        <f>VLOOKUP($H172,'Startup Sheet'!$A$1:$AM$47,24,0)</f>
        <v>amitgupta@euphotic.io</v>
      </c>
    </row>
    <row r="173">
      <c r="A173" s="6" t="s">
        <v>201</v>
      </c>
      <c r="B173" s="6" t="str">
        <f>VLOOKUP(A173,'Mentor Sheet'!$B$2:$O$102,2,0)</f>
        <v>M5</v>
      </c>
      <c r="C173" s="6" t="s">
        <v>202</v>
      </c>
      <c r="D173" s="6" t="s">
        <v>40</v>
      </c>
      <c r="E173" s="6" t="str">
        <f>VLOOKUP(D173,'2021 Batch'!$A$2:$E$16,2,0)</f>
        <v>f20211738@pilani.bits-pilani.ac.in</v>
      </c>
      <c r="F173" s="7">
        <v>1.0</v>
      </c>
      <c r="G173" s="6" t="str">
        <f t="shared" si="1"/>
        <v>M5X1</v>
      </c>
      <c r="H173" s="6" t="str">
        <f>VLOOKUP(G173,'Slot tags'!$C$2:$D$610,2,0)</f>
        <v>S11</v>
      </c>
      <c r="I173" s="8" t="str">
        <f>VLOOKUP($H173,'Startup Sheet'!$A$1:$AM$47,2,0)</f>
        <v>Leegum</v>
      </c>
      <c r="J173" s="9" t="str">
        <f>VLOOKUP(H173,'Startup Sheet'!$A$1:$AM$47,3,0)</f>
        <v>Karman</v>
      </c>
      <c r="K173" s="9" t="str">
        <f>VLOOKUP(H173,'Startup Sheet'!$A$1:$AM$47,4,0)</f>
        <v>f20201896@pilani.bits-pilani.ac.in</v>
      </c>
      <c r="L173" s="10" t="str">
        <f>VLOOKUP($H173,'Startup Sheet'!$A$1:$AM$47,15,0)</f>
        <v>https://drive.google.com/open?id=1NtWH88d2Hcog9nyucDmMZdik48V1tNng&amp;authuser=karman%40conquest.org.in&amp;usp=drive_fs</v>
      </c>
      <c r="M173" s="9" t="str">
        <f t="shared" si="2"/>
        <v>Startup Name- Leegum: https://drive.google.com/open?id=1NtWH88d2Hcog9nyucDmMZdik48V1tNng&amp;authuser=karman%40conquest.org.in&amp;usp=drive_fs</v>
      </c>
      <c r="N173" s="9">
        <v>44747.0</v>
      </c>
      <c r="O173" s="21">
        <v>44747.75</v>
      </c>
      <c r="P173" s="21">
        <v>44747.791666666664</v>
      </c>
      <c r="Q173" s="9" t="str">
        <f>VLOOKUP($H173,'Startup Sheet'!$A$1:$AM$47,18,0)</f>
        <v>akashpratapsingh2912@gmail.com</v>
      </c>
      <c r="R173" s="9" t="str">
        <f>VLOOKUP($H173,'Startup Sheet'!$A$1:$AM$47,21,0)</f>
        <v>petullamishra08@gmail.com</v>
      </c>
      <c r="S173" s="9" t="str">
        <f>VLOOKUP($H173,'Startup Sheet'!$A$1:$AM$47,24,0)</f>
        <v/>
      </c>
    </row>
    <row r="174">
      <c r="A174" s="6" t="s">
        <v>201</v>
      </c>
      <c r="B174" s="6" t="str">
        <f>VLOOKUP(A174,'Mentor Sheet'!$B$2:$O$102,2,0)</f>
        <v>M5</v>
      </c>
      <c r="C174" s="6" t="s">
        <v>202</v>
      </c>
      <c r="D174" s="6" t="s">
        <v>40</v>
      </c>
      <c r="E174" s="6" t="str">
        <f>VLOOKUP(D174,'2021 Batch'!$A$2:$E$16,2,0)</f>
        <v>f20211738@pilani.bits-pilani.ac.in</v>
      </c>
      <c r="F174" s="7">
        <v>2.0</v>
      </c>
      <c r="G174" s="6" t="str">
        <f t="shared" si="1"/>
        <v>M5X2</v>
      </c>
      <c r="H174" s="6" t="str">
        <f>VLOOKUP(G174,'Slot tags'!$C$2:$D$610,2,0)</f>
        <v>S9</v>
      </c>
      <c r="I174" s="8" t="str">
        <f>VLOOKUP($H174,'Startup Sheet'!$A$1:$AM$47,2,0)</f>
        <v>push.</v>
      </c>
      <c r="J174" s="9" t="str">
        <f>VLOOKUP(H174,'Startup Sheet'!$A$1:$AM$47,3,0)</f>
        <v>Aryaman</v>
      </c>
      <c r="K174" s="9" t="str">
        <f>VLOOKUP(H174,'Startup Sheet'!$A$1:$AM$47,4,0)</f>
        <v>f20200537@pilani.bits-pilani.ac.in</v>
      </c>
      <c r="L174" s="10" t="str">
        <f>VLOOKUP($H174,'Startup Sheet'!$A$1:$AM$47,15,0)</f>
        <v>https://drive.google.com/drive/folders/1JR5IyWS9-UfSIiz5gV9X9bfsK-P7Sj2P?usp=sharing</v>
      </c>
      <c r="M174" s="9" t="str">
        <f t="shared" si="2"/>
        <v>Startup Name- push.: https://drive.google.com/drive/folders/1JR5IyWS9-UfSIiz5gV9X9bfsK-P7Sj2P?usp=sharing</v>
      </c>
      <c r="N174" s="9">
        <v>44749.0</v>
      </c>
      <c r="O174" s="21">
        <v>44749.75</v>
      </c>
      <c r="P174" s="21">
        <v>44749.791666666664</v>
      </c>
      <c r="Q174" s="9" t="str">
        <f>VLOOKUP($H174,'Startup Sheet'!$A$1:$AM$47,18,0)</f>
        <v>f20180612@pilani.bits-pilani.ac.in</v>
      </c>
      <c r="R174" s="9" t="str">
        <f>VLOOKUP($H174,'Startup Sheet'!$A$1:$AM$47,21,0)</f>
        <v>f20180603@pilani.bits-pilani.ac.in</v>
      </c>
      <c r="S174" s="9" t="str">
        <f>VLOOKUP($H174,'Startup Sheet'!$A$1:$AM$47,24,0)</f>
        <v/>
      </c>
    </row>
    <row r="175">
      <c r="A175" s="6" t="s">
        <v>201</v>
      </c>
      <c r="B175" s="6" t="str">
        <f>VLOOKUP(A175,'Mentor Sheet'!$B$2:$O$102,2,0)</f>
        <v>M5</v>
      </c>
      <c r="C175" s="6" t="s">
        <v>202</v>
      </c>
      <c r="D175" s="6" t="s">
        <v>40</v>
      </c>
      <c r="E175" s="6" t="str">
        <f>VLOOKUP(D175,'2021 Batch'!$A$2:$E$16,2,0)</f>
        <v>f20211738@pilani.bits-pilani.ac.in</v>
      </c>
      <c r="F175" s="7">
        <v>3.0</v>
      </c>
      <c r="G175" s="6" t="str">
        <f t="shared" si="1"/>
        <v>M5X3</v>
      </c>
      <c r="H175" s="6" t="str">
        <f>VLOOKUP(G175,'Slot tags'!$C$2:$D$610,2,0)</f>
        <v>S25</v>
      </c>
      <c r="I175" s="8" t="str">
        <f>VLOOKUP($H175,'Startup Sheet'!$A$1:$AM$47,2,0)</f>
        <v>Froots Technologies Pvt Ltd</v>
      </c>
      <c r="J175" s="9" t="str">
        <f>VLOOKUP(H175,'Startup Sheet'!$A$1:$AM$47,3,0)</f>
        <v>Naman</v>
      </c>
      <c r="K175" s="9" t="str">
        <f>VLOOKUP(H175,'Startup Sheet'!$A$1:$AM$47,4,0)</f>
        <v>f20201749@pilani.bits-pilani.ac.in</v>
      </c>
      <c r="L175" s="10" t="str">
        <f>VLOOKUP($H175,'Startup Sheet'!$A$1:$AM$47,15,0)</f>
        <v>https://drive.google.com/open?id=1SIoPVqze3BoLDpQN9KvP4FVg0hUkXfO1&amp;authuser=karman%40conquest.org.in&amp;usp=drive_fs</v>
      </c>
      <c r="M175" s="9" t="str">
        <f t="shared" si="2"/>
        <v>Startup Name- Froots Technologies Pvt Ltd: https://drive.google.com/open?id=1SIoPVqze3BoLDpQN9KvP4FVg0hUkXfO1&amp;authuser=karman%40conquest.org.in&amp;usp=drive_fs</v>
      </c>
      <c r="N175" s="9">
        <v>44750.0</v>
      </c>
      <c r="O175" s="21">
        <v>44750.458333333336</v>
      </c>
      <c r="P175" s="21">
        <v>44750.5</v>
      </c>
      <c r="Q175" s="9" t="str">
        <f>VLOOKUP($H175,'Startup Sheet'!$A$1:$AM$47,18,0)</f>
        <v>shefalika@froots.co</v>
      </c>
      <c r="R175" s="9" t="str">
        <f>VLOOKUP($H175,'Startup Sheet'!$A$1:$AM$47,21,0)</f>
        <v>shefali@froots.co</v>
      </c>
      <c r="S175" s="9" t="str">
        <f>VLOOKUP($H175,'Startup Sheet'!$A$1:$AM$47,24,0)</f>
        <v/>
      </c>
    </row>
    <row r="176">
      <c r="A176" s="6" t="s">
        <v>203</v>
      </c>
      <c r="B176" s="6" t="str">
        <f>VLOOKUP(A176,'Mentor Sheet'!$B$2:$O$102,2,0)</f>
        <v>M97</v>
      </c>
      <c r="C176" s="6" t="s">
        <v>204</v>
      </c>
      <c r="D176" s="6" t="s">
        <v>40</v>
      </c>
      <c r="E176" s="6" t="str">
        <f>VLOOKUP(D176,'2021 Batch'!$A$2:$E$16,2,0)</f>
        <v>f20211738@pilani.bits-pilani.ac.in</v>
      </c>
      <c r="F176" s="7">
        <v>1.0</v>
      </c>
      <c r="G176" s="6" t="str">
        <f t="shared" si="1"/>
        <v>M97X1</v>
      </c>
      <c r="H176" s="6" t="str">
        <f>VLOOKUP(G176,'Slot tags'!$C$2:$D$610,2,0)</f>
        <v>S33</v>
      </c>
      <c r="I176" s="8" t="str">
        <f>VLOOKUP($H176,'Startup Sheet'!$A$1:$AM$47,2,0)</f>
        <v>EdCalibre Private Limited</v>
      </c>
      <c r="J176" s="9" t="str">
        <f>VLOOKUP(H176,'Startup Sheet'!$A$1:$AM$47,3,0)</f>
        <v>Naman</v>
      </c>
      <c r="K176" s="9" t="str">
        <f>VLOOKUP(H176,'Startup Sheet'!$A$1:$AM$47,4,0)</f>
        <v>f20201749@pilani.bits-pilani.ac.in</v>
      </c>
      <c r="L176" s="10" t="str">
        <f>VLOOKUP($H176,'Startup Sheet'!$A$1:$AM$47,15,0)</f>
        <v>https://drive.google.com/open?id=1Lfj9r37JA8tdOhNuKNQMAefDYjDFjs5p&amp;authuser=karman%40conquest.org.in&amp;usp=drive_fs</v>
      </c>
      <c r="M176" s="9" t="str">
        <f t="shared" si="2"/>
        <v>Startup Name- EdCalibre Private Limited: https://drive.google.com/open?id=1Lfj9r37JA8tdOhNuKNQMAefDYjDFjs5p&amp;authuser=karman%40conquest.org.in&amp;usp=drive_fs</v>
      </c>
      <c r="N176" s="9">
        <v>44744.0</v>
      </c>
      <c r="O176" s="21">
        <v>44744.458333333336</v>
      </c>
      <c r="P176" s="21">
        <v>44744.5</v>
      </c>
      <c r="Q176" s="9" t="str">
        <f>VLOOKUP($H176,'Startup Sheet'!$A$1:$AM$47,18,0)</f>
        <v>founder@edcalibre.com</v>
      </c>
      <c r="R176" s="9" t="str">
        <f>VLOOKUP($H176,'Startup Sheet'!$A$1:$AM$47,21,0)</f>
        <v>abhignajoshi1206@gmail.com</v>
      </c>
      <c r="S176" s="9" t="str">
        <f>VLOOKUP($H176,'Startup Sheet'!$A$1:$AM$47,24,0)</f>
        <v>dodiya.parth20@gmail.com</v>
      </c>
    </row>
    <row r="177">
      <c r="A177" s="6" t="s">
        <v>203</v>
      </c>
      <c r="B177" s="6" t="str">
        <f>VLOOKUP(A177,'Mentor Sheet'!$B$2:$O$102,2,0)</f>
        <v>M97</v>
      </c>
      <c r="C177" s="6" t="s">
        <v>204</v>
      </c>
      <c r="D177" s="6" t="s">
        <v>40</v>
      </c>
      <c r="E177" s="6" t="str">
        <f>VLOOKUP(D177,'2021 Batch'!$A$2:$E$16,2,0)</f>
        <v>f20211738@pilani.bits-pilani.ac.in</v>
      </c>
      <c r="F177" s="7">
        <v>2.0</v>
      </c>
      <c r="G177" s="6" t="str">
        <f t="shared" si="1"/>
        <v>M97X2</v>
      </c>
      <c r="H177" s="6" t="str">
        <f>VLOOKUP(G177,'Slot tags'!$C$2:$D$610,2,0)</f>
        <v>S34</v>
      </c>
      <c r="I177" s="8" t="str">
        <f>VLOOKUP($H177,'Startup Sheet'!$A$1:$AM$47,2,0)</f>
        <v>Daffodil Health</v>
      </c>
      <c r="J177" s="9" t="str">
        <f>VLOOKUP(H177,'Startup Sheet'!$A$1:$AM$47,3,0)</f>
        <v>Shreya</v>
      </c>
      <c r="K177" s="9" t="str">
        <f>VLOOKUP(H177,'Startup Sheet'!$A$1:$AM$47,4,0)</f>
        <v>f20201807@pilani.bits-pilani.ac.in</v>
      </c>
      <c r="L177" s="10" t="str">
        <f>VLOOKUP($H177,'Startup Sheet'!$A$1:$AM$47,15,0)</f>
        <v>https://drive.google.com/drive/folders/1T56ODSwteqsJEiYNqvtImLkTebecTH2Y?usp=sharing</v>
      </c>
      <c r="M177" s="9" t="str">
        <f t="shared" si="2"/>
        <v>Startup Name- Daffodil Health: https://drive.google.com/drive/folders/1T56ODSwteqsJEiYNqvtImLkTebecTH2Y?usp=sharing</v>
      </c>
      <c r="N177" s="9">
        <v>44745.0</v>
      </c>
      <c r="O177" s="21">
        <v>44745.458333333336</v>
      </c>
      <c r="P177" s="21">
        <v>44745.5</v>
      </c>
      <c r="Q177" s="9" t="str">
        <f>VLOOKUP($H177,'Startup Sheet'!$A$1:$AM$47,18,0)</f>
        <v>amal@daffodilhealth.com</v>
      </c>
      <c r="R177" s="9" t="str">
        <f>VLOOKUP($H177,'Startup Sheet'!$A$1:$AM$47,21,0)</f>
        <v>anupam@daffodilhealth.com</v>
      </c>
      <c r="S177" s="9" t="str">
        <f>VLOOKUP($H177,'Startup Sheet'!$A$1:$AM$47,24,0)</f>
        <v/>
      </c>
    </row>
    <row r="178">
      <c r="A178" s="6" t="s">
        <v>205</v>
      </c>
      <c r="B178" s="6" t="str">
        <f>VLOOKUP(A178,'Mentor Sheet'!$B$2:$O$102,2,0)</f>
        <v>M41</v>
      </c>
      <c r="C178" s="6" t="s">
        <v>206</v>
      </c>
      <c r="D178" s="6" t="s">
        <v>40</v>
      </c>
      <c r="E178" s="6" t="str">
        <f>VLOOKUP(D178,'2021 Batch'!$A$2:$E$16,2,0)</f>
        <v>f20211738@pilani.bits-pilani.ac.in</v>
      </c>
      <c r="F178" s="7">
        <v>1.0</v>
      </c>
      <c r="G178" s="6" t="str">
        <f t="shared" si="1"/>
        <v>M41X1</v>
      </c>
      <c r="H178" s="6" t="str">
        <f>VLOOKUP(G178,'Slot tags'!$C$2:$D$610,2,0)</f>
        <v>S19</v>
      </c>
      <c r="I178" s="8" t="str">
        <f>VLOOKUP($H178,'Startup Sheet'!$A$1:$AM$47,2,0)</f>
        <v>Xebra Biztech LLP</v>
      </c>
      <c r="J178" s="9" t="str">
        <f>VLOOKUP(H178,'Startup Sheet'!$A$1:$AM$47,3,0)</f>
        <v>Darshil</v>
      </c>
      <c r="K178" s="9" t="str">
        <f>VLOOKUP(H178,'Startup Sheet'!$A$1:$AM$47,4,0)</f>
        <v>f20200985@pilani.bits-pilani.ac.in</v>
      </c>
      <c r="L178" s="10" t="str">
        <f>VLOOKUP($H178,'Startup Sheet'!$A$1:$AM$47,15,0)</f>
        <v>https://drive.google.com/drive/folders/1Sye02-7bYKt_meBOMhXwFZu6ICf1UGs2?usp=sharing</v>
      </c>
      <c r="M178" s="9" t="str">
        <f t="shared" si="2"/>
        <v>Startup Name- Xebra Biztech LLP: https://drive.google.com/drive/folders/1Sye02-7bYKt_meBOMhXwFZu6ICf1UGs2?usp=sharing</v>
      </c>
      <c r="N178" s="9">
        <v>44746.0</v>
      </c>
      <c r="O178" s="21">
        <v>44746.625</v>
      </c>
      <c r="P178" s="21">
        <v>44746.666666666664</v>
      </c>
      <c r="Q178" s="9" t="str">
        <f>VLOOKUP($H178,'Startup Sheet'!$A$1:$AM$47,18,0)</f>
        <v>nimesh@xebra.in</v>
      </c>
      <c r="R178" s="9" t="str">
        <f>VLOOKUP($H178,'Startup Sheet'!$A$1:$AM$47,21,0)</f>
        <v/>
      </c>
      <c r="S178" s="9" t="str">
        <f>VLOOKUP($H178,'Startup Sheet'!$A$1:$AM$47,24,0)</f>
        <v/>
      </c>
    </row>
    <row r="179">
      <c r="A179" s="6" t="s">
        <v>205</v>
      </c>
      <c r="B179" s="6" t="str">
        <f>VLOOKUP(A179,'Mentor Sheet'!$B$2:$O$102,2,0)</f>
        <v>M41</v>
      </c>
      <c r="C179" s="6" t="s">
        <v>206</v>
      </c>
      <c r="D179" s="6" t="s">
        <v>40</v>
      </c>
      <c r="E179" s="6" t="str">
        <f>VLOOKUP(D179,'2021 Batch'!$A$2:$E$16,2,0)</f>
        <v>f20211738@pilani.bits-pilani.ac.in</v>
      </c>
      <c r="F179" s="7">
        <v>2.0</v>
      </c>
      <c r="G179" s="6" t="str">
        <f t="shared" si="1"/>
        <v>M41X2</v>
      </c>
      <c r="H179" s="6" t="str">
        <f>VLOOKUP(G179,'Slot tags'!$C$2:$D$610,2,0)</f>
        <v>S36</v>
      </c>
      <c r="I179" s="8" t="str">
        <f>VLOOKUP($H179,'Startup Sheet'!$A$1:$AM$47,2,0)</f>
        <v>Genpay</v>
      </c>
      <c r="J179" s="9" t="str">
        <f>VLOOKUP(H179,'Startup Sheet'!$A$1:$AM$47,3,0)</f>
        <v>Mehul</v>
      </c>
      <c r="K179" s="9" t="str">
        <f>VLOOKUP(H179,'Startup Sheet'!$A$1:$AM$47,4,0)</f>
        <v>f20200806@pilani.bits-pilani.ac.in</v>
      </c>
      <c r="L179" s="10" t="str">
        <f>VLOOKUP($H179,'Startup Sheet'!$A$1:$AM$47,15,0)</f>
        <v>https://drive.google.com/open?id=1Toer_8UB-2Z61N2wm-48Qu-vhCwEuIrD&amp;authuser=karman%40conquest.org.in&amp;usp=drive_fs</v>
      </c>
      <c r="M179" s="9" t="str">
        <f t="shared" si="2"/>
        <v>Startup Name- Genpay: https://drive.google.com/open?id=1Toer_8UB-2Z61N2wm-48Qu-vhCwEuIrD&amp;authuser=karman%40conquest.org.in&amp;usp=drive_fs</v>
      </c>
      <c r="N179" s="9">
        <v>44747.0</v>
      </c>
      <c r="O179" s="21">
        <v>44747.625</v>
      </c>
      <c r="P179" s="21">
        <v>44747.666666666664</v>
      </c>
      <c r="Q179" s="9" t="str">
        <f>VLOOKUP($H179,'Startup Sheet'!$A$1:$AM$47,18,0)</f>
        <v>chaithanya@genpay.in</v>
      </c>
      <c r="R179" s="9" t="str">
        <f>VLOOKUP($H179,'Startup Sheet'!$A$1:$AM$47,21,0)</f>
        <v>parikshit@genpay.in</v>
      </c>
      <c r="S179" s="9" t="str">
        <f>VLOOKUP($H179,'Startup Sheet'!$A$1:$AM$47,24,0)</f>
        <v/>
      </c>
    </row>
    <row r="180">
      <c r="A180" s="6" t="s">
        <v>205</v>
      </c>
      <c r="B180" s="6" t="str">
        <f>VLOOKUP(A180,'Mentor Sheet'!$B$2:$O$102,2,0)</f>
        <v>M41</v>
      </c>
      <c r="C180" s="6" t="s">
        <v>206</v>
      </c>
      <c r="D180" s="6" t="s">
        <v>40</v>
      </c>
      <c r="E180" s="6" t="str">
        <f>VLOOKUP(D180,'2021 Batch'!$A$2:$E$16,2,0)</f>
        <v>f20211738@pilani.bits-pilani.ac.in</v>
      </c>
      <c r="F180" s="7">
        <v>3.0</v>
      </c>
      <c r="G180" s="6" t="str">
        <f t="shared" si="1"/>
        <v>M41X3</v>
      </c>
      <c r="H180" s="6" t="str">
        <f>VLOOKUP(G180,'Slot tags'!$C$2:$D$610,2,0)</f>
        <v>S41</v>
      </c>
      <c r="I180" s="8" t="str">
        <f>VLOOKUP($H180,'Startup Sheet'!$A$1:$AM$47,2,0)</f>
        <v>Chalo Nework</v>
      </c>
      <c r="J180" s="9" t="str">
        <f>VLOOKUP(H180,'Startup Sheet'!$A$1:$AM$47,3,0)</f>
        <v>Varad</v>
      </c>
      <c r="K180" s="9" t="str">
        <f>VLOOKUP(H180,'Startup Sheet'!$A$1:$AM$47,4,0)</f>
        <v>f20200160@pilani.bits-pilani.ac.in</v>
      </c>
      <c r="L180" s="10" t="str">
        <f>VLOOKUP($H180,'Startup Sheet'!$A$1:$AM$47,15,0)</f>
        <v>https://drive.google.com/drive/folders/1SwRAfOTDXJV3CvChP9wAVSyAf-LICHXk?usp=sharing</v>
      </c>
      <c r="M180" s="9" t="str">
        <f t="shared" si="2"/>
        <v>Startup Name- Chalo Nework: https://drive.google.com/drive/folders/1SwRAfOTDXJV3CvChP9wAVSyAf-LICHXk?usp=sharing</v>
      </c>
      <c r="N180" s="9">
        <v>44749.0</v>
      </c>
      <c r="O180" s="21">
        <v>44749.625</v>
      </c>
      <c r="P180" s="21">
        <v>44749.666666666664</v>
      </c>
      <c r="Q180" s="9" t="str">
        <f>VLOOKUP($H180,'Startup Sheet'!$A$1:$AM$47,18,0)</f>
        <v>priyansha.singh@indiamigrationnow.org</v>
      </c>
      <c r="R180" s="9" t="str">
        <f>VLOOKUP($H180,'Startup Sheet'!$A$1:$AM$47,21,0)</f>
        <v>varun@indiamigrationnow.org</v>
      </c>
      <c r="S180" s="9" t="str">
        <f>VLOOKUP($H180,'Startup Sheet'!$A$1:$AM$47,24,0)</f>
        <v/>
      </c>
    </row>
    <row r="181">
      <c r="A181" s="6" t="s">
        <v>205</v>
      </c>
      <c r="B181" s="6" t="str">
        <f>VLOOKUP(A181,'Mentor Sheet'!$B$2:$O$102,2,0)</f>
        <v>M41</v>
      </c>
      <c r="C181" s="6" t="s">
        <v>206</v>
      </c>
      <c r="D181" s="6" t="s">
        <v>40</v>
      </c>
      <c r="E181" s="6" t="str">
        <f>VLOOKUP(D181,'2021 Batch'!$A$2:$E$16,2,0)</f>
        <v>f20211738@pilani.bits-pilani.ac.in</v>
      </c>
      <c r="F181" s="7">
        <v>4.0</v>
      </c>
      <c r="G181" s="6" t="str">
        <f t="shared" si="1"/>
        <v>M41X4</v>
      </c>
      <c r="H181" s="6" t="str">
        <f>VLOOKUP(G181,'Slot tags'!$C$2:$D$610,2,0)</f>
        <v>S11</v>
      </c>
      <c r="I181" s="8" t="str">
        <f>VLOOKUP($H181,'Startup Sheet'!$A$1:$AM$47,2,0)</f>
        <v>Leegum</v>
      </c>
      <c r="J181" s="9" t="str">
        <f>VLOOKUP(H181,'Startup Sheet'!$A$1:$AM$47,3,0)</f>
        <v>Karman</v>
      </c>
      <c r="K181" s="9" t="str">
        <f>VLOOKUP(H181,'Startup Sheet'!$A$1:$AM$47,4,0)</f>
        <v>f20201896@pilani.bits-pilani.ac.in</v>
      </c>
      <c r="L181" s="10" t="str">
        <f>VLOOKUP($H181,'Startup Sheet'!$A$1:$AM$47,15,0)</f>
        <v>https://drive.google.com/open?id=1NtWH88d2Hcog9nyucDmMZdik48V1tNng&amp;authuser=karman%40conquest.org.in&amp;usp=drive_fs</v>
      </c>
      <c r="M181" s="9" t="str">
        <f t="shared" si="2"/>
        <v>Startup Name- Leegum: https://drive.google.com/open?id=1NtWH88d2Hcog9nyucDmMZdik48V1tNng&amp;authuser=karman%40conquest.org.in&amp;usp=drive_fs</v>
      </c>
      <c r="N181" s="9">
        <v>44750.0</v>
      </c>
      <c r="O181" s="21">
        <v>44750.625</v>
      </c>
      <c r="P181" s="21">
        <v>44750.666666666664</v>
      </c>
      <c r="Q181" s="9" t="str">
        <f>VLOOKUP($H181,'Startup Sheet'!$A$1:$AM$47,18,0)</f>
        <v>akashpratapsingh2912@gmail.com</v>
      </c>
      <c r="R181" s="9" t="str">
        <f>VLOOKUP($H181,'Startup Sheet'!$A$1:$AM$47,21,0)</f>
        <v>petullamishra08@gmail.com</v>
      </c>
      <c r="S181" s="9" t="str">
        <f>VLOOKUP($H181,'Startup Sheet'!$A$1:$AM$47,24,0)</f>
        <v/>
      </c>
    </row>
    <row r="182">
      <c r="A182" s="6" t="s">
        <v>207</v>
      </c>
      <c r="B182" s="6" t="str">
        <f>VLOOKUP(A182,'Mentor Sheet'!$B$2:$O$102,2,0)</f>
        <v>M77</v>
      </c>
      <c r="C182" s="6" t="s">
        <v>208</v>
      </c>
      <c r="D182" s="6" t="s">
        <v>40</v>
      </c>
      <c r="E182" s="6" t="str">
        <f>VLOOKUP(D182,'2021 Batch'!$A$2:$E$16,2,0)</f>
        <v>f20211738@pilani.bits-pilani.ac.in</v>
      </c>
      <c r="F182" s="7">
        <v>1.0</v>
      </c>
      <c r="G182" s="6" t="str">
        <f t="shared" si="1"/>
        <v>M77X1</v>
      </c>
      <c r="H182" s="6" t="str">
        <f>VLOOKUP(G182,'Slot tags'!$C$2:$D$610,2,0)</f>
        <v>S22</v>
      </c>
      <c r="I182" s="8" t="str">
        <f>VLOOKUP($H182,'Startup Sheet'!$A$1:$AM$47,2,0)</f>
        <v>Statlogic</v>
      </c>
      <c r="J182" s="9" t="str">
        <f>VLOOKUP(H182,'Startup Sheet'!$A$1:$AM$47,3,0)</f>
        <v>Darshil</v>
      </c>
      <c r="K182" s="9" t="str">
        <f>VLOOKUP(H182,'Startup Sheet'!$A$1:$AM$47,4,0)</f>
        <v>f20200985@pilani.bits-pilani.ac.in</v>
      </c>
      <c r="L182" s="10" t="str">
        <f>VLOOKUP($H182,'Startup Sheet'!$A$1:$AM$47,15,0)</f>
        <v>https://drive.google.com/drive/folders/1TDJQ-fqwC9-KiOm5feuilIV4R7vS0sgC?usp=sharing</v>
      </c>
      <c r="M182" s="9" t="str">
        <f t="shared" si="2"/>
        <v>Startup Name- Statlogic: https://drive.google.com/drive/folders/1TDJQ-fqwC9-KiOm5feuilIV4R7vS0sgC?usp=sharing</v>
      </c>
      <c r="N182" s="9">
        <v>44746.0</v>
      </c>
      <c r="O182" s="21">
        <v>44746.854166666664</v>
      </c>
      <c r="P182" s="21">
        <v>44746.895833333336</v>
      </c>
      <c r="Q182" s="9" t="str">
        <f>VLOOKUP($H182,'Startup Sheet'!$A$1:$AM$47,18,0)</f>
        <v>vignesh@statlogic.io</v>
      </c>
      <c r="R182" s="9" t="str">
        <f>VLOOKUP($H182,'Startup Sheet'!$A$1:$AM$47,21,0)</f>
        <v/>
      </c>
      <c r="S182" s="9" t="str">
        <f>VLOOKUP($H182,'Startup Sheet'!$A$1:$AM$47,24,0)</f>
        <v/>
      </c>
    </row>
    <row r="183">
      <c r="A183" s="6" t="s">
        <v>207</v>
      </c>
      <c r="B183" s="6" t="str">
        <f>VLOOKUP(A183,'Mentor Sheet'!$B$2:$O$102,2,0)</f>
        <v>M77</v>
      </c>
      <c r="C183" s="6" t="s">
        <v>208</v>
      </c>
      <c r="D183" s="6" t="s">
        <v>40</v>
      </c>
      <c r="E183" s="6" t="str">
        <f>VLOOKUP(D183,'2021 Batch'!$A$2:$E$16,2,0)</f>
        <v>f20211738@pilani.bits-pilani.ac.in</v>
      </c>
      <c r="F183" s="7">
        <v>2.0</v>
      </c>
      <c r="G183" s="6" t="str">
        <f t="shared" si="1"/>
        <v>M77X2</v>
      </c>
      <c r="H183" s="6" t="str">
        <f>VLOOKUP(G183,'Slot tags'!$C$2:$D$610,2,0)</f>
        <v>S37</v>
      </c>
      <c r="I183" s="8" t="str">
        <f>VLOOKUP($H183,'Startup Sheet'!$A$1:$AM$47,2,0)</f>
        <v>Lowen Women</v>
      </c>
      <c r="J183" s="9" t="str">
        <f>VLOOKUP(H183,'Startup Sheet'!$A$1:$AM$47,3,0)</f>
        <v>Karman</v>
      </c>
      <c r="K183" s="9" t="str">
        <f>VLOOKUP(H183,'Startup Sheet'!$A$1:$AM$47,4,0)</f>
        <v>f20201896@pilani.bits-pilani.ac.in</v>
      </c>
      <c r="L183" s="10" t="str">
        <f>VLOOKUP($H183,'Startup Sheet'!$A$1:$AM$47,15,0)</f>
        <v>https://drive.google.com/open?id=1T8zLw_pesz7Z9nNv2NgMVq9IjshlT7s3&amp;authuser=karman%40conquest.org.in&amp;usp=drive_fs</v>
      </c>
      <c r="M183" s="9" t="str">
        <f t="shared" si="2"/>
        <v>Startup Name- Lowen Women: https://drive.google.com/open?id=1T8zLw_pesz7Z9nNv2NgMVq9IjshlT7s3&amp;authuser=karman%40conquest.org.in&amp;usp=drive_fs</v>
      </c>
      <c r="N183" s="9">
        <v>44748.0</v>
      </c>
      <c r="O183" s="21">
        <v>44748.854166666664</v>
      </c>
      <c r="P183" s="21">
        <v>44748.895833333336</v>
      </c>
      <c r="Q183" s="9" t="str">
        <f>VLOOKUP($H183,'Startup Sheet'!$A$1:$AM$47,18,0)</f>
        <v>krithikashettyy@gmail.com</v>
      </c>
      <c r="R183" s="9" t="str">
        <f>VLOOKUP($H183,'Startup Sheet'!$A$1:$AM$47,21,0)</f>
        <v>ayesharasha@gmail.com</v>
      </c>
      <c r="S183" s="9"/>
    </row>
    <row r="184">
      <c r="A184" s="6" t="s">
        <v>209</v>
      </c>
      <c r="B184" s="6" t="str">
        <f>VLOOKUP(A184,'Mentor Sheet'!$B$2:$O$102,2,0)</f>
        <v>M53</v>
      </c>
      <c r="C184" s="6" t="s">
        <v>210</v>
      </c>
      <c r="D184" s="6" t="s">
        <v>40</v>
      </c>
      <c r="E184" s="6" t="str">
        <f>VLOOKUP(D184,'2021 Batch'!$A$2:$E$16,2,0)</f>
        <v>f20211738@pilani.bits-pilani.ac.in</v>
      </c>
      <c r="F184" s="7">
        <v>1.0</v>
      </c>
      <c r="G184" s="6" t="str">
        <f t="shared" si="1"/>
        <v>M53X1</v>
      </c>
      <c r="H184" s="6" t="str">
        <f>VLOOKUP(G184,'Slot tags'!$C$2:$D$610,2,0)</f>
        <v>S41</v>
      </c>
      <c r="I184" s="8" t="str">
        <f>VLOOKUP($H184,'Startup Sheet'!$A$1:$AM$47,2,0)</f>
        <v>Chalo Nework</v>
      </c>
      <c r="J184" s="9" t="str">
        <f>VLOOKUP(H184,'Startup Sheet'!$A$1:$AM$47,3,0)</f>
        <v>Varad</v>
      </c>
      <c r="K184" s="9" t="str">
        <f>VLOOKUP(H184,'Startup Sheet'!$A$1:$AM$47,4,0)</f>
        <v>f20200160@pilani.bits-pilani.ac.in</v>
      </c>
      <c r="L184" s="10" t="str">
        <f>VLOOKUP($H184,'Startup Sheet'!$A$1:$AM$47,15,0)</f>
        <v>https://drive.google.com/drive/folders/1SwRAfOTDXJV3CvChP9wAVSyAf-LICHXk?usp=sharing</v>
      </c>
      <c r="M184" s="9" t="str">
        <f t="shared" si="2"/>
        <v>Startup Name- Chalo Nework: https://drive.google.com/drive/folders/1SwRAfOTDXJV3CvChP9wAVSyAf-LICHXk?usp=sharing</v>
      </c>
      <c r="N184" s="9">
        <v>44743.0</v>
      </c>
      <c r="O184" s="21">
        <v>44743.791666666664</v>
      </c>
      <c r="P184" s="21">
        <v>44743.833333333336</v>
      </c>
      <c r="Q184" s="9" t="str">
        <f>VLOOKUP($H184,'Startup Sheet'!$A$1:$AM$47,18,0)</f>
        <v>priyansha.singh@indiamigrationnow.org</v>
      </c>
      <c r="R184" s="9" t="str">
        <f>VLOOKUP($H184,'Startup Sheet'!$A$1:$AM$47,21,0)</f>
        <v>varun@indiamigrationnow.org</v>
      </c>
      <c r="S184" s="9" t="str">
        <f>VLOOKUP($H184,'Startup Sheet'!$A$1:$AM$47,24,0)</f>
        <v/>
      </c>
    </row>
    <row r="185">
      <c r="A185" s="6" t="s">
        <v>209</v>
      </c>
      <c r="B185" s="6" t="str">
        <f>VLOOKUP(A185,'Mentor Sheet'!$B$2:$O$102,2,0)</f>
        <v>M53</v>
      </c>
      <c r="C185" s="6" t="s">
        <v>210</v>
      </c>
      <c r="D185" s="6" t="s">
        <v>40</v>
      </c>
      <c r="E185" s="6" t="str">
        <f>VLOOKUP(D185,'2021 Batch'!$A$2:$E$16,2,0)</f>
        <v>f20211738@pilani.bits-pilani.ac.in</v>
      </c>
      <c r="F185" s="7">
        <v>2.0</v>
      </c>
      <c r="G185" s="6" t="str">
        <f t="shared" si="1"/>
        <v>M53X2</v>
      </c>
      <c r="H185" s="6" t="str">
        <f>VLOOKUP(G185,'Slot tags'!$C$2:$D$610,2,0)</f>
        <v>S39</v>
      </c>
      <c r="I185" s="8" t="str">
        <f>VLOOKUP($H185,'Startup Sheet'!$A$1:$AM$47,2,0)</f>
        <v>PayNav</v>
      </c>
      <c r="J185" s="9" t="str">
        <f>VLOOKUP(H185,'Startup Sheet'!$A$1:$AM$47,3,0)</f>
        <v>Varad</v>
      </c>
      <c r="K185" s="9" t="str">
        <f>VLOOKUP(H185,'Startup Sheet'!$A$1:$AM$47,4,0)</f>
        <v>f20200160@pilani.bits-pilani.ac.in</v>
      </c>
      <c r="L185" s="10" t="str">
        <f>VLOOKUP($H185,'Startup Sheet'!$A$1:$AM$47,15,0)</f>
        <v>https://drive.google.com/drive/folders/1TFN3gx8ROM2PZXjpWNtPfZ4HQZcniv_C?usp=sharing</v>
      </c>
      <c r="M185" s="9" t="str">
        <f t="shared" si="2"/>
        <v>Startup Name- PayNav: https://drive.google.com/drive/folders/1TFN3gx8ROM2PZXjpWNtPfZ4HQZcniv_C?usp=sharing</v>
      </c>
      <c r="N185" s="9">
        <v>44744.0</v>
      </c>
      <c r="O185" s="21">
        <v>44744.458333333336</v>
      </c>
      <c r="P185" s="21">
        <v>44744.5</v>
      </c>
      <c r="Q185" s="9" t="str">
        <f>VLOOKUP($H185,'Startup Sheet'!$A$1:$AM$47,18,0)</f>
        <v>naveenpatnaik.J@gmail.com</v>
      </c>
      <c r="R185" s="9" t="str">
        <f>VLOOKUP($H185,'Startup Sheet'!$A$1:$AM$47,21,0)</f>
        <v/>
      </c>
      <c r="S185" s="9" t="str">
        <f>VLOOKUP($H185,'Startup Sheet'!$A$1:$AM$47,24,0)</f>
        <v/>
      </c>
    </row>
    <row r="186">
      <c r="A186" s="6" t="s">
        <v>209</v>
      </c>
      <c r="B186" s="6" t="str">
        <f>VLOOKUP(A186,'Mentor Sheet'!$B$2:$O$102,2,0)</f>
        <v>M53</v>
      </c>
      <c r="C186" s="6" t="s">
        <v>210</v>
      </c>
      <c r="D186" s="6" t="s">
        <v>40</v>
      </c>
      <c r="E186" s="6" t="str">
        <f>VLOOKUP(D186,'2021 Batch'!$A$2:$E$16,2,0)</f>
        <v>f20211738@pilani.bits-pilani.ac.in</v>
      </c>
      <c r="F186" s="7">
        <v>3.0</v>
      </c>
      <c r="G186" s="6" t="str">
        <f t="shared" si="1"/>
        <v>M53X3</v>
      </c>
      <c r="H186" s="6" t="str">
        <f>VLOOKUP(G186,'Slot tags'!$C$2:$D$610,2,0)</f>
        <v>S36</v>
      </c>
      <c r="I186" s="8" t="str">
        <f>VLOOKUP($H186,'Startup Sheet'!$A$1:$AM$47,2,0)</f>
        <v>Genpay</v>
      </c>
      <c r="J186" s="9" t="str">
        <f>VLOOKUP(H186,'Startup Sheet'!$A$1:$AM$47,3,0)</f>
        <v>Mehul</v>
      </c>
      <c r="K186" s="9" t="str">
        <f>VLOOKUP(H186,'Startup Sheet'!$A$1:$AM$47,4,0)</f>
        <v>f20200806@pilani.bits-pilani.ac.in</v>
      </c>
      <c r="L186" s="10" t="str">
        <f>VLOOKUP($H186,'Startup Sheet'!$A$1:$AM$47,15,0)</f>
        <v>https://drive.google.com/open?id=1Toer_8UB-2Z61N2wm-48Qu-vhCwEuIrD&amp;authuser=karman%40conquest.org.in&amp;usp=drive_fs</v>
      </c>
      <c r="M186" s="9" t="str">
        <f t="shared" si="2"/>
        <v>Startup Name- Genpay: https://drive.google.com/open?id=1Toer_8UB-2Z61N2wm-48Qu-vhCwEuIrD&amp;authuser=karman%40conquest.org.in&amp;usp=drive_fs</v>
      </c>
      <c r="N186" s="9">
        <v>44744.0</v>
      </c>
      <c r="O186" s="21">
        <v>44744.5</v>
      </c>
      <c r="P186" s="21">
        <v>44744.541666666664</v>
      </c>
      <c r="Q186" s="9" t="str">
        <f>VLOOKUP($H186,'Startup Sheet'!$A$1:$AM$47,18,0)</f>
        <v>chaithanya@genpay.in</v>
      </c>
      <c r="R186" s="9" t="str">
        <f>VLOOKUP($H186,'Startup Sheet'!$A$1:$AM$47,21,0)</f>
        <v>parikshit@genpay.in</v>
      </c>
      <c r="S186" s="9" t="str">
        <f>VLOOKUP($H186,'Startup Sheet'!$A$1:$AM$47,24,0)</f>
        <v/>
      </c>
    </row>
    <row r="187">
      <c r="A187" s="6" t="s">
        <v>209</v>
      </c>
      <c r="B187" s="6" t="str">
        <f>VLOOKUP(A187,'Mentor Sheet'!$B$2:$O$102,2,0)</f>
        <v>M53</v>
      </c>
      <c r="C187" s="6" t="s">
        <v>210</v>
      </c>
      <c r="D187" s="6" t="s">
        <v>40</v>
      </c>
      <c r="E187" s="6" t="str">
        <f>VLOOKUP(D187,'2021 Batch'!$A$2:$E$16,2,0)</f>
        <v>f20211738@pilani.bits-pilani.ac.in</v>
      </c>
      <c r="F187" s="7">
        <v>4.0</v>
      </c>
      <c r="G187" s="6" t="str">
        <f t="shared" si="1"/>
        <v>M53X4</v>
      </c>
      <c r="H187" s="6" t="str">
        <f>VLOOKUP(G187,'Slot tags'!$C$2:$D$610,2,0)</f>
        <v>S30</v>
      </c>
      <c r="I187" s="8" t="str">
        <f>VLOOKUP($H187,'Startup Sheet'!$A$1:$AM$47,2,0)</f>
        <v>FreightFox</v>
      </c>
      <c r="J187" s="9" t="str">
        <f>VLOOKUP(H187,'Startup Sheet'!$A$1:$AM$47,3,0)</f>
        <v>Naman</v>
      </c>
      <c r="K187" s="9" t="str">
        <f>VLOOKUP(H187,'Startup Sheet'!$A$1:$AM$47,4,0)</f>
        <v>f20201749@pilani.bits-pilani.ac.in</v>
      </c>
      <c r="L187" s="10" t="str">
        <f>VLOOKUP($H187,'Startup Sheet'!$A$1:$AM$47,15,0)</f>
        <v>https://drive.google.com/open?id=1PMxE4_uP6DHhXeDdGGFg4qjbx-inMOW7&amp;authuser=karman%40conquest.org.in&amp;usp=drive_fs</v>
      </c>
      <c r="M187" s="9" t="str">
        <f t="shared" si="2"/>
        <v>Startup Name- FreightFox: https://drive.google.com/open?id=1PMxE4_uP6DHhXeDdGGFg4qjbx-inMOW7&amp;authuser=karman%40conquest.org.in&amp;usp=drive_fs</v>
      </c>
      <c r="N187" s="9">
        <v>44746.0</v>
      </c>
      <c r="O187" s="21">
        <v>44746.791666666664</v>
      </c>
      <c r="P187" s="21">
        <v>44746.833333333336</v>
      </c>
      <c r="Q187" s="9" t="str">
        <f>VLOOKUP($H187,'Startup Sheet'!$A$1:$AM$47,18,0)</f>
        <v>nitish@freightfox.ai</v>
      </c>
      <c r="R187" s="9" t="str">
        <f>VLOOKUP($H187,'Startup Sheet'!$A$1:$AM$47,21,0)</f>
        <v>sandy@freightfox.ai, vikas@freightfox.ai</v>
      </c>
      <c r="S187" s="9" t="str">
        <f>VLOOKUP($H187,'Startup Sheet'!$A$1:$AM$47,24,0)</f>
        <v>manjari@freightfox.ai</v>
      </c>
    </row>
    <row r="188">
      <c r="A188" s="6" t="s">
        <v>211</v>
      </c>
      <c r="B188" s="6" t="str">
        <f>VLOOKUP(A188,'Mentor Sheet'!$B$2:$O$102,2,0)</f>
        <v>M49</v>
      </c>
      <c r="C188" s="6" t="s">
        <v>212</v>
      </c>
      <c r="D188" s="6" t="s">
        <v>40</v>
      </c>
      <c r="E188" s="6" t="str">
        <f>VLOOKUP(D188,'2021 Batch'!$A$2:$E$16,2,0)</f>
        <v>f20211738@pilani.bits-pilani.ac.in</v>
      </c>
      <c r="F188" s="7">
        <v>1.0</v>
      </c>
      <c r="G188" s="6" t="str">
        <f t="shared" si="1"/>
        <v>M49X1</v>
      </c>
      <c r="H188" s="6" t="str">
        <f>VLOOKUP(G188,'Slot tags'!$C$2:$D$610,2,0)</f>
        <v>S25</v>
      </c>
      <c r="I188" s="8" t="str">
        <f>VLOOKUP($H188,'Startup Sheet'!$A$1:$AM$47,2,0)</f>
        <v>Froots Technologies Pvt Ltd</v>
      </c>
      <c r="J188" s="9" t="str">
        <f>VLOOKUP(H188,'Startup Sheet'!$A$1:$AM$47,3,0)</f>
        <v>Naman</v>
      </c>
      <c r="K188" s="9" t="str">
        <f>VLOOKUP(H188,'Startup Sheet'!$A$1:$AM$47,4,0)</f>
        <v>f20201749@pilani.bits-pilani.ac.in</v>
      </c>
      <c r="L188" s="10" t="str">
        <f>VLOOKUP($H188,'Startup Sheet'!$A$1:$AM$47,15,0)</f>
        <v>https://drive.google.com/open?id=1SIoPVqze3BoLDpQN9KvP4FVg0hUkXfO1&amp;authuser=karman%40conquest.org.in&amp;usp=drive_fs</v>
      </c>
      <c r="M188" s="9" t="str">
        <f t="shared" si="2"/>
        <v>Startup Name- Froots Technologies Pvt Ltd: https://drive.google.com/open?id=1SIoPVqze3BoLDpQN9KvP4FVg0hUkXfO1&amp;authuser=karman%40conquest.org.in&amp;usp=drive_fs</v>
      </c>
      <c r="N188" s="9">
        <v>44744.0</v>
      </c>
      <c r="O188" s="21">
        <v>44744.583333333336</v>
      </c>
      <c r="P188" s="21">
        <v>44744.625</v>
      </c>
      <c r="Q188" s="9" t="str">
        <f>VLOOKUP($H188,'Startup Sheet'!$A$1:$AM$47,18,0)</f>
        <v>shefalika@froots.co</v>
      </c>
      <c r="R188" s="9" t="str">
        <f>VLOOKUP($H188,'Startup Sheet'!$A$1:$AM$47,21,0)</f>
        <v>shefali@froots.co</v>
      </c>
      <c r="S188" s="9" t="str">
        <f>VLOOKUP($H188,'Startup Sheet'!$A$1:$AM$47,24,0)</f>
        <v/>
      </c>
    </row>
    <row r="189">
      <c r="A189" s="6" t="s">
        <v>211</v>
      </c>
      <c r="B189" s="6" t="str">
        <f>VLOOKUP(A189,'Mentor Sheet'!$B$2:$O$102,2,0)</f>
        <v>M49</v>
      </c>
      <c r="C189" s="6" t="s">
        <v>212</v>
      </c>
      <c r="D189" s="6" t="s">
        <v>40</v>
      </c>
      <c r="E189" s="6" t="str">
        <f>VLOOKUP(D189,'2021 Batch'!$A$2:$E$16,2,0)</f>
        <v>f20211738@pilani.bits-pilani.ac.in</v>
      </c>
      <c r="F189" s="7">
        <v>2.0</v>
      </c>
      <c r="G189" s="6" t="str">
        <f t="shared" si="1"/>
        <v>M49X2</v>
      </c>
      <c r="H189" s="6" t="str">
        <f>VLOOKUP(G189,'Slot tags'!$C$2:$D$610,2,0)</f>
        <v>S12</v>
      </c>
      <c r="I189" s="8" t="str">
        <f>VLOOKUP($H189,'Startup Sheet'!$A$1:$AM$47,2,0)</f>
        <v>Scrollify</v>
      </c>
      <c r="J189" s="9" t="str">
        <f>VLOOKUP(H189,'Startup Sheet'!$A$1:$AM$47,3,0)</f>
        <v>Parth</v>
      </c>
      <c r="K189" s="9" t="str">
        <f>VLOOKUP(H189,'Startup Sheet'!$A$1:$AM$47,4,0)</f>
        <v>f20201229@pilani.bits-pilani.ac.in</v>
      </c>
      <c r="L189" s="10" t="str">
        <f>VLOOKUP($H189,'Startup Sheet'!$A$1:$AM$47,15,0)</f>
        <v>https://drive.google.com/open?id=1OZnEwgQS5amoHOFDQQ_ksM3zT3PcOUaM&amp;authuser=karman%40conquest.org.in&amp;usp=drive_fs</v>
      </c>
      <c r="M189" s="9" t="str">
        <f t="shared" si="2"/>
        <v>Startup Name- Scrollify: https://drive.google.com/open?id=1OZnEwgQS5amoHOFDQQ_ksM3zT3PcOUaM&amp;authuser=karman%40conquest.org.in&amp;usp=drive_fs</v>
      </c>
      <c r="N189" s="9">
        <v>44748.0</v>
      </c>
      <c r="O189" s="21">
        <v>44748.583333333336</v>
      </c>
      <c r="P189" s="21">
        <v>44748.625</v>
      </c>
      <c r="Q189" s="9" t="str">
        <f>VLOOKUP($H189,'Startup Sheet'!$A$1:$AM$47,18,0)</f>
        <v>manas@scrollify.in</v>
      </c>
      <c r="R189" s="9" t="str">
        <f>VLOOKUP($H189,'Startup Sheet'!$A$1:$AM$47,21,0)</f>
        <v>anshul@scrollify.in</v>
      </c>
      <c r="S189" s="9" t="str">
        <f>VLOOKUP($H189,'Startup Sheet'!$A$1:$AM$47,24,0)</f>
        <v/>
      </c>
    </row>
    <row r="190">
      <c r="A190" s="6" t="s">
        <v>211</v>
      </c>
      <c r="B190" s="6" t="str">
        <f>VLOOKUP(A190,'Mentor Sheet'!$B$2:$O$102,2,0)</f>
        <v>M49</v>
      </c>
      <c r="C190" s="6" t="s">
        <v>212</v>
      </c>
      <c r="D190" s="6" t="s">
        <v>40</v>
      </c>
      <c r="E190" s="6" t="str">
        <f>VLOOKUP(D190,'2021 Batch'!$A$2:$E$16,2,0)</f>
        <v>f20211738@pilani.bits-pilani.ac.in</v>
      </c>
      <c r="F190" s="7">
        <v>3.0</v>
      </c>
      <c r="G190" s="6" t="str">
        <f t="shared" si="1"/>
        <v>M49X3</v>
      </c>
      <c r="H190" s="6" t="str">
        <f>VLOOKUP(G190,'Slot tags'!$C$2:$D$610,2,0)</f>
        <v>S13</v>
      </c>
      <c r="I190" s="8" t="str">
        <f>VLOOKUP($H190,'Startup Sheet'!$A$1:$AM$47,2,0)</f>
        <v>TOTOKO</v>
      </c>
      <c r="J190" s="9" t="str">
        <f>VLOOKUP(H190,'Startup Sheet'!$A$1:$AM$47,3,0)</f>
        <v>Karman</v>
      </c>
      <c r="K190" s="9" t="str">
        <f>VLOOKUP(H190,'Startup Sheet'!$A$1:$AM$47,4,0)</f>
        <v>f20201896@pilani.bits-pilani.ac.in</v>
      </c>
      <c r="L190" s="10" t="str">
        <f>VLOOKUP($H190,'Startup Sheet'!$A$1:$AM$47,15,0)</f>
        <v>https://drive.google.com/open?id=1Ktl6BPBkAYFv0LsVBHczS-voItv-nK39&amp;authuser=karman%40conquest.org.in&amp;usp=drive_fs</v>
      </c>
      <c r="M190" s="9" t="str">
        <f t="shared" si="2"/>
        <v>Startup Name- TOTOKO: https://drive.google.com/open?id=1Ktl6BPBkAYFv0LsVBHczS-voItv-nK39&amp;authuser=karman%40conquest.org.in&amp;usp=drive_fs</v>
      </c>
      <c r="N190" s="9">
        <v>44749.0</v>
      </c>
      <c r="O190" s="21">
        <v>44749.583333333336</v>
      </c>
      <c r="P190" s="21">
        <v>44749.625</v>
      </c>
      <c r="Q190" s="9" t="str">
        <f>VLOOKUP($H190,'Startup Sheet'!$A$1:$AM$47,18,0)</f>
        <v>shashwatag@totoko.in</v>
      </c>
      <c r="R190" s="9" t="str">
        <f>VLOOKUP($H190,'Startup Sheet'!$A$1:$AM$47,21,0)</f>
        <v/>
      </c>
      <c r="S190" s="9" t="str">
        <f>VLOOKUP($H190,'Startup Sheet'!$A$1:$AM$47,24,0)</f>
        <v/>
      </c>
    </row>
    <row r="191">
      <c r="A191" s="6" t="s">
        <v>213</v>
      </c>
      <c r="B191" s="6" t="str">
        <f>VLOOKUP(A191,'Mentor Sheet'!$B$2:$O$102,2,0)</f>
        <v>M85</v>
      </c>
      <c r="C191" s="6" t="s">
        <v>214</v>
      </c>
      <c r="D191" s="6" t="s">
        <v>29</v>
      </c>
      <c r="E191" s="6" t="str">
        <f>VLOOKUP(D191,'2021 Batch'!$A$2:$E$16,2,0)</f>
        <v>f20212512@pilani.bits-pilani.ac.in</v>
      </c>
      <c r="F191" s="7">
        <v>1.0</v>
      </c>
      <c r="G191" s="6" t="str">
        <f t="shared" si="1"/>
        <v>M85X1</v>
      </c>
      <c r="H191" s="6" t="str">
        <f>VLOOKUP(G191,'Slot tags'!$C$2:$D$610,2,0)</f>
        <v>S19</v>
      </c>
      <c r="I191" s="8" t="str">
        <f>VLOOKUP($H191,'Startup Sheet'!$A$1:$AM$47,2,0)</f>
        <v>Xebra Biztech LLP</v>
      </c>
      <c r="J191" s="9" t="str">
        <f>VLOOKUP(H191,'Startup Sheet'!$A$1:$AM$47,3,0)</f>
        <v>Darshil</v>
      </c>
      <c r="K191" s="9" t="str">
        <f>VLOOKUP(H191,'Startup Sheet'!$A$1:$AM$47,4,0)</f>
        <v>f20200985@pilani.bits-pilani.ac.in</v>
      </c>
      <c r="L191" s="10" t="str">
        <f>VLOOKUP($H191,'Startup Sheet'!$A$1:$AM$47,15,0)</f>
        <v>https://drive.google.com/drive/folders/1Sye02-7bYKt_meBOMhXwFZu6ICf1UGs2?usp=sharing</v>
      </c>
      <c r="M191" s="9" t="str">
        <f t="shared" si="2"/>
        <v>Startup Name- Xebra Biztech LLP: https://drive.google.com/drive/folders/1Sye02-7bYKt_meBOMhXwFZu6ICf1UGs2?usp=sharing</v>
      </c>
      <c r="N191" s="9">
        <v>44750.0</v>
      </c>
      <c r="O191" s="11">
        <v>44750.666666666664</v>
      </c>
      <c r="P191" s="23">
        <v>44750.708333333336</v>
      </c>
      <c r="Q191" s="9" t="str">
        <f>VLOOKUP($H191,'Startup Sheet'!$A$1:$AM$47,18,0)</f>
        <v>nimesh@xebra.in</v>
      </c>
      <c r="R191" s="9" t="str">
        <f>VLOOKUP($H191,'Startup Sheet'!$A$1:$AM$47,21,0)</f>
        <v/>
      </c>
      <c r="S191" s="9" t="str">
        <f>VLOOKUP($H191,'Startup Sheet'!$A$1:$AM$47,24,0)</f>
        <v/>
      </c>
    </row>
    <row r="192">
      <c r="A192" s="14" t="s">
        <v>215</v>
      </c>
      <c r="B192" s="6" t="str">
        <f>VLOOKUP(A192,'Mentor Sheet'!$B$2:$O$102,2,0)</f>
        <v>M62</v>
      </c>
      <c r="C192" s="6" t="s">
        <v>216</v>
      </c>
      <c r="D192" s="6" t="s">
        <v>29</v>
      </c>
      <c r="E192" s="6" t="str">
        <f>VLOOKUP(D192,'2021 Batch'!$A$2:$E$16,2,0)</f>
        <v>f20212512@pilani.bits-pilani.ac.in</v>
      </c>
      <c r="F192" s="7">
        <v>1.0</v>
      </c>
      <c r="G192" s="6" t="str">
        <f t="shared" si="1"/>
        <v>M62X1</v>
      </c>
      <c r="H192" s="6" t="str">
        <f>VLOOKUP(G192,'Slot tags'!$C$2:$D$610,2,0)</f>
        <v>S9</v>
      </c>
      <c r="I192" s="8" t="str">
        <f>VLOOKUP($H192,'Startup Sheet'!$A$1:$AM$47,2,0)</f>
        <v>push.</v>
      </c>
      <c r="J192" s="9" t="str">
        <f>VLOOKUP(H192,'Startup Sheet'!$A$1:$AM$47,3,0)</f>
        <v>Aryaman</v>
      </c>
      <c r="K192" s="9" t="str">
        <f>VLOOKUP(H192,'Startup Sheet'!$A$1:$AM$47,4,0)</f>
        <v>f20200537@pilani.bits-pilani.ac.in</v>
      </c>
      <c r="L192" s="10" t="str">
        <f>VLOOKUP($H192,'Startup Sheet'!$A$1:$AM$47,15,0)</f>
        <v>https://drive.google.com/drive/folders/1JR5IyWS9-UfSIiz5gV9X9bfsK-P7Sj2P?usp=sharing</v>
      </c>
      <c r="M192" s="9" t="str">
        <f t="shared" si="2"/>
        <v>Startup Name- push.: https://drive.google.com/drive/folders/1JR5IyWS9-UfSIiz5gV9X9bfsK-P7Sj2P?usp=sharing</v>
      </c>
      <c r="N192" s="9">
        <v>44746.0</v>
      </c>
      <c r="O192" s="11">
        <v>44746.458333333336</v>
      </c>
      <c r="P192" s="23">
        <v>44746.5</v>
      </c>
      <c r="Q192" s="9" t="str">
        <f>VLOOKUP($H192,'Startup Sheet'!$A$1:$AM$47,18,0)</f>
        <v>f20180612@pilani.bits-pilani.ac.in</v>
      </c>
      <c r="R192" s="9" t="str">
        <f>VLOOKUP($H192,'Startup Sheet'!$A$1:$AM$47,21,0)</f>
        <v>f20180603@pilani.bits-pilani.ac.in</v>
      </c>
      <c r="S192" s="9" t="str">
        <f>VLOOKUP($H192,'Startup Sheet'!$A$1:$AM$47,24,0)</f>
        <v/>
      </c>
    </row>
    <row r="193">
      <c r="A193" s="6" t="s">
        <v>217</v>
      </c>
      <c r="B193" s="6" t="str">
        <f>VLOOKUP(A193,'Mentor Sheet'!$B$2:$O$102,2,0)</f>
        <v>M27</v>
      </c>
      <c r="C193" s="6" t="s">
        <v>218</v>
      </c>
      <c r="D193" s="6" t="s">
        <v>26</v>
      </c>
      <c r="E193" s="6" t="str">
        <f>VLOOKUP(D193,'2021 Batch'!$A$2:$E$16,2,0)</f>
        <v>f20212801@pilani.bits-pilani.ac.in</v>
      </c>
      <c r="F193" s="7">
        <v>1.0</v>
      </c>
      <c r="G193" s="6" t="str">
        <f t="shared" si="1"/>
        <v>M27X1</v>
      </c>
      <c r="H193" s="6" t="str">
        <f>VLOOKUP(G193,'Slot tags'!$C$2:$D$610,2,0)</f>
        <v>S41</v>
      </c>
      <c r="I193" s="8" t="str">
        <f>VLOOKUP($H193,'Startup Sheet'!$A$1:$AM$47,2,0)</f>
        <v>Chalo Nework</v>
      </c>
      <c r="J193" s="9" t="str">
        <f>VLOOKUP(H193,'Startup Sheet'!$A$1:$AM$47,3,0)</f>
        <v>Varad</v>
      </c>
      <c r="K193" s="9" t="str">
        <f>VLOOKUP(H193,'Startup Sheet'!$A$1:$AM$47,4,0)</f>
        <v>f20200160@pilani.bits-pilani.ac.in</v>
      </c>
      <c r="L193" s="10" t="str">
        <f>VLOOKUP($H193,'Startup Sheet'!$A$1:$AM$47,15,0)</f>
        <v>https://drive.google.com/drive/folders/1SwRAfOTDXJV3CvChP9wAVSyAf-LICHXk?usp=sharing</v>
      </c>
      <c r="M193" s="9" t="str">
        <f t="shared" si="2"/>
        <v>Startup Name- Chalo Nework: https://drive.google.com/drive/folders/1SwRAfOTDXJV3CvChP9wAVSyAf-LICHXk?usp=sharing</v>
      </c>
      <c r="N193" s="9">
        <v>44743.0</v>
      </c>
      <c r="O193" s="11">
        <v>44743.416666666664</v>
      </c>
      <c r="P193" s="11">
        <v>44743.458333333336</v>
      </c>
      <c r="Q193" s="9" t="str">
        <f>VLOOKUP($H193,'Startup Sheet'!$A$1:$AM$47,18,0)</f>
        <v>priyansha.singh@indiamigrationnow.org</v>
      </c>
      <c r="R193" s="9" t="str">
        <f>VLOOKUP($H193,'Startup Sheet'!$A$1:$AM$47,21,0)</f>
        <v>varun@indiamigrationnow.org</v>
      </c>
      <c r="S193" s="9" t="str">
        <f>VLOOKUP($H193,'Startup Sheet'!$A$1:$AM$47,24,0)</f>
        <v/>
      </c>
    </row>
    <row r="194">
      <c r="A194" s="6" t="s">
        <v>217</v>
      </c>
      <c r="B194" s="6" t="str">
        <f>VLOOKUP(A194,'Mentor Sheet'!$B$2:$O$102,2,0)</f>
        <v>M27</v>
      </c>
      <c r="C194" s="6" t="s">
        <v>218</v>
      </c>
      <c r="D194" s="6" t="s">
        <v>26</v>
      </c>
      <c r="E194" s="6" t="str">
        <f>VLOOKUP(D194,'2021 Batch'!$A$2:$E$16,2,0)</f>
        <v>f20212801@pilani.bits-pilani.ac.in</v>
      </c>
      <c r="F194" s="7">
        <v>2.0</v>
      </c>
      <c r="G194" s="6" t="str">
        <f t="shared" si="1"/>
        <v>M27X2</v>
      </c>
      <c r="H194" s="6" t="str">
        <f>VLOOKUP(G194,'Slot tags'!$C$2:$D$610,2,0)</f>
        <v>S37</v>
      </c>
      <c r="I194" s="8" t="str">
        <f>VLOOKUP($H194,'Startup Sheet'!$A$1:$AM$47,2,0)</f>
        <v>Lowen Women</v>
      </c>
      <c r="J194" s="9" t="str">
        <f>VLOOKUP(H194,'Startup Sheet'!$A$1:$AM$47,3,0)</f>
        <v>Karman</v>
      </c>
      <c r="K194" s="9" t="str">
        <f>VLOOKUP(H194,'Startup Sheet'!$A$1:$AM$47,4,0)</f>
        <v>f20201896@pilani.bits-pilani.ac.in</v>
      </c>
      <c r="L194" s="10" t="str">
        <f>VLOOKUP($H194,'Startup Sheet'!$A$1:$AM$47,15,0)</f>
        <v>https://drive.google.com/open?id=1T8zLw_pesz7Z9nNv2NgMVq9IjshlT7s3&amp;authuser=karman%40conquest.org.in&amp;usp=drive_fs</v>
      </c>
      <c r="M194" s="9" t="str">
        <f t="shared" si="2"/>
        <v>Startup Name- Lowen Women: https://drive.google.com/open?id=1T8zLw_pesz7Z9nNv2NgMVq9IjshlT7s3&amp;authuser=karman%40conquest.org.in&amp;usp=drive_fs</v>
      </c>
      <c r="N194" s="9">
        <v>44744.0</v>
      </c>
      <c r="O194" s="11">
        <v>44744.416666666664</v>
      </c>
      <c r="P194" s="11">
        <v>44744.458333333336</v>
      </c>
      <c r="Q194" s="9" t="str">
        <f>VLOOKUP($H194,'Startup Sheet'!$A$1:$AM$47,18,0)</f>
        <v>krithikashettyy@gmail.com</v>
      </c>
      <c r="R194" s="9" t="str">
        <f>VLOOKUP($H194,'Startup Sheet'!$A$1:$AM$47,21,0)</f>
        <v>ayesharasha@gmail.com</v>
      </c>
      <c r="S194" s="9"/>
    </row>
    <row r="195">
      <c r="A195" s="6" t="s">
        <v>217</v>
      </c>
      <c r="B195" s="6" t="str">
        <f>VLOOKUP(A195,'Mentor Sheet'!$B$2:$O$102,2,0)</f>
        <v>M27</v>
      </c>
      <c r="C195" s="6" t="s">
        <v>218</v>
      </c>
      <c r="D195" s="6" t="s">
        <v>26</v>
      </c>
      <c r="E195" s="6" t="str">
        <f>VLOOKUP(D195,'2021 Batch'!$A$2:$E$16,2,0)</f>
        <v>f20212801@pilani.bits-pilani.ac.in</v>
      </c>
      <c r="F195" s="7">
        <v>3.0</v>
      </c>
      <c r="G195" s="6" t="str">
        <f t="shared" si="1"/>
        <v>M27X3</v>
      </c>
      <c r="H195" s="6" t="str">
        <f>VLOOKUP(G195,'Slot tags'!$C$2:$D$610,2,0)</f>
        <v>S34</v>
      </c>
      <c r="I195" s="8" t="str">
        <f>VLOOKUP($H195,'Startup Sheet'!$A$1:$AM$47,2,0)</f>
        <v>Daffodil Health</v>
      </c>
      <c r="J195" s="9" t="str">
        <f>VLOOKUP(H195,'Startup Sheet'!$A$1:$AM$47,3,0)</f>
        <v>Shreya</v>
      </c>
      <c r="K195" s="9" t="str">
        <f>VLOOKUP(H195,'Startup Sheet'!$A$1:$AM$47,4,0)</f>
        <v>f20201807@pilani.bits-pilani.ac.in</v>
      </c>
      <c r="L195" s="10" t="str">
        <f>VLOOKUP($H195,'Startup Sheet'!$A$1:$AM$47,15,0)</f>
        <v>https://drive.google.com/drive/folders/1T56ODSwteqsJEiYNqvtImLkTebecTH2Y?usp=sharing</v>
      </c>
      <c r="M195" s="9" t="str">
        <f t="shared" si="2"/>
        <v>Startup Name- Daffodil Health: https://drive.google.com/drive/folders/1T56ODSwteqsJEiYNqvtImLkTebecTH2Y?usp=sharing</v>
      </c>
      <c r="N195" s="9">
        <v>44745.0</v>
      </c>
      <c r="O195" s="11">
        <v>44745.416666666664</v>
      </c>
      <c r="P195" s="11">
        <v>44745.458333333336</v>
      </c>
      <c r="Q195" s="9" t="str">
        <f>VLOOKUP($H195,'Startup Sheet'!$A$1:$AM$47,18,0)</f>
        <v>amal@daffodilhealth.com</v>
      </c>
      <c r="R195" s="9" t="str">
        <f>VLOOKUP($H195,'Startup Sheet'!$A$1:$AM$47,21,0)</f>
        <v>anupam@daffodilhealth.com</v>
      </c>
      <c r="S195" s="9" t="str">
        <f>VLOOKUP($H195,'Startup Sheet'!$A$1:$AM$47,24,0)</f>
        <v/>
      </c>
    </row>
    <row r="196">
      <c r="A196" s="6" t="s">
        <v>219</v>
      </c>
      <c r="B196" s="6" t="str">
        <f>VLOOKUP(A196,'Mentor Sheet'!$B$2:$O$102,2,0)</f>
        <v>M78</v>
      </c>
      <c r="C196" s="6" t="s">
        <v>220</v>
      </c>
      <c r="D196" s="6" t="s">
        <v>22</v>
      </c>
      <c r="E196" s="6" t="str">
        <f>VLOOKUP(D196,'2021 Batch'!$A$2:$E$16,2,0)</f>
        <v>f20210447@pilani.bits-pilani.ac.in</v>
      </c>
      <c r="F196" s="7">
        <v>1.0</v>
      </c>
      <c r="G196" s="6" t="str">
        <f t="shared" si="1"/>
        <v>M78X1</v>
      </c>
      <c r="H196" s="6" t="str">
        <f>VLOOKUP(G196,'Slot tags'!$C$2:$D$610,2,0)</f>
        <v>S18</v>
      </c>
      <c r="I196" s="8" t="str">
        <f>VLOOKUP($H196,'Startup Sheet'!$A$1:$AM$47,2,0)</f>
        <v>Euphotic Labs Private Limited</v>
      </c>
      <c r="J196" s="9" t="str">
        <f>VLOOKUP(H196,'Startup Sheet'!$A$1:$AM$47,3,0)</f>
        <v>Shreya</v>
      </c>
      <c r="K196" s="9" t="str">
        <f>VLOOKUP(H196,'Startup Sheet'!$A$1:$AM$47,4,0)</f>
        <v>f20201807@pilani.bits-pilani.ac.in</v>
      </c>
      <c r="L196" s="10" t="str">
        <f>VLOOKUP($H196,'Startup Sheet'!$A$1:$AM$47,15,0)</f>
        <v>https://drive.google.com/drive/folders/1PIEn0HU71iqvaXE8xmGclj6j1YvpVsEp?usp=sharing</v>
      </c>
      <c r="M196" s="9" t="str">
        <f t="shared" si="2"/>
        <v>Startup Name- Euphotic Labs Private Limited: https://drive.google.com/drive/folders/1PIEn0HU71iqvaXE8xmGclj6j1YvpVsEp?usp=sharing</v>
      </c>
      <c r="N196" s="9">
        <v>44747.0</v>
      </c>
      <c r="O196" s="21">
        <v>44747.416666666664</v>
      </c>
      <c r="P196" s="21">
        <v>44747.458333333336</v>
      </c>
      <c r="Q196" s="9" t="str">
        <f>VLOOKUP($H196,'Startup Sheet'!$A$1:$AM$47,18,0)</f>
        <v>sudeep@euphotic.io</v>
      </c>
      <c r="R196" s="9" t="str">
        <f>VLOOKUP($H196,'Startup Sheet'!$A$1:$AM$47,21,0)</f>
        <v>yatin@euphotic.io</v>
      </c>
      <c r="S196" s="9" t="str">
        <f>VLOOKUP($H196,'Startup Sheet'!$A$1:$AM$47,24,0)</f>
        <v>amitgupta@euphotic.io</v>
      </c>
    </row>
    <row r="197">
      <c r="A197" s="6" t="s">
        <v>221</v>
      </c>
      <c r="B197" s="6" t="str">
        <f>VLOOKUP(A197,'Mentor Sheet'!$B$2:$O$102,2,0)</f>
        <v>M39</v>
      </c>
      <c r="C197" s="6" t="s">
        <v>222</v>
      </c>
      <c r="D197" s="6" t="s">
        <v>22</v>
      </c>
      <c r="E197" s="6" t="str">
        <f>VLOOKUP(D197,'2021 Batch'!$A$2:$E$16,2,0)</f>
        <v>f20210447@pilani.bits-pilani.ac.in</v>
      </c>
      <c r="F197" s="7">
        <v>1.0</v>
      </c>
      <c r="G197" s="6" t="str">
        <f t="shared" si="1"/>
        <v>M39X1</v>
      </c>
      <c r="H197" s="6" t="str">
        <f>VLOOKUP(G197,'Slot tags'!$C$2:$D$610,2,0)</f>
        <v>S46</v>
      </c>
      <c r="I197" s="8" t="str">
        <f>VLOOKUP($H197,'Startup Sheet'!$A$1:$AM$47,2,0)</f>
        <v>TheRollNumber</v>
      </c>
      <c r="J197" s="9" t="str">
        <f>VLOOKUP(H197,'Startup Sheet'!$A$1:$AM$47,3,0)</f>
        <v>Shamika</v>
      </c>
      <c r="K197" s="9" t="str">
        <f>VLOOKUP(H197,'Startup Sheet'!$A$1:$AM$47,4,0)</f>
        <v>f20201206@pilani.bits-pilani.ac.in</v>
      </c>
      <c r="L197" s="10" t="str">
        <f>VLOOKUP($H197,'Startup Sheet'!$A$1:$AM$47,15,0)</f>
        <v>https://drive.google.com/open?id=1XCLHxcdLSh88tC66PBzsQQnw0eJl_X7q&amp;authuser=karman%40conquest.org.in&amp;usp=drive_fs</v>
      </c>
      <c r="M197" s="9" t="str">
        <f t="shared" si="2"/>
        <v>Startup Name- TheRollNumber: https://drive.google.com/open?id=1XCLHxcdLSh88tC66PBzsQQnw0eJl_X7q&amp;authuser=karman%40conquest.org.in&amp;usp=drive_fs</v>
      </c>
      <c r="N197" s="9">
        <v>44744.0</v>
      </c>
      <c r="O197" s="21">
        <v>44744.458333333336</v>
      </c>
      <c r="P197" s="21">
        <v>44744.5</v>
      </c>
      <c r="Q197" s="9" t="str">
        <f>VLOOKUP($H197,'Startup Sheet'!$A$1:$AM$47,18,0)</f>
        <v>raghavendrasharma@therollnumber.com</v>
      </c>
      <c r="R197" s="9" t="str">
        <f>VLOOKUP($H197,'Startup Sheet'!$A$1:$AM$47,21,0)</f>
        <v/>
      </c>
      <c r="S197" s="9" t="str">
        <f>VLOOKUP($H197,'Startup Sheet'!$A$1:$AM$47,24,0)</f>
        <v/>
      </c>
    </row>
    <row r="198">
      <c r="A198" s="6" t="s">
        <v>221</v>
      </c>
      <c r="B198" s="6" t="str">
        <f>VLOOKUP(A198,'Mentor Sheet'!$B$2:$O$102,2,0)</f>
        <v>M39</v>
      </c>
      <c r="C198" s="6" t="s">
        <v>222</v>
      </c>
      <c r="D198" s="6" t="s">
        <v>22</v>
      </c>
      <c r="E198" s="6" t="str">
        <f>VLOOKUP(D198,'2021 Batch'!$A$2:$E$16,2,0)</f>
        <v>f20210447@pilani.bits-pilani.ac.in</v>
      </c>
      <c r="F198" s="7">
        <v>2.0</v>
      </c>
      <c r="G198" s="6" t="str">
        <f t="shared" si="1"/>
        <v>M39X2</v>
      </c>
      <c r="H198" s="6" t="str">
        <f>VLOOKUP(G198,'Slot tags'!$C$2:$D$610,2,0)</f>
        <v>S22</v>
      </c>
      <c r="I198" s="8" t="str">
        <f>VLOOKUP($H198,'Startup Sheet'!$A$1:$AM$47,2,0)</f>
        <v>Statlogic</v>
      </c>
      <c r="J198" s="9" t="str">
        <f>VLOOKUP(H198,'Startup Sheet'!$A$1:$AM$47,3,0)</f>
        <v>Darshil</v>
      </c>
      <c r="K198" s="9" t="str">
        <f>VLOOKUP(H198,'Startup Sheet'!$A$1:$AM$47,4,0)</f>
        <v>f20200985@pilani.bits-pilani.ac.in</v>
      </c>
      <c r="L198" s="10" t="str">
        <f>VLOOKUP($H198,'Startup Sheet'!$A$1:$AM$47,15,0)</f>
        <v>https://drive.google.com/drive/folders/1TDJQ-fqwC9-KiOm5feuilIV4R7vS0sgC?usp=sharing</v>
      </c>
      <c r="M198" s="9" t="str">
        <f t="shared" si="2"/>
        <v>Startup Name- Statlogic: https://drive.google.com/drive/folders/1TDJQ-fqwC9-KiOm5feuilIV4R7vS0sgC?usp=sharing</v>
      </c>
      <c r="N198" s="9">
        <v>44744.0</v>
      </c>
      <c r="O198" s="21">
        <v>44744.625</v>
      </c>
      <c r="P198" s="21">
        <v>44744.666666666664</v>
      </c>
      <c r="Q198" s="9" t="str">
        <f>VLOOKUP($H198,'Startup Sheet'!$A$1:$AM$47,18,0)</f>
        <v>vignesh@statlogic.io</v>
      </c>
      <c r="R198" s="9" t="str">
        <f>VLOOKUP($H198,'Startup Sheet'!$A$1:$AM$47,21,0)</f>
        <v/>
      </c>
      <c r="S198" s="9" t="str">
        <f>VLOOKUP($H198,'Startup Sheet'!$A$1:$AM$47,24,0)</f>
        <v/>
      </c>
    </row>
    <row r="199">
      <c r="A199" s="6" t="s">
        <v>221</v>
      </c>
      <c r="B199" s="6" t="str">
        <f>VLOOKUP(A199,'Mentor Sheet'!$B$2:$O$102,2,0)</f>
        <v>M39</v>
      </c>
      <c r="C199" s="6" t="s">
        <v>222</v>
      </c>
      <c r="D199" s="6" t="s">
        <v>22</v>
      </c>
      <c r="E199" s="6" t="str">
        <f>VLOOKUP(D199,'2021 Batch'!$A$2:$E$16,2,0)</f>
        <v>f20210447@pilani.bits-pilani.ac.in</v>
      </c>
      <c r="F199" s="7">
        <v>3.0</v>
      </c>
      <c r="G199" s="6" t="str">
        <f t="shared" si="1"/>
        <v>M39X3</v>
      </c>
      <c r="H199" s="6" t="str">
        <f>VLOOKUP(G199,'Slot tags'!$C$2:$D$610,2,0)</f>
        <v>S39</v>
      </c>
      <c r="I199" s="8" t="str">
        <f>VLOOKUP($H199,'Startup Sheet'!$A$1:$AM$47,2,0)</f>
        <v>PayNav</v>
      </c>
      <c r="J199" s="9" t="str">
        <f>VLOOKUP(H199,'Startup Sheet'!$A$1:$AM$47,3,0)</f>
        <v>Varad</v>
      </c>
      <c r="K199" s="9" t="str">
        <f>VLOOKUP(H199,'Startup Sheet'!$A$1:$AM$47,4,0)</f>
        <v>f20200160@pilani.bits-pilani.ac.in</v>
      </c>
      <c r="L199" s="10" t="str">
        <f>VLOOKUP($H199,'Startup Sheet'!$A$1:$AM$47,15,0)</f>
        <v>https://drive.google.com/drive/folders/1TFN3gx8ROM2PZXjpWNtPfZ4HQZcniv_C?usp=sharing</v>
      </c>
      <c r="M199" s="9" t="str">
        <f t="shared" si="2"/>
        <v>Startup Name- PayNav: https://drive.google.com/drive/folders/1TFN3gx8ROM2PZXjpWNtPfZ4HQZcniv_C?usp=sharing</v>
      </c>
      <c r="N199" s="9">
        <v>44747.0</v>
      </c>
      <c r="O199" s="21">
        <v>44747.833333333336</v>
      </c>
      <c r="P199" s="21">
        <v>44747.875</v>
      </c>
      <c r="Q199" s="9" t="str">
        <f>VLOOKUP($H199,'Startup Sheet'!$A$1:$AM$47,18,0)</f>
        <v>naveenpatnaik.J@gmail.com</v>
      </c>
      <c r="R199" s="9" t="str">
        <f>VLOOKUP($H199,'Startup Sheet'!$A$1:$AM$47,21,0)</f>
        <v/>
      </c>
      <c r="S199" s="9" t="str">
        <f>VLOOKUP($H199,'Startup Sheet'!$A$1:$AM$47,24,0)</f>
        <v/>
      </c>
    </row>
    <row r="200">
      <c r="A200" s="6" t="s">
        <v>221</v>
      </c>
      <c r="B200" s="6" t="str">
        <f>VLOOKUP(A200,'Mentor Sheet'!$B$2:$O$102,2,0)</f>
        <v>M39</v>
      </c>
      <c r="C200" s="6" t="s">
        <v>222</v>
      </c>
      <c r="D200" s="6" t="s">
        <v>22</v>
      </c>
      <c r="E200" s="6" t="str">
        <f>VLOOKUP(D200,'2021 Batch'!$A$2:$E$16,2,0)</f>
        <v>f20210447@pilani.bits-pilani.ac.in</v>
      </c>
      <c r="F200" s="7">
        <v>4.0</v>
      </c>
      <c r="G200" s="6" t="str">
        <f t="shared" si="1"/>
        <v>M39X4</v>
      </c>
      <c r="H200" s="6" t="str">
        <f>VLOOKUP(G200,'Slot tags'!$C$2:$D$610,2,0)</f>
        <v>S24</v>
      </c>
      <c r="I200" s="8" t="str">
        <f>VLOOKUP($H200,'Startup Sheet'!$A$1:$AM$47,2,0)</f>
        <v>Naxatra Labs</v>
      </c>
      <c r="J200" s="9" t="str">
        <f>VLOOKUP(H200,'Startup Sheet'!$A$1:$AM$47,3,0)</f>
        <v>Shamika</v>
      </c>
      <c r="K200" s="9" t="str">
        <f>VLOOKUP(H200,'Startup Sheet'!$A$1:$AM$47,4,0)</f>
        <v>f20201206@pilani.bits-pilani.ac.in</v>
      </c>
      <c r="L200" s="10" t="str">
        <f>VLOOKUP($H200,'Startup Sheet'!$A$1:$AM$47,15,0)</f>
        <v>https://drive.google.com/open?id=1PQIBXu7D0DzKLlsgGbS0nw3L26RVnNI5&amp;authuser=karman%40conquest.org.in&amp;usp=drive_fs</v>
      </c>
      <c r="M200" s="9" t="str">
        <f t="shared" si="2"/>
        <v>Startup Name- Naxatra Labs: https://drive.google.com/open?id=1PQIBXu7D0DzKLlsgGbS0nw3L26RVnNI5&amp;authuser=karman%40conquest.org.in&amp;usp=drive_fs</v>
      </c>
      <c r="N200" s="9">
        <v>44749.0</v>
      </c>
      <c r="O200" s="21">
        <v>44749.791666666664</v>
      </c>
      <c r="P200" s="21">
        <v>44749.833333333336</v>
      </c>
      <c r="Q200" s="9" t="str">
        <f>VLOOKUP($H200,'Startup Sheet'!$A$1:$AM$47,18,0)</f>
        <v>abhilash@naxatralabs.com</v>
      </c>
      <c r="R200" s="9" t="str">
        <f>VLOOKUP($H200,'Startup Sheet'!$A$1:$AM$47,21,0)</f>
        <v>piyush@naxatralabs.com</v>
      </c>
      <c r="S200" s="9" t="str">
        <f>VLOOKUP($H200,'Startup Sheet'!$A$1:$AM$47,24,0)</f>
        <v/>
      </c>
    </row>
    <row r="201">
      <c r="A201" s="6" t="s">
        <v>221</v>
      </c>
      <c r="B201" s="6" t="str">
        <f>VLOOKUP(A201,'Mentor Sheet'!$B$2:$O$102,2,0)</f>
        <v>M39</v>
      </c>
      <c r="C201" s="6" t="s">
        <v>222</v>
      </c>
      <c r="D201" s="6" t="s">
        <v>22</v>
      </c>
      <c r="E201" s="6" t="str">
        <f>VLOOKUP(D201,'2021 Batch'!$A$2:$E$16,2,0)</f>
        <v>f20210447@pilani.bits-pilani.ac.in</v>
      </c>
      <c r="F201" s="7">
        <v>5.0</v>
      </c>
      <c r="G201" s="6" t="str">
        <f t="shared" si="1"/>
        <v>M39X5</v>
      </c>
      <c r="H201" s="6" t="str">
        <f>VLOOKUP(G201,'Slot tags'!$C$2:$D$610,2,0)</f>
        <v>S31</v>
      </c>
      <c r="I201" s="8" t="str">
        <f>VLOOKUP($H201,'Startup Sheet'!$A$1:$AM$47,2,0)</f>
        <v>Green Tiger Mobility Private Limited</v>
      </c>
      <c r="J201" s="9" t="str">
        <f>VLOOKUP(H201,'Startup Sheet'!$A$1:$AM$47,3,0)</f>
        <v>Aryaman</v>
      </c>
      <c r="K201" s="9" t="str">
        <f>VLOOKUP(H201,'Startup Sheet'!$A$1:$AM$47,4,0)</f>
        <v>f20200537@pilani.bits-pilani.ac.in</v>
      </c>
      <c r="L201" s="10" t="str">
        <f>VLOOKUP($H201,'Startup Sheet'!$A$1:$AM$47,15,0)</f>
        <v>https://drive.google.com/drive/folders/1SFqiNx45LSxxNO68-Yc09lVbI-HNp6e_?usp=sharing</v>
      </c>
      <c r="M201" s="9" t="str">
        <f t="shared" si="2"/>
        <v>Startup Name- Green Tiger Mobility Private Limited: https://drive.google.com/drive/folders/1SFqiNx45LSxxNO68-Yc09lVbI-HNp6e_?usp=sharing</v>
      </c>
      <c r="N201" s="9">
        <v>44749.0</v>
      </c>
      <c r="O201" s="21">
        <v>44749.833333333336</v>
      </c>
      <c r="P201" s="21">
        <v>44749.875</v>
      </c>
      <c r="Q201" s="9" t="str">
        <f>VLOOKUP($H201,'Startup Sheet'!$A$1:$AM$47,18,0)</f>
        <v>ashish@greentiger.in</v>
      </c>
      <c r="R201" s="9" t="str">
        <f>VLOOKUP($H201,'Startup Sheet'!$A$1:$AM$47,21,0)</f>
        <v>aditya@greentiger.in</v>
      </c>
      <c r="S201" s="9" t="str">
        <f>VLOOKUP($H201,'Startup Sheet'!$A$1:$AM$47,24,0)</f>
        <v/>
      </c>
    </row>
    <row r="202">
      <c r="A202" s="6" t="s">
        <v>223</v>
      </c>
      <c r="B202" s="6" t="str">
        <f>VLOOKUP(A202,'Mentor Sheet'!$B$2:$O$102,2,0)</f>
        <v>M67</v>
      </c>
      <c r="C202" s="6" t="s">
        <v>224</v>
      </c>
      <c r="D202" s="6" t="s">
        <v>22</v>
      </c>
      <c r="E202" s="6" t="str">
        <f>VLOOKUP(D202,'2021 Batch'!$A$2:$E$16,2,0)</f>
        <v>f20210447@pilani.bits-pilani.ac.in</v>
      </c>
      <c r="F202" s="7">
        <v>1.0</v>
      </c>
      <c r="G202" s="6" t="str">
        <f t="shared" si="1"/>
        <v>M67X1</v>
      </c>
      <c r="H202" s="6" t="str">
        <f>VLOOKUP(G202,'Slot tags'!$C$2:$D$610,2,0)</f>
        <v>S12</v>
      </c>
      <c r="I202" s="8" t="str">
        <f>VLOOKUP($H202,'Startup Sheet'!$A$1:$AM$47,2,0)</f>
        <v>Scrollify</v>
      </c>
      <c r="J202" s="9" t="str">
        <f>VLOOKUP(H202,'Startup Sheet'!$A$1:$AM$47,3,0)</f>
        <v>Parth</v>
      </c>
      <c r="K202" s="9" t="str">
        <f>VLOOKUP(H202,'Startup Sheet'!$A$1:$AM$47,4,0)</f>
        <v>f20201229@pilani.bits-pilani.ac.in</v>
      </c>
      <c r="L202" s="10" t="str">
        <f>VLOOKUP($H202,'Startup Sheet'!$A$1:$AM$47,15,0)</f>
        <v>https://drive.google.com/open?id=1OZnEwgQS5amoHOFDQQ_ksM3zT3PcOUaM&amp;authuser=karman%40conquest.org.in&amp;usp=drive_fs</v>
      </c>
      <c r="M202" s="9" t="str">
        <f t="shared" si="2"/>
        <v>Startup Name- Scrollify: https://drive.google.com/open?id=1OZnEwgQS5amoHOFDQQ_ksM3zT3PcOUaM&amp;authuser=karman%40conquest.org.in&amp;usp=drive_fs</v>
      </c>
      <c r="N202" s="9">
        <v>44747.0</v>
      </c>
      <c r="O202" s="21">
        <v>44747.416666666664</v>
      </c>
      <c r="P202" s="21">
        <v>44747.458333333336</v>
      </c>
      <c r="Q202" s="9" t="str">
        <f>VLOOKUP($H202,'Startup Sheet'!$A$1:$AM$47,18,0)</f>
        <v>manas@scrollify.in</v>
      </c>
      <c r="R202" s="9" t="str">
        <f>VLOOKUP($H202,'Startup Sheet'!$A$1:$AM$47,21,0)</f>
        <v>anshul@scrollify.in</v>
      </c>
      <c r="S202" s="9" t="str">
        <f>VLOOKUP($H202,'Startup Sheet'!$A$1:$AM$47,24,0)</f>
        <v/>
      </c>
    </row>
    <row r="203">
      <c r="A203" s="6" t="s">
        <v>223</v>
      </c>
      <c r="B203" s="6" t="str">
        <f>VLOOKUP(A203,'Mentor Sheet'!$B$2:$O$102,2,0)</f>
        <v>M67</v>
      </c>
      <c r="C203" s="6" t="s">
        <v>224</v>
      </c>
      <c r="D203" s="6" t="s">
        <v>22</v>
      </c>
      <c r="E203" s="6" t="str">
        <f>VLOOKUP(D203,'2021 Batch'!$A$2:$E$16,2,0)</f>
        <v>f20210447@pilani.bits-pilani.ac.in</v>
      </c>
      <c r="F203" s="7">
        <v>2.0</v>
      </c>
      <c r="G203" s="6" t="str">
        <f t="shared" si="1"/>
        <v>M67X2</v>
      </c>
      <c r="H203" s="6" t="str">
        <f>VLOOKUP(G203,'Slot tags'!$C$2:$D$610,2,0)</f>
        <v>S31</v>
      </c>
      <c r="I203" s="8" t="str">
        <f>VLOOKUP($H203,'Startup Sheet'!$A$1:$AM$47,2,0)</f>
        <v>Green Tiger Mobility Private Limited</v>
      </c>
      <c r="J203" s="9" t="str">
        <f>VLOOKUP(H203,'Startup Sheet'!$A$1:$AM$47,3,0)</f>
        <v>Aryaman</v>
      </c>
      <c r="K203" s="9" t="str">
        <f>VLOOKUP(H203,'Startup Sheet'!$A$1:$AM$47,4,0)</f>
        <v>f20200537@pilani.bits-pilani.ac.in</v>
      </c>
      <c r="L203" s="10" t="str">
        <f>VLOOKUP($H203,'Startup Sheet'!$A$1:$AM$47,15,0)</f>
        <v>https://drive.google.com/drive/folders/1SFqiNx45LSxxNO68-Yc09lVbI-HNp6e_?usp=sharing</v>
      </c>
      <c r="M203" s="9" t="str">
        <f t="shared" si="2"/>
        <v>Startup Name- Green Tiger Mobility Private Limited: https://drive.google.com/drive/folders/1SFqiNx45LSxxNO68-Yc09lVbI-HNp6e_?usp=sharing</v>
      </c>
      <c r="N203" s="9">
        <v>44747.0</v>
      </c>
      <c r="O203" s="21">
        <v>44747.458333333336</v>
      </c>
      <c r="P203" s="21">
        <v>44747.5</v>
      </c>
      <c r="Q203" s="9" t="str">
        <f>VLOOKUP($H203,'Startup Sheet'!$A$1:$AM$47,18,0)</f>
        <v>ashish@greentiger.in</v>
      </c>
      <c r="R203" s="9" t="str">
        <f>VLOOKUP($H203,'Startup Sheet'!$A$1:$AM$47,21,0)</f>
        <v>aditya@greentiger.in</v>
      </c>
      <c r="S203" s="9" t="str">
        <f>VLOOKUP($H203,'Startup Sheet'!$A$1:$AM$47,24,0)</f>
        <v/>
      </c>
    </row>
    <row r="204">
      <c r="A204" s="6" t="s">
        <v>151</v>
      </c>
      <c r="B204" s="20" t="s">
        <v>225</v>
      </c>
      <c r="C204" s="6" t="s">
        <v>226</v>
      </c>
      <c r="D204" s="6" t="s">
        <v>22</v>
      </c>
      <c r="E204" s="6" t="str">
        <f>VLOOKUP(D204,'2021 Batch'!$A$2:$E$16,2,0)</f>
        <v>f20210447@pilani.bits-pilani.ac.in</v>
      </c>
      <c r="F204" s="7">
        <v>1.0</v>
      </c>
      <c r="G204" s="6" t="str">
        <f t="shared" si="1"/>
        <v>M86X1</v>
      </c>
      <c r="H204" s="6" t="str">
        <f>VLOOKUP(G204,'Slot tags'!$C$2:$D$610,2,0)</f>
        <v>S46</v>
      </c>
      <c r="I204" s="8" t="str">
        <f>VLOOKUP($H204,'Startup Sheet'!$A$1:$AM$47,2,0)</f>
        <v>TheRollNumber</v>
      </c>
      <c r="J204" s="9" t="str">
        <f>VLOOKUP(H204,'Startup Sheet'!$A$1:$AM$47,3,0)</f>
        <v>Shamika</v>
      </c>
      <c r="K204" s="9" t="str">
        <f>VLOOKUP(H204,'Startup Sheet'!$A$1:$AM$47,4,0)</f>
        <v>f20201206@pilani.bits-pilani.ac.in</v>
      </c>
      <c r="L204" s="10" t="str">
        <f>VLOOKUP($H204,'Startup Sheet'!$A$1:$AM$47,15,0)</f>
        <v>https://drive.google.com/open?id=1XCLHxcdLSh88tC66PBzsQQnw0eJl_X7q&amp;authuser=karman%40conquest.org.in&amp;usp=drive_fs</v>
      </c>
      <c r="M204" s="9" t="str">
        <f t="shared" si="2"/>
        <v>Startup Name- TheRollNumber: https://drive.google.com/open?id=1XCLHxcdLSh88tC66PBzsQQnw0eJl_X7q&amp;authuser=karman%40conquest.org.in&amp;usp=drive_fs</v>
      </c>
      <c r="N204" s="9">
        <v>44746.0</v>
      </c>
      <c r="O204" s="21">
        <v>44746.75</v>
      </c>
      <c r="P204" s="21">
        <v>44746.791666666664</v>
      </c>
      <c r="Q204" s="9" t="str">
        <f>VLOOKUP($H204,'Startup Sheet'!$A$1:$AM$47,18,0)</f>
        <v>raghavendrasharma@therollnumber.com</v>
      </c>
      <c r="R204" s="9" t="str">
        <f>VLOOKUP($H204,'Startup Sheet'!$A$1:$AM$47,21,0)</f>
        <v/>
      </c>
      <c r="S204" s="9" t="str">
        <f>VLOOKUP($H204,'Startup Sheet'!$A$1:$AM$47,24,0)</f>
        <v/>
      </c>
    </row>
    <row r="205">
      <c r="A205" s="6" t="s">
        <v>151</v>
      </c>
      <c r="B205" s="20" t="s">
        <v>225</v>
      </c>
      <c r="C205" s="6" t="s">
        <v>226</v>
      </c>
      <c r="D205" s="6" t="s">
        <v>22</v>
      </c>
      <c r="E205" s="6" t="str">
        <f>VLOOKUP(D205,'2021 Batch'!$A$2:$E$16,2,0)</f>
        <v>f20210447@pilani.bits-pilani.ac.in</v>
      </c>
      <c r="F205" s="7">
        <v>2.0</v>
      </c>
      <c r="G205" s="6" t="str">
        <f t="shared" si="1"/>
        <v>M86X2</v>
      </c>
      <c r="H205" s="6" t="str">
        <f>VLOOKUP(G205,'Slot tags'!$C$2:$D$610,2,0)</f>
        <v>S23</v>
      </c>
      <c r="I205" s="8" t="str">
        <f>VLOOKUP($H205,'Startup Sheet'!$A$1:$AM$47,2,0)</f>
        <v>Beavoice Infotech</v>
      </c>
      <c r="J205" s="9" t="str">
        <f>VLOOKUP(H205,'Startup Sheet'!$A$1:$AM$47,3,0)</f>
        <v>Darshil</v>
      </c>
      <c r="K205" s="9" t="str">
        <f>VLOOKUP(H205,'Startup Sheet'!$A$1:$AM$47,4,0)</f>
        <v>f20200985@pilani.bits-pilani.ac.in</v>
      </c>
      <c r="L205" s="10" t="str">
        <f>VLOOKUP($H205,'Startup Sheet'!$A$1:$AM$47,15,0)</f>
        <v>https://drive.google.com/open?id=1S4bVR4z9H9RD3tWkKnahFQMWrvuDder2&amp;authuser=karman%40conquest.org.in&amp;usp=drive_fss</v>
      </c>
      <c r="M205" s="9" t="str">
        <f t="shared" si="2"/>
        <v>Startup Name- Beavoice Infotech: https://drive.google.com/open?id=1S4bVR4z9H9RD3tWkKnahFQMWrvuDder2&amp;authuser=karman%40conquest.org.in&amp;usp=drive_fss</v>
      </c>
      <c r="N205" s="9">
        <v>44749.0</v>
      </c>
      <c r="O205" s="21">
        <v>44749.75</v>
      </c>
      <c r="P205" s="21">
        <v>44749.791666666664</v>
      </c>
      <c r="Q205" s="9" t="str">
        <f>VLOOKUP($H205,'Startup Sheet'!$A$1:$AM$47,18,0)</f>
        <v>vinothkumar@beavoiceinfotech.com</v>
      </c>
      <c r="R205" s="9" t="str">
        <f>VLOOKUP($H205,'Startup Sheet'!$A$1:$AM$47,21,0)</f>
        <v/>
      </c>
      <c r="S205" s="9" t="str">
        <f>VLOOKUP($H205,'Startup Sheet'!$A$1:$AM$47,24,0)</f>
        <v/>
      </c>
    </row>
    <row r="206">
      <c r="A206" s="6" t="s">
        <v>227</v>
      </c>
      <c r="B206" s="6" t="str">
        <f>VLOOKUP(A206,'Mentor Sheet'!$B$2:$O$102,2,0)</f>
        <v>M15</v>
      </c>
      <c r="C206" s="6" t="s">
        <v>228</v>
      </c>
      <c r="D206" s="6" t="s">
        <v>51</v>
      </c>
      <c r="E206" s="6" t="str">
        <f>VLOOKUP(D206,'2021 Batch'!$A$2:$E$16,2,0)</f>
        <v>f20211691@pilani.bits-pilani.ac.in</v>
      </c>
      <c r="F206" s="7">
        <v>1.0</v>
      </c>
      <c r="G206" s="6" t="str">
        <f t="shared" si="1"/>
        <v>M15X1</v>
      </c>
      <c r="H206" s="6" t="str">
        <f>VLOOKUP(G206,'Slot tags'!$C$2:$D$610,2,0)</f>
        <v>S29</v>
      </c>
      <c r="I206" s="8" t="str">
        <f>VLOOKUP($H206,'Startup Sheet'!$A$1:$AM$47,2,0)</f>
        <v>enpointe</v>
      </c>
      <c r="J206" s="9" t="str">
        <f>VLOOKUP(H206,'Startup Sheet'!$A$1:$AM$47,3,0)</f>
        <v>Karman</v>
      </c>
      <c r="K206" s="9" t="str">
        <f>VLOOKUP(H206,'Startup Sheet'!$A$1:$AM$47,4,0)</f>
        <v>f20201896@pilani.bits-pilani.ac.in</v>
      </c>
      <c r="L206" s="10" t="str">
        <f>VLOOKUP($H206,'Startup Sheet'!$A$1:$AM$47,15,0)</f>
        <v>https://drive.google.com/open?id=1T9veuEhSLewReTyBGlg1MtC5cPeNDZNT&amp;authuser=karman%40conquest.org.in&amp;usp=drive_fs</v>
      </c>
      <c r="M206" s="9" t="str">
        <f t="shared" si="2"/>
        <v>Startup Name- enpointe: https://drive.google.com/open?id=1T9veuEhSLewReTyBGlg1MtC5cPeNDZNT&amp;authuser=karman%40conquest.org.in&amp;usp=drive_fs</v>
      </c>
      <c r="N206" s="9">
        <v>44744.0</v>
      </c>
      <c r="O206" s="21">
        <v>44744.5</v>
      </c>
      <c r="P206" s="21">
        <v>44744.541666666664</v>
      </c>
      <c r="Q206" s="9" t="str">
        <f>VLOOKUP($H206,'Startup Sheet'!$A$1:$AM$47,18,0)</f>
        <v>anna@enpointe.in</v>
      </c>
      <c r="R206" s="9" t="str">
        <f>VLOOKUP($H206,'Startup Sheet'!$A$1:$AM$47,21,0)</f>
        <v/>
      </c>
      <c r="S206" s="9" t="str">
        <f>VLOOKUP($H206,'Startup Sheet'!$A$1:$AM$47,24,0)</f>
        <v/>
      </c>
    </row>
    <row r="207">
      <c r="A207" s="20" t="s">
        <v>229</v>
      </c>
      <c r="B207" s="6" t="str">
        <f>VLOOKUP(A207,'Mentor Sheet'!$B$2:$O$102,2,0)</f>
        <v>M83</v>
      </c>
      <c r="C207" s="6" t="s">
        <v>230</v>
      </c>
      <c r="D207" s="6" t="s">
        <v>53</v>
      </c>
      <c r="E207" s="6" t="str">
        <f>VLOOKUP(D207,'2021 Batch'!$A$2:$E$16,2,0)</f>
        <v>f20211070@pilani.bits-pilani.ac.in</v>
      </c>
      <c r="F207" s="7">
        <v>1.0</v>
      </c>
      <c r="G207" s="6" t="str">
        <f t="shared" si="1"/>
        <v>M83X1</v>
      </c>
      <c r="H207" s="6" t="str">
        <f>VLOOKUP(G207,'Slot tags'!$C$2:$D$610,2,0)</f>
        <v>S19</v>
      </c>
      <c r="I207" s="8" t="str">
        <f>VLOOKUP($H207,'Startup Sheet'!$A$1:$AM$47,2,0)</f>
        <v>Xebra Biztech LLP</v>
      </c>
      <c r="J207" s="9" t="str">
        <f>VLOOKUP(H207,'Startup Sheet'!$A$1:$AM$47,3,0)</f>
        <v>Darshil</v>
      </c>
      <c r="K207" s="9" t="str">
        <f>VLOOKUP(H207,'Startup Sheet'!$A$1:$AM$47,4,0)</f>
        <v>f20200985@pilani.bits-pilani.ac.in</v>
      </c>
      <c r="L207" s="10" t="str">
        <f>VLOOKUP($H207,'Startup Sheet'!$A$1:$AM$47,15,0)</f>
        <v>https://drive.google.com/drive/folders/1Sye02-7bYKt_meBOMhXwFZu6ICf1UGs2?usp=sharing</v>
      </c>
      <c r="M207" s="9" t="str">
        <f t="shared" si="2"/>
        <v>Startup Name- Xebra Biztech LLP: https://drive.google.com/drive/folders/1Sye02-7bYKt_meBOMhXwFZu6ICf1UGs2?usp=sharing</v>
      </c>
      <c r="N207" s="9">
        <v>44744.0</v>
      </c>
      <c r="O207" s="21">
        <v>44744.458333333336</v>
      </c>
      <c r="P207" s="21">
        <v>44744.5</v>
      </c>
      <c r="Q207" s="9" t="str">
        <f>VLOOKUP($H207,'Startup Sheet'!$A$1:$AM$47,18,0)</f>
        <v>nimesh@xebra.in</v>
      </c>
      <c r="R207" s="9" t="str">
        <f>VLOOKUP($H207,'Startup Sheet'!$A$1:$AM$47,21,0)</f>
        <v/>
      </c>
      <c r="S207" s="9" t="str">
        <f>VLOOKUP($H207,'Startup Sheet'!$A$1:$AM$47,24,0)</f>
        <v/>
      </c>
    </row>
    <row r="208">
      <c r="A208" s="6" t="s">
        <v>231</v>
      </c>
      <c r="B208" s="6" t="str">
        <f>VLOOKUP(A208,'Mentor Sheet'!$B$2:$O$102,2,0)</f>
        <v>M56</v>
      </c>
      <c r="C208" s="6" t="s">
        <v>232</v>
      </c>
      <c r="D208" s="6" t="s">
        <v>53</v>
      </c>
      <c r="E208" s="6" t="str">
        <f>VLOOKUP(D208,'2021 Batch'!$A$2:$E$16,2,0)</f>
        <v>f20211070@pilani.bits-pilani.ac.in</v>
      </c>
      <c r="F208" s="7">
        <v>1.0</v>
      </c>
      <c r="G208" s="6" t="str">
        <f t="shared" si="1"/>
        <v>M56X1</v>
      </c>
      <c r="H208" s="6" t="str">
        <f>VLOOKUP(G208,'Slot tags'!$C$2:$D$610,2,0)</f>
        <v>S20</v>
      </c>
      <c r="I208" s="8" t="str">
        <f>VLOOKUP($H208,'Startup Sheet'!$A$1:$AM$47,2,0)</f>
        <v>Kwikpic</v>
      </c>
      <c r="J208" s="9" t="str">
        <f>VLOOKUP(H208,'Startup Sheet'!$A$1:$AM$47,3,0)</f>
        <v>Shreya</v>
      </c>
      <c r="K208" s="9" t="str">
        <f>VLOOKUP(H208,'Startup Sheet'!$A$1:$AM$47,4,0)</f>
        <v>f20201807@pilani.bits-pilani.ac.in</v>
      </c>
      <c r="L208" s="10" t="str">
        <f>VLOOKUP($H208,'Startup Sheet'!$A$1:$AM$47,15,0)</f>
        <v>https://drive.google.com/drive/folders/1Se-AWsb-C5MxkFslCpOLWQGsT_aq9h1d?usp=sharing</v>
      </c>
      <c r="M208" s="9" t="str">
        <f t="shared" si="2"/>
        <v>Startup Name- Kwikpic: https://drive.google.com/drive/folders/1Se-AWsb-C5MxkFslCpOLWQGsT_aq9h1d?usp=sharing</v>
      </c>
      <c r="N208" s="9">
        <v>44743.0</v>
      </c>
      <c r="O208" s="21">
        <v>44743.708333333336</v>
      </c>
      <c r="P208" s="21">
        <v>44743.75</v>
      </c>
      <c r="Q208" s="9" t="str">
        <f>VLOOKUP($H208,'Startup Sheet'!$A$1:$AM$47,18,0)</f>
        <v>harsh@kwikpic.in</v>
      </c>
      <c r="R208" s="9" t="str">
        <f>VLOOKUP($H208,'Startup Sheet'!$A$1:$AM$47,21,0)</f>
        <v/>
      </c>
      <c r="S208" s="9" t="str">
        <f>VLOOKUP($H208,'Startup Sheet'!$A$1:$AM$47,24,0)</f>
        <v/>
      </c>
    </row>
    <row r="209">
      <c r="A209" s="6" t="s">
        <v>231</v>
      </c>
      <c r="B209" s="6" t="str">
        <f>VLOOKUP(A209,'Mentor Sheet'!$B$2:$O$102,2,0)</f>
        <v>M56</v>
      </c>
      <c r="C209" s="6" t="s">
        <v>232</v>
      </c>
      <c r="D209" s="6" t="s">
        <v>53</v>
      </c>
      <c r="E209" s="6" t="str">
        <f>VLOOKUP(D209,'2021 Batch'!$A$2:$E$16,2,0)</f>
        <v>f20211070@pilani.bits-pilani.ac.in</v>
      </c>
      <c r="F209" s="7">
        <v>3.0</v>
      </c>
      <c r="G209" s="6" t="str">
        <f t="shared" si="1"/>
        <v>M56X3</v>
      </c>
      <c r="H209" s="6" t="str">
        <f>VLOOKUP(G209,'Slot tags'!$C$2:$D$610,2,0)</f>
        <v>S16</v>
      </c>
      <c r="I209" s="8" t="str">
        <f>VLOOKUP($H209,'Startup Sheet'!$A$1:$AM$47,2,0)</f>
        <v>DocTunes</v>
      </c>
      <c r="J209" s="9" t="str">
        <f>VLOOKUP(H209,'Startup Sheet'!$A$1:$AM$47,3,0)</f>
        <v>Parth</v>
      </c>
      <c r="K209" s="9" t="str">
        <f>VLOOKUP(H209,'Startup Sheet'!$A$1:$AM$47,4,0)</f>
        <v>f20201229@pilani.bits-pilani.ac.in</v>
      </c>
      <c r="L209" s="10" t="str">
        <f>VLOOKUP($H209,'Startup Sheet'!$A$1:$AM$47,15,0)</f>
        <v>https://drive.google.com/drive/folders/1UQwK4xc_aVT33SZgUMFiyp7YMmtanfgb?usp=sharing</v>
      </c>
      <c r="M209" s="9" t="str">
        <f t="shared" si="2"/>
        <v>Startup Name- DocTunes: https://drive.google.com/drive/folders/1UQwK4xc_aVT33SZgUMFiyp7YMmtanfgb?usp=sharing</v>
      </c>
      <c r="N209" s="9">
        <v>44747.0</v>
      </c>
      <c r="O209" s="21">
        <v>44747.708333333336</v>
      </c>
      <c r="P209" s="21">
        <v>44747.75</v>
      </c>
      <c r="Q209" s="9" t="str">
        <f>VLOOKUP($H209,'Startup Sheet'!$A$1:$AM$47,18,0)</f>
        <v>dewang206@gmail.com</v>
      </c>
      <c r="R209" s="9" t="str">
        <f>VLOOKUP($H209,'Startup Sheet'!$A$1:$AM$47,21,0)</f>
        <v>kss100105@gmail.com</v>
      </c>
      <c r="S209" s="9" t="str">
        <f>VLOOKUP($H209,'Startup Sheet'!$A$1:$AM$47,24,0)</f>
        <v/>
      </c>
    </row>
    <row r="210">
      <c r="A210" s="6" t="s">
        <v>231</v>
      </c>
      <c r="B210" s="6" t="str">
        <f>VLOOKUP(A210,'Mentor Sheet'!$B$2:$O$102,2,0)</f>
        <v>M56</v>
      </c>
      <c r="C210" s="6" t="s">
        <v>232</v>
      </c>
      <c r="D210" s="6" t="s">
        <v>53</v>
      </c>
      <c r="E210" s="6" t="str">
        <f>VLOOKUP(D210,'2021 Batch'!$A$2:$E$16,2,0)</f>
        <v>f20211070@pilani.bits-pilani.ac.in</v>
      </c>
      <c r="F210" s="18">
        <v>2.0</v>
      </c>
      <c r="G210" s="6" t="str">
        <f t="shared" si="1"/>
        <v>M56X2</v>
      </c>
      <c r="H210" s="6" t="str">
        <f>VLOOKUP(G210,'Slot tags'!$C$2:$D$610,2,0)</f>
        <v>S29</v>
      </c>
      <c r="I210" s="8" t="str">
        <f>VLOOKUP($H210,'Startup Sheet'!$A$1:$AM$47,2,0)</f>
        <v>enpointe</v>
      </c>
      <c r="J210" s="9" t="str">
        <f>VLOOKUP(H210,'Startup Sheet'!$A$1:$AM$47,3,0)</f>
        <v>Karman</v>
      </c>
      <c r="K210" s="9" t="str">
        <f>VLOOKUP(H210,'Startup Sheet'!$A$1:$AM$47,4,0)</f>
        <v>f20201896@pilani.bits-pilani.ac.in</v>
      </c>
      <c r="L210" s="10" t="str">
        <f>VLOOKUP($H210,'Startup Sheet'!$A$1:$AM$47,15,0)</f>
        <v>https://drive.google.com/open?id=1T9veuEhSLewReTyBGlg1MtC5cPeNDZNT&amp;authuser=karman%40conquest.org.in&amp;usp=drive_fs</v>
      </c>
      <c r="M210" s="9" t="str">
        <f t="shared" si="2"/>
        <v>Startup Name- enpointe: https://drive.google.com/open?id=1T9veuEhSLewReTyBGlg1MtC5cPeNDZNT&amp;authuser=karman%40conquest.org.in&amp;usp=drive_fs</v>
      </c>
      <c r="N210" s="9">
        <v>44749.0</v>
      </c>
      <c r="O210" s="21">
        <v>44749.708333333336</v>
      </c>
      <c r="P210" s="21">
        <v>44749.75</v>
      </c>
      <c r="Q210" s="9" t="str">
        <f>VLOOKUP($H210,'Startup Sheet'!$A$1:$AM$47,18,0)</f>
        <v>anna@enpointe.in</v>
      </c>
      <c r="R210" s="9" t="str">
        <f>VLOOKUP($H210,'Startup Sheet'!$A$1:$AM$47,21,0)</f>
        <v/>
      </c>
      <c r="S210" s="9" t="str">
        <f>VLOOKUP($H210,'Startup Sheet'!$A$1:$AM$47,24,0)</f>
        <v/>
      </c>
    </row>
    <row r="211">
      <c r="A211" s="6" t="s">
        <v>233</v>
      </c>
      <c r="B211" s="6" t="str">
        <f>VLOOKUP(A211,'Mentor Sheet'!$B$2:$O$102,2,0)</f>
        <v>M93</v>
      </c>
      <c r="C211" s="6" t="s">
        <v>234</v>
      </c>
      <c r="D211" s="6" t="s">
        <v>33</v>
      </c>
      <c r="E211" s="6" t="str">
        <f>VLOOKUP(D211,'2021 Batch'!$A$2:$E$16,2,0)</f>
        <v>f20211014@pilani.bits-pilani.ac.in</v>
      </c>
      <c r="F211" s="7">
        <v>1.0</v>
      </c>
      <c r="G211" s="6" t="str">
        <f t="shared" si="1"/>
        <v>M93X1</v>
      </c>
      <c r="H211" s="6" t="str">
        <f>VLOOKUP(G211,'Slot tags'!$C$2:$D$610,2,0)</f>
        <v>S24</v>
      </c>
      <c r="I211" s="8" t="str">
        <f>VLOOKUP($H211,'Startup Sheet'!$A$1:$AM$47,2,0)</f>
        <v>Naxatra Labs</v>
      </c>
      <c r="J211" s="9" t="str">
        <f>VLOOKUP(H211,'Startup Sheet'!$A$1:$AM$47,3,0)</f>
        <v>Shamika</v>
      </c>
      <c r="K211" s="9" t="str">
        <f>VLOOKUP(H211,'Startup Sheet'!$A$1:$AM$47,4,0)</f>
        <v>f20201206@pilani.bits-pilani.ac.in</v>
      </c>
      <c r="L211" s="10" t="str">
        <f>VLOOKUP($H211,'Startup Sheet'!$A$1:$AM$47,15,0)</f>
        <v>https://drive.google.com/open?id=1PQIBXu7D0DzKLlsgGbS0nw3L26RVnNI5&amp;authuser=karman%40conquest.org.in&amp;usp=drive_fs</v>
      </c>
      <c r="M211" s="9" t="str">
        <f t="shared" si="2"/>
        <v>Startup Name- Naxatra Labs: https://drive.google.com/open?id=1PQIBXu7D0DzKLlsgGbS0nw3L26RVnNI5&amp;authuser=karman%40conquest.org.in&amp;usp=drive_fs</v>
      </c>
      <c r="N211" s="9">
        <v>44744.0</v>
      </c>
      <c r="O211" s="21">
        <v>44744.541666666664</v>
      </c>
      <c r="P211" s="21">
        <v>44744.583333333336</v>
      </c>
      <c r="Q211" s="9" t="str">
        <f>VLOOKUP($H211,'Startup Sheet'!$A$1:$AM$47,18,0)</f>
        <v>abhilash@naxatralabs.com</v>
      </c>
      <c r="R211" s="9" t="str">
        <f>VLOOKUP($H211,'Startup Sheet'!$A$1:$AM$47,21,0)</f>
        <v>piyush@naxatralabs.com</v>
      </c>
      <c r="S211" s="9" t="str">
        <f>VLOOKUP($H211,'Startup Sheet'!$A$1:$AM$47,24,0)</f>
        <v/>
      </c>
    </row>
    <row r="212">
      <c r="A212" s="6" t="s">
        <v>233</v>
      </c>
      <c r="B212" s="6" t="str">
        <f>VLOOKUP(A212,'Mentor Sheet'!$B$2:$O$102,2,0)</f>
        <v>M93</v>
      </c>
      <c r="C212" s="6" t="s">
        <v>234</v>
      </c>
      <c r="D212" s="6" t="s">
        <v>33</v>
      </c>
      <c r="E212" s="6" t="str">
        <f>VLOOKUP(D212,'2021 Batch'!$A$2:$E$16,2,0)</f>
        <v>f20211014@pilani.bits-pilani.ac.in</v>
      </c>
      <c r="F212" s="7">
        <v>2.0</v>
      </c>
      <c r="G212" s="6" t="str">
        <f t="shared" si="1"/>
        <v>M93X2</v>
      </c>
      <c r="H212" s="6" t="str">
        <f>VLOOKUP(G212,'Slot tags'!$C$2:$D$610,2,0)</f>
        <v>S35</v>
      </c>
      <c r="I212" s="8" t="str">
        <f>VLOOKUP($H212,'Startup Sheet'!$A$1:$AM$47,2,0)</f>
        <v>InfinityX Innovations Private Limited</v>
      </c>
      <c r="J212" s="9" t="str">
        <f>VLOOKUP(H212,'Startup Sheet'!$A$1:$AM$47,3,0)</f>
        <v>Shreya</v>
      </c>
      <c r="K212" s="9" t="str">
        <f>VLOOKUP(H212,'Startup Sheet'!$A$1:$AM$47,4,0)</f>
        <v>f20201807@pilani.bits-pilani.ac.in</v>
      </c>
      <c r="L212" s="10" t="str">
        <f>VLOOKUP($H212,'Startup Sheet'!$A$1:$AM$47,15,0)</f>
        <v>https://drive.google.com/drive/folders/1S5DGiKNCiEhsVVLsQSk8RTObgsdhf7ih?usp=sharing</v>
      </c>
      <c r="M212" s="9" t="str">
        <f t="shared" si="2"/>
        <v>Startup Name- InfinityX Innovations Private Limited: https://drive.google.com/drive/folders/1S5DGiKNCiEhsVVLsQSk8RTObgsdhf7ih?usp=sharing</v>
      </c>
      <c r="N212" s="9">
        <v>44744.0</v>
      </c>
      <c r="O212" s="21">
        <v>44744.604166666664</v>
      </c>
      <c r="P212" s="21">
        <v>44744.645833333336</v>
      </c>
      <c r="Q212" s="9" t="str">
        <f>VLOOKUP($H212,'Startup Sheet'!$A$1:$AM$47,18,0)</f>
        <v>satyam@infinityx.co.in</v>
      </c>
      <c r="R212" s="9" t="str">
        <f>VLOOKUP($H212,'Startup Sheet'!$A$1:$AM$47,21,0)</f>
        <v/>
      </c>
      <c r="S212" s="9" t="str">
        <f>VLOOKUP($H212,'Startup Sheet'!$A$1:$AM$47,24,0)</f>
        <v/>
      </c>
    </row>
    <row r="213">
      <c r="A213" s="6" t="s">
        <v>233</v>
      </c>
      <c r="B213" s="6" t="str">
        <f>VLOOKUP(A213,'Mentor Sheet'!$B$2:$O$102,2,0)</f>
        <v>M93</v>
      </c>
      <c r="C213" s="6" t="s">
        <v>234</v>
      </c>
      <c r="D213" s="6" t="s">
        <v>33</v>
      </c>
      <c r="E213" s="6" t="str">
        <f>VLOOKUP(D213,'2021 Batch'!$A$2:$E$16,2,0)</f>
        <v>f20211014@pilani.bits-pilani.ac.in</v>
      </c>
      <c r="F213" s="7">
        <v>3.0</v>
      </c>
      <c r="G213" s="6" t="str">
        <f t="shared" si="1"/>
        <v>M93X3</v>
      </c>
      <c r="H213" s="6" t="str">
        <f>VLOOKUP(G213,'Slot tags'!$C$2:$D$610,2,0)</f>
        <v>S31</v>
      </c>
      <c r="I213" s="8" t="str">
        <f>VLOOKUP($H213,'Startup Sheet'!$A$1:$AM$47,2,0)</f>
        <v>Green Tiger Mobility Private Limited</v>
      </c>
      <c r="J213" s="9" t="str">
        <f>VLOOKUP(H213,'Startup Sheet'!$A$1:$AM$47,3,0)</f>
        <v>Aryaman</v>
      </c>
      <c r="K213" s="9" t="str">
        <f>VLOOKUP(H213,'Startup Sheet'!$A$1:$AM$47,4,0)</f>
        <v>f20200537@pilani.bits-pilani.ac.in</v>
      </c>
      <c r="L213" s="10" t="str">
        <f>VLOOKUP($H213,'Startup Sheet'!$A$1:$AM$47,15,0)</f>
        <v>https://drive.google.com/drive/folders/1SFqiNx45LSxxNO68-Yc09lVbI-HNp6e_?usp=sharing</v>
      </c>
      <c r="M213" s="9" t="str">
        <f t="shared" si="2"/>
        <v>Startup Name- Green Tiger Mobility Private Limited: https://drive.google.com/drive/folders/1SFqiNx45LSxxNO68-Yc09lVbI-HNp6e_?usp=sharing</v>
      </c>
      <c r="N213" s="9">
        <v>44744.0</v>
      </c>
      <c r="O213" s="21">
        <v>44744.666666666664</v>
      </c>
      <c r="P213" s="21">
        <v>44744.708333333336</v>
      </c>
      <c r="Q213" s="9" t="str">
        <f>VLOOKUP($H213,'Startup Sheet'!$A$1:$AM$47,18,0)</f>
        <v>ashish@greentiger.in</v>
      </c>
      <c r="R213" s="9" t="str">
        <f>VLOOKUP($H213,'Startup Sheet'!$A$1:$AM$47,21,0)</f>
        <v>aditya@greentiger.in</v>
      </c>
      <c r="S213" s="9" t="str">
        <f>VLOOKUP($H213,'Startup Sheet'!$A$1:$AM$47,24,0)</f>
        <v/>
      </c>
    </row>
    <row r="214">
      <c r="A214" s="12" t="s">
        <v>235</v>
      </c>
      <c r="B214" s="6" t="str">
        <f>VLOOKUP(A214,'Mentor Sheet'!$B$2:$O$102,2,0)</f>
        <v>M95</v>
      </c>
      <c r="C214" s="6" t="s">
        <v>236</v>
      </c>
      <c r="D214" s="6" t="s">
        <v>33</v>
      </c>
      <c r="E214" s="6" t="str">
        <f>VLOOKUP(D214,'2021 Batch'!$A$2:$E$16,2,0)</f>
        <v>f20211014@pilani.bits-pilani.ac.in</v>
      </c>
      <c r="F214" s="7">
        <v>1.0</v>
      </c>
      <c r="G214" s="6" t="str">
        <f t="shared" si="1"/>
        <v>M95X1</v>
      </c>
      <c r="H214" s="6" t="str">
        <f>VLOOKUP(G214,'Slot tags'!$C$2:$D$610,2,0)</f>
        <v>S23</v>
      </c>
      <c r="I214" s="8" t="str">
        <f>VLOOKUP($H214,'Startup Sheet'!$A$1:$AM$47,2,0)</f>
        <v>Beavoice Infotech</v>
      </c>
      <c r="J214" s="9" t="str">
        <f>VLOOKUP(H214,'Startup Sheet'!$A$1:$AM$47,3,0)</f>
        <v>Darshil</v>
      </c>
      <c r="K214" s="9" t="str">
        <f>VLOOKUP(H214,'Startup Sheet'!$A$1:$AM$47,4,0)</f>
        <v>f20200985@pilani.bits-pilani.ac.in</v>
      </c>
      <c r="L214" s="10" t="str">
        <f>VLOOKUP($H214,'Startup Sheet'!$A$1:$AM$47,15,0)</f>
        <v>https://drive.google.com/open?id=1S4bVR4z9H9RD3tWkKnahFQMWrvuDder2&amp;authuser=karman%40conquest.org.in&amp;usp=drive_fss</v>
      </c>
      <c r="M214" s="9" t="str">
        <f t="shared" si="2"/>
        <v>Startup Name- Beavoice Infotech: https://drive.google.com/open?id=1S4bVR4z9H9RD3tWkKnahFQMWrvuDder2&amp;authuser=karman%40conquest.org.in&amp;usp=drive_fss</v>
      </c>
      <c r="N214" s="9">
        <v>44746.0</v>
      </c>
      <c r="O214" s="22">
        <v>44746.375</v>
      </c>
      <c r="P214" s="22">
        <v>44746.416666666664</v>
      </c>
      <c r="Q214" s="9" t="str">
        <f>VLOOKUP($H214,'Startup Sheet'!$A$1:$AM$47,18,0)</f>
        <v>vinothkumar@beavoiceinfotech.com</v>
      </c>
      <c r="R214" s="9" t="str">
        <f>VLOOKUP($H214,'Startup Sheet'!$A$1:$AM$47,21,0)</f>
        <v/>
      </c>
      <c r="S214" s="9" t="str">
        <f>VLOOKUP($H214,'Startup Sheet'!$A$1:$AM$47,24,0)</f>
        <v/>
      </c>
    </row>
    <row r="215">
      <c r="A215" s="12" t="s">
        <v>235</v>
      </c>
      <c r="B215" s="6" t="str">
        <f>VLOOKUP(A215,'Mentor Sheet'!$B$2:$O$102,2,0)</f>
        <v>M95</v>
      </c>
      <c r="C215" s="6" t="s">
        <v>236</v>
      </c>
      <c r="D215" s="6" t="s">
        <v>33</v>
      </c>
      <c r="E215" s="6" t="str">
        <f>VLOOKUP(D215,'2021 Batch'!$A$2:$E$16,2,0)</f>
        <v>f20211014@pilani.bits-pilani.ac.in</v>
      </c>
      <c r="F215" s="7">
        <v>2.0</v>
      </c>
      <c r="G215" s="6" t="str">
        <f t="shared" si="1"/>
        <v>M95X2</v>
      </c>
      <c r="H215" s="6" t="str">
        <f>VLOOKUP(G215,'Slot tags'!$C$2:$D$610,2,0)</f>
        <v>S18</v>
      </c>
      <c r="I215" s="8" t="str">
        <f>VLOOKUP($H215,'Startup Sheet'!$A$1:$AM$47,2,0)</f>
        <v>Euphotic Labs Private Limited</v>
      </c>
      <c r="J215" s="9" t="str">
        <f>VLOOKUP(H215,'Startup Sheet'!$A$1:$AM$47,3,0)</f>
        <v>Shreya</v>
      </c>
      <c r="K215" s="9" t="str">
        <f>VLOOKUP(H215,'Startup Sheet'!$A$1:$AM$47,4,0)</f>
        <v>f20201807@pilani.bits-pilani.ac.in</v>
      </c>
      <c r="L215" s="10" t="str">
        <f>VLOOKUP($H215,'Startup Sheet'!$A$1:$AM$47,15,0)</f>
        <v>https://drive.google.com/drive/folders/1PIEn0HU71iqvaXE8xmGclj6j1YvpVsEp?usp=sharing</v>
      </c>
      <c r="M215" s="9" t="str">
        <f t="shared" si="2"/>
        <v>Startup Name- Euphotic Labs Private Limited: https://drive.google.com/drive/folders/1PIEn0HU71iqvaXE8xmGclj6j1YvpVsEp?usp=sharing</v>
      </c>
      <c r="N215" s="9">
        <v>44746.0</v>
      </c>
      <c r="O215" s="22">
        <v>44746.416666666664</v>
      </c>
      <c r="P215" s="22">
        <v>44746.458333333336</v>
      </c>
      <c r="Q215" s="9" t="str">
        <f>VLOOKUP($H215,'Startup Sheet'!$A$1:$AM$47,18,0)</f>
        <v>sudeep@euphotic.io</v>
      </c>
      <c r="R215" s="9" t="str">
        <f>VLOOKUP($H215,'Startup Sheet'!$A$1:$AM$47,21,0)</f>
        <v>yatin@euphotic.io</v>
      </c>
      <c r="S215" s="9" t="str">
        <f>VLOOKUP($H215,'Startup Sheet'!$A$1:$AM$47,24,0)</f>
        <v>amitgupta@euphotic.io</v>
      </c>
    </row>
    <row r="216">
      <c r="A216" s="6" t="s">
        <v>237</v>
      </c>
      <c r="B216" s="6" t="str">
        <f>VLOOKUP(A216,'Mentor Sheet'!$B$2:$O$102,2,0)</f>
        <v>M80</v>
      </c>
      <c r="C216" s="6" t="s">
        <v>238</v>
      </c>
      <c r="D216" s="6" t="s">
        <v>33</v>
      </c>
      <c r="E216" s="6" t="str">
        <f>VLOOKUP(D216,'2021 Batch'!$A$2:$E$16,2,0)</f>
        <v>f20211014@pilani.bits-pilani.ac.in</v>
      </c>
      <c r="F216" s="7">
        <v>1.0</v>
      </c>
      <c r="G216" s="6" t="str">
        <f t="shared" si="1"/>
        <v>M80X1</v>
      </c>
      <c r="H216" s="6" t="str">
        <f>VLOOKUP(G216,'Slot tags'!$C$2:$D$610,2,0)</f>
        <v>S15</v>
      </c>
      <c r="I216" s="8" t="str">
        <f>VLOOKUP($H216,'Startup Sheet'!$A$1:$AM$47,2,0)</f>
        <v>Debound (Registered under SecretStencil Technologies Pvt. Ltd.)</v>
      </c>
      <c r="J216" s="9" t="str">
        <f>VLOOKUP(H216,'Startup Sheet'!$A$1:$AM$47,3,0)</f>
        <v>Darshil</v>
      </c>
      <c r="K216" s="9" t="str">
        <f>VLOOKUP(H216,'Startup Sheet'!$A$1:$AM$47,4,0)</f>
        <v>f20200985@pilani.bits-pilani.ac.in</v>
      </c>
      <c r="L216" s="10" t="str">
        <f>VLOOKUP($H216,'Startup Sheet'!$A$1:$AM$47,15,0)</f>
        <v>https://drive.google.com/open?id=1--zYAcmR-rs26wsfrAxH4KqTIAYA8uCv&amp;authuser=karman%40conquest.org.in&amp;usp=drive_fs</v>
      </c>
      <c r="M216" s="9" t="str">
        <f t="shared" si="2"/>
        <v>Startup Name- Debound (Registered under SecretStencil Technologies Pvt. Ltd.): https://drive.google.com/open?id=1--zYAcmR-rs26wsfrAxH4KqTIAYA8uCv&amp;authuser=karman%40conquest.org.in&amp;usp=drive_fs</v>
      </c>
      <c r="N216" s="9">
        <v>44744.0</v>
      </c>
      <c r="O216" s="22">
        <v>44744.458333333336</v>
      </c>
      <c r="P216" s="22">
        <v>44744.5</v>
      </c>
      <c r="Q216" s="9" t="str">
        <f>VLOOKUP($H216,'Startup Sheet'!$A$1:$AM$47,18,0)</f>
        <v>f20190469@pilani.bits-pilani.ac.in</v>
      </c>
      <c r="R216" s="9" t="str">
        <f>VLOOKUP($H216,'Startup Sheet'!$A$1:$AM$47,21,0)</f>
        <v>avyaygupta007@gmail.com</v>
      </c>
      <c r="S216" s="9" t="str">
        <f>VLOOKUP($H216,'Startup Sheet'!$A$1:$AM$47,24,0)</f>
        <v>kmlptl.16@gmail.com</v>
      </c>
    </row>
    <row r="217">
      <c r="A217" s="6" t="s">
        <v>237</v>
      </c>
      <c r="B217" s="6" t="str">
        <f>VLOOKUP(A217,'Mentor Sheet'!$B$2:$O$102,2,0)</f>
        <v>M80</v>
      </c>
      <c r="C217" s="6" t="s">
        <v>238</v>
      </c>
      <c r="D217" s="6" t="s">
        <v>33</v>
      </c>
      <c r="E217" s="6" t="str">
        <f>VLOOKUP(D217,'2021 Batch'!$A$2:$E$16,2,0)</f>
        <v>f20211014@pilani.bits-pilani.ac.in</v>
      </c>
      <c r="F217" s="7">
        <v>2.0</v>
      </c>
      <c r="G217" s="6" t="str">
        <f t="shared" si="1"/>
        <v>M80X2</v>
      </c>
      <c r="H217" s="6" t="str">
        <f>VLOOKUP(G217,'Slot tags'!$C$2:$D$610,2,0)</f>
        <v>S28</v>
      </c>
      <c r="I217" s="8" t="str">
        <f>VLOOKUP($H217,'Startup Sheet'!$A$1:$AM$47,2,0)</f>
        <v>Siddhan Intelligence Pvt Limited</v>
      </c>
      <c r="J217" s="9" t="str">
        <f>VLOOKUP(H217,'Startup Sheet'!$A$1:$AM$47,3,0)</f>
        <v>Varad</v>
      </c>
      <c r="K217" s="9" t="str">
        <f>VLOOKUP(H217,'Startup Sheet'!$A$1:$AM$47,4,0)</f>
        <v>f20200160@pilani.bits-pilani.ac.in</v>
      </c>
      <c r="L217" s="10" t="str">
        <f>VLOOKUP($H217,'Startup Sheet'!$A$1:$AM$47,15,0)</f>
        <v>https://drive.google.com/drive/folders/1JwNyJjPecSUQSfnGNMkQfZnldC9xCKN1?usp=sharing</v>
      </c>
      <c r="M217" s="9" t="str">
        <f t="shared" si="2"/>
        <v>Startup Name- Siddhan Intelligence Pvt Limited: https://drive.google.com/drive/folders/1JwNyJjPecSUQSfnGNMkQfZnldC9xCKN1?usp=sharing</v>
      </c>
      <c r="N217" s="9">
        <v>44744.0</v>
      </c>
      <c r="O217" s="22">
        <v>44744.5</v>
      </c>
      <c r="P217" s="22">
        <v>44744.541666666664</v>
      </c>
      <c r="Q217" s="9" t="str">
        <f>VLOOKUP($H217,'Startup Sheet'!$A$1:$AM$47,18,0)</f>
        <v>baskar.rengaiyan@siddhanintelligence.com</v>
      </c>
      <c r="R217" s="9" t="str">
        <f>VLOOKUP($H217,'Startup Sheet'!$A$1:$AM$47,21,0)</f>
        <v>Alok.upadhyay@siddhanintelligence.com</v>
      </c>
      <c r="S217" s="9" t="str">
        <f>VLOOKUP($H217,'Startup Sheet'!$A$1:$AM$47,24,0)</f>
        <v/>
      </c>
    </row>
    <row r="218">
      <c r="A218" s="6" t="s">
        <v>239</v>
      </c>
      <c r="B218" s="6" t="str">
        <f>VLOOKUP(A218,'Mentor Sheet'!$B$2:$O$102,2,0)</f>
        <v>M81</v>
      </c>
      <c r="C218" s="6" t="s">
        <v>240</v>
      </c>
      <c r="D218" s="6" t="s">
        <v>33</v>
      </c>
      <c r="E218" s="6" t="str">
        <f>VLOOKUP(D218,'2021 Batch'!$A$2:$E$16,2,0)</f>
        <v>f20211014@pilani.bits-pilani.ac.in</v>
      </c>
      <c r="F218" s="7">
        <v>1.0</v>
      </c>
      <c r="G218" s="6" t="str">
        <f t="shared" si="1"/>
        <v>M81X1</v>
      </c>
      <c r="H218" s="6" t="str">
        <f>VLOOKUP(G218,'Slot tags'!$C$2:$D$610,2,0)</f>
        <v>S42</v>
      </c>
      <c r="I218" s="8" t="str">
        <f>VLOOKUP($H218,'Startup Sheet'!$A$1:$AM$47,2,0)</f>
        <v>OriginKonnect</v>
      </c>
      <c r="J218" s="9" t="str">
        <f>VLOOKUP(H218,'Startup Sheet'!$A$1:$AM$47,3,0)</f>
        <v>Mehul</v>
      </c>
      <c r="K218" s="9" t="str">
        <f>VLOOKUP(H218,'Startup Sheet'!$A$1:$AM$47,4,0)</f>
        <v>f20200806@pilani.bits-pilani.ac.in</v>
      </c>
      <c r="L218" s="10" t="str">
        <f>VLOOKUP($H218,'Startup Sheet'!$A$1:$AM$47,15,0)</f>
        <v>https://drive.google.com/drive/folders/1PPbdwLnwx9-VV9IvGO2xR4301y3m6cu8?usp=sharing</v>
      </c>
      <c r="M218" s="9" t="str">
        <f t="shared" si="2"/>
        <v>Startup Name- OriginKonnect: https://drive.google.com/drive/folders/1PPbdwLnwx9-VV9IvGO2xR4301y3m6cu8?usp=sharing</v>
      </c>
      <c r="N218" s="9">
        <v>44746.0</v>
      </c>
      <c r="O218" s="22">
        <v>44746.708333333336</v>
      </c>
      <c r="P218" s="22">
        <v>44746.75</v>
      </c>
      <c r="Q218" s="9" t="str">
        <f>VLOOKUP($H218,'Startup Sheet'!$A$1:$AM$47,18,0)</f>
        <v>ajit.j@originKonnect.in</v>
      </c>
      <c r="R218" s="9" t="str">
        <f>VLOOKUP($H218,'Startup Sheet'!$A$1:$AM$47,21,0)</f>
        <v>ravish.k@originkonnect.in</v>
      </c>
      <c r="S218" s="9" t="str">
        <f>VLOOKUP($H218,'Startup Sheet'!$A$1:$AM$47,24,0)</f>
        <v/>
      </c>
    </row>
    <row r="219">
      <c r="A219" s="6" t="s">
        <v>239</v>
      </c>
      <c r="B219" s="6" t="str">
        <f>VLOOKUP(A219,'Mentor Sheet'!$B$2:$O$102,2,0)</f>
        <v>M81</v>
      </c>
      <c r="C219" s="6" t="s">
        <v>240</v>
      </c>
      <c r="D219" s="6" t="s">
        <v>33</v>
      </c>
      <c r="E219" s="6" t="str">
        <f>VLOOKUP(D219,'2021 Batch'!$A$2:$E$16,2,0)</f>
        <v>f20211014@pilani.bits-pilani.ac.in</v>
      </c>
      <c r="F219" s="7">
        <v>2.0</v>
      </c>
      <c r="G219" s="6" t="str">
        <f t="shared" si="1"/>
        <v>M81X2</v>
      </c>
      <c r="H219" s="6" t="str">
        <f>VLOOKUP(G219,'Slot tags'!$C$2:$D$610,2,0)</f>
        <v>S36</v>
      </c>
      <c r="I219" s="8" t="str">
        <f>VLOOKUP($H219,'Startup Sheet'!$A$1:$AM$47,2,0)</f>
        <v>Genpay</v>
      </c>
      <c r="J219" s="9" t="str">
        <f>VLOOKUP(H219,'Startup Sheet'!$A$1:$AM$47,3,0)</f>
        <v>Mehul</v>
      </c>
      <c r="K219" s="9" t="str">
        <f>VLOOKUP(H219,'Startup Sheet'!$A$1:$AM$47,4,0)</f>
        <v>f20200806@pilani.bits-pilani.ac.in</v>
      </c>
      <c r="L219" s="10" t="str">
        <f>VLOOKUP($H219,'Startup Sheet'!$A$1:$AM$47,15,0)</f>
        <v>https://drive.google.com/open?id=1Toer_8UB-2Z61N2wm-48Qu-vhCwEuIrD&amp;authuser=karman%40conquest.org.in&amp;usp=drive_fs</v>
      </c>
      <c r="M219" s="9" t="str">
        <f t="shared" si="2"/>
        <v>Startup Name- Genpay: https://drive.google.com/open?id=1Toer_8UB-2Z61N2wm-48Qu-vhCwEuIrD&amp;authuser=karman%40conquest.org.in&amp;usp=drive_fs</v>
      </c>
      <c r="N219" s="9">
        <v>44747.0</v>
      </c>
      <c r="O219" s="21">
        <v>44747.708333333336</v>
      </c>
      <c r="P219" s="21">
        <v>44747.75</v>
      </c>
      <c r="Q219" s="9" t="str">
        <f>VLOOKUP($H219,'Startup Sheet'!$A$1:$AM$47,18,0)</f>
        <v>chaithanya@genpay.in</v>
      </c>
      <c r="R219" s="9" t="str">
        <f>VLOOKUP($H219,'Startup Sheet'!$A$1:$AM$47,21,0)</f>
        <v>parikshit@genpay.in</v>
      </c>
      <c r="S219" s="9" t="str">
        <f>VLOOKUP($H219,'Startup Sheet'!$A$1:$AM$47,24,0)</f>
        <v/>
      </c>
    </row>
    <row r="220">
      <c r="A220" s="6" t="s">
        <v>241</v>
      </c>
      <c r="B220" s="6" t="str">
        <f>VLOOKUP(A220,'Mentor Sheet'!$B$2:$O$102,2,0)</f>
        <v>M44</v>
      </c>
      <c r="C220" s="6" t="s">
        <v>242</v>
      </c>
      <c r="D220" s="6" t="s">
        <v>20</v>
      </c>
      <c r="E220" s="6" t="str">
        <f>VLOOKUP(D220,'2021 Batch'!$A$2:$E$16,2,0)</f>
        <v>f20211092@pilani.bits-pilani.ac.in</v>
      </c>
      <c r="F220" s="7">
        <v>1.0</v>
      </c>
      <c r="G220" s="6" t="str">
        <f t="shared" si="1"/>
        <v>M44X1</v>
      </c>
      <c r="H220" s="6" t="str">
        <f>VLOOKUP(G220,'Slot tags'!$C$2:$D$610,2,0)</f>
        <v>S44</v>
      </c>
      <c r="I220" s="8" t="str">
        <f>VLOOKUP($H220,'Startup Sheet'!$A$1:$AM$47,2,0)</f>
        <v>UNINO Healthcare Private Limited</v>
      </c>
      <c r="J220" s="9" t="str">
        <f>VLOOKUP(H220,'Startup Sheet'!$A$1:$AM$47,3,0)</f>
        <v>Mehul</v>
      </c>
      <c r="K220" s="9" t="str">
        <f>VLOOKUP(H220,'Startup Sheet'!$A$1:$AM$47,4,0)</f>
        <v>f20200806@pilani.bits-pilani.ac.in</v>
      </c>
      <c r="L220" s="10" t="str">
        <f>VLOOKUP($H220,'Startup Sheet'!$A$1:$AM$47,15,0)</f>
        <v>https://drive.google.com/open?id=1WvcUJlLCv7VmievZOnHqyBVdxVdlwt-B&amp;authuser=karman%40conquest.org.in&amp;usp=drive_fs</v>
      </c>
      <c r="M220" s="9" t="str">
        <f t="shared" si="2"/>
        <v>Startup Name- UNINO Healthcare Private Limited: https://drive.google.com/open?id=1WvcUJlLCv7VmievZOnHqyBVdxVdlwt-B&amp;authuser=karman%40conquest.org.in&amp;usp=drive_fs</v>
      </c>
      <c r="N220" s="24">
        <v>44746.0</v>
      </c>
      <c r="O220" s="19">
        <v>44746.458333333336</v>
      </c>
      <c r="P220" s="19">
        <v>44746.5</v>
      </c>
      <c r="Q220" s="9" t="str">
        <f>VLOOKUP($H220,'Startup Sheet'!$A$1:$AM$47,18,0)</f>
        <v>Harshini.zaveri@gmail.com</v>
      </c>
      <c r="R220" s="9" t="str">
        <f>VLOOKUP($H220,'Startup Sheet'!$A$1:$AM$47,21,0)</f>
        <v>Zaverichiranjit@gmail.com</v>
      </c>
      <c r="S220" s="9"/>
    </row>
    <row r="221">
      <c r="A221" s="6" t="s">
        <v>241</v>
      </c>
      <c r="B221" s="6" t="str">
        <f>VLOOKUP(A221,'Mentor Sheet'!$B$2:$O$102,2,0)</f>
        <v>M44</v>
      </c>
      <c r="C221" s="6" t="s">
        <v>242</v>
      </c>
      <c r="D221" s="6" t="s">
        <v>20</v>
      </c>
      <c r="E221" s="6" t="str">
        <f>VLOOKUP(D221,'2021 Batch'!$A$2:$E$16,2,0)</f>
        <v>f20211092@pilani.bits-pilani.ac.in</v>
      </c>
      <c r="F221" s="7">
        <v>2.0</v>
      </c>
      <c r="G221" s="6" t="str">
        <f t="shared" si="1"/>
        <v>M44X2</v>
      </c>
      <c r="H221" s="6" t="str">
        <f>VLOOKUP(G221,'Slot tags'!$C$2:$D$610,2,0)</f>
        <v>S23</v>
      </c>
      <c r="I221" s="8" t="str">
        <f>VLOOKUP($H221,'Startup Sheet'!$A$1:$AM$47,2,0)</f>
        <v>Beavoice Infotech</v>
      </c>
      <c r="J221" s="9" t="str">
        <f>VLOOKUP(H221,'Startup Sheet'!$A$1:$AM$47,3,0)</f>
        <v>Darshil</v>
      </c>
      <c r="K221" s="9" t="str">
        <f>VLOOKUP(H221,'Startup Sheet'!$A$1:$AM$47,4,0)</f>
        <v>f20200985@pilani.bits-pilani.ac.in</v>
      </c>
      <c r="L221" s="10" t="str">
        <f>VLOOKUP($H221,'Startup Sheet'!$A$1:$AM$47,15,0)</f>
        <v>https://drive.google.com/open?id=1S4bVR4z9H9RD3tWkKnahFQMWrvuDder2&amp;authuser=karman%40conquest.org.in&amp;usp=drive_fss</v>
      </c>
      <c r="M221" s="9" t="str">
        <f t="shared" si="2"/>
        <v>Startup Name- Beavoice Infotech: https://drive.google.com/open?id=1S4bVR4z9H9RD3tWkKnahFQMWrvuDder2&amp;authuser=karman%40conquest.org.in&amp;usp=drive_fss</v>
      </c>
      <c r="N221" s="24">
        <v>44748.0</v>
      </c>
      <c r="O221" s="19">
        <v>44748.458333333336</v>
      </c>
      <c r="P221" s="19">
        <v>44748.5</v>
      </c>
      <c r="Q221" s="9" t="str">
        <f>VLOOKUP($H221,'Startup Sheet'!$A$1:$AM$47,18,0)</f>
        <v>vinothkumar@beavoiceinfotech.com</v>
      </c>
      <c r="R221" s="9" t="str">
        <f>VLOOKUP($H221,'Startup Sheet'!$A$1:$AM$47,21,0)</f>
        <v/>
      </c>
      <c r="S221" s="9" t="str">
        <f>VLOOKUP($H221,'Startup Sheet'!$A$1:$AM$47,24,0)</f>
        <v/>
      </c>
    </row>
    <row r="222">
      <c r="A222" s="6" t="s">
        <v>241</v>
      </c>
      <c r="B222" s="6" t="str">
        <f>VLOOKUP(A222,'Mentor Sheet'!$B$2:$O$102,2,0)</f>
        <v>M44</v>
      </c>
      <c r="C222" s="6" t="s">
        <v>242</v>
      </c>
      <c r="D222" s="6" t="s">
        <v>20</v>
      </c>
      <c r="E222" s="6" t="str">
        <f>VLOOKUP(D222,'2021 Batch'!$A$2:$E$16,2,0)</f>
        <v>f20211092@pilani.bits-pilani.ac.in</v>
      </c>
      <c r="F222" s="7">
        <v>3.0</v>
      </c>
      <c r="G222" s="6" t="str">
        <f t="shared" si="1"/>
        <v>M44X3</v>
      </c>
      <c r="H222" s="6" t="str">
        <f>VLOOKUP(G222,'Slot tags'!$C$2:$D$610,2,0)</f>
        <v>S17</v>
      </c>
      <c r="I222" s="8" t="str">
        <f>VLOOKUP($H222,'Startup Sheet'!$A$1:$AM$47,2,0)</f>
        <v>Humors Tech</v>
      </c>
      <c r="J222" s="9" t="str">
        <f>VLOOKUP(H222,'Startup Sheet'!$A$1:$AM$47,3,0)</f>
        <v>Aryaman</v>
      </c>
      <c r="K222" s="9" t="str">
        <f>VLOOKUP(H222,'Startup Sheet'!$A$1:$AM$47,4,0)</f>
        <v>f20200537@pilani.bits-pilani.ac.in</v>
      </c>
      <c r="L222" s="10" t="str">
        <f>VLOOKUP($H222,'Startup Sheet'!$A$1:$AM$47,15,0)</f>
        <v>https://drive.google.com/drive/folders/1NvhWvcuqo7V0sUWNd_I9vU_Yq9oXok6Y?usp=sharing</v>
      </c>
      <c r="M222" s="9" t="str">
        <f t="shared" si="2"/>
        <v>Startup Name- Humors Tech: https://drive.google.com/drive/folders/1NvhWvcuqo7V0sUWNd_I9vU_Yq9oXok6Y?usp=sharing</v>
      </c>
      <c r="N222" s="24">
        <v>44750.0</v>
      </c>
      <c r="O222" s="19">
        <v>44750.458333333336</v>
      </c>
      <c r="P222" s="19">
        <v>44750.5</v>
      </c>
      <c r="Q222" s="9" t="str">
        <f>VLOOKUP($H222,'Startup Sheet'!$A$1:$AM$47,18,0)</f>
        <v>ankur@humorstech.com</v>
      </c>
      <c r="R222" s="9" t="str">
        <f>VLOOKUP($H222,'Startup Sheet'!$A$1:$AM$47,21,0)</f>
        <v>suchita@humorstech.com</v>
      </c>
      <c r="S222" s="9" t="str">
        <f>VLOOKUP($H222,'Startup Sheet'!$A$1:$AM$47,24,0)</f>
        <v>pushkar.bhagwat@humorstech.com</v>
      </c>
    </row>
    <row r="223">
      <c r="A223" s="6" t="s">
        <v>243</v>
      </c>
      <c r="B223" s="6" t="str">
        <f>VLOOKUP(A223,'Mentor Sheet'!$B$2:$O$102,2,0)</f>
        <v>M55</v>
      </c>
      <c r="C223" s="6" t="s">
        <v>244</v>
      </c>
      <c r="D223" s="6" t="s">
        <v>51</v>
      </c>
      <c r="E223" s="6" t="str">
        <f>VLOOKUP(D223,'2021 Batch'!$A$2:$E$16,2,0)</f>
        <v>f20211691@pilani.bits-pilani.ac.in</v>
      </c>
      <c r="F223" s="7">
        <v>1.0</v>
      </c>
      <c r="G223" s="6" t="str">
        <f t="shared" si="1"/>
        <v>M55X1</v>
      </c>
      <c r="H223" s="6" t="str">
        <f>VLOOKUP(G223,'Slot tags'!$C$2:$D$610,2,0)</f>
        <v>S42</v>
      </c>
      <c r="I223" s="8" t="str">
        <f>VLOOKUP($H223,'Startup Sheet'!$A$1:$AM$47,2,0)</f>
        <v>OriginKonnect</v>
      </c>
      <c r="J223" s="9" t="str">
        <f>VLOOKUP(H223,'Startup Sheet'!$A$1:$AM$47,3,0)</f>
        <v>Mehul</v>
      </c>
      <c r="K223" s="9" t="str">
        <f>VLOOKUP(H223,'Startup Sheet'!$A$1:$AM$47,4,0)</f>
        <v>f20200806@pilani.bits-pilani.ac.in</v>
      </c>
      <c r="L223" s="10" t="str">
        <f>VLOOKUP($H223,'Startup Sheet'!$A$1:$AM$47,15,0)</f>
        <v>https://drive.google.com/drive/folders/1PPbdwLnwx9-VV9IvGO2xR4301y3m6cu8?usp=sharing</v>
      </c>
      <c r="M223" s="9" t="str">
        <f t="shared" si="2"/>
        <v>Startup Name- OriginKonnect: https://drive.google.com/drive/folders/1PPbdwLnwx9-VV9IvGO2xR4301y3m6cu8?usp=sharing</v>
      </c>
      <c r="N223" s="9">
        <v>44746.0</v>
      </c>
      <c r="O223" s="11">
        <v>44746.583333333336</v>
      </c>
      <c r="P223" s="11">
        <v>44746.625</v>
      </c>
      <c r="Q223" s="9" t="str">
        <f>VLOOKUP($H223,'Startup Sheet'!$A$1:$AM$47,18,0)</f>
        <v>ajit.j@originKonnect.in</v>
      </c>
      <c r="R223" s="9" t="str">
        <f>VLOOKUP($H223,'Startup Sheet'!$A$1:$AM$47,21,0)</f>
        <v>ravish.k@originkonnect.in</v>
      </c>
      <c r="S223" s="9" t="str">
        <f>VLOOKUP($H223,'Startup Sheet'!$A$1:$AM$47,24,0)</f>
        <v/>
      </c>
    </row>
    <row r="224">
      <c r="A224" s="6" t="s">
        <v>245</v>
      </c>
      <c r="B224" s="6" t="str">
        <f>VLOOKUP(A224,'Mentor Sheet'!$B$2:$O$102,2,0)</f>
        <v>M99</v>
      </c>
      <c r="C224" s="6" t="s">
        <v>246</v>
      </c>
      <c r="D224" s="6" t="s">
        <v>20</v>
      </c>
      <c r="E224" s="6" t="str">
        <f>VLOOKUP(D224,'2021 Batch'!$A$2:$E$16,2,0)</f>
        <v>f20211092@pilani.bits-pilani.ac.in</v>
      </c>
      <c r="F224" s="7">
        <v>1.0</v>
      </c>
      <c r="G224" s="6" t="str">
        <f t="shared" si="1"/>
        <v>M99X1</v>
      </c>
      <c r="H224" s="6" t="str">
        <f>VLOOKUP(G224,'Slot tags'!$C$2:$D$610,2,0)</f>
        <v>S13</v>
      </c>
      <c r="I224" s="8" t="str">
        <f>VLOOKUP($H224,'Startup Sheet'!$A$1:$AM$47,2,0)</f>
        <v>TOTOKO</v>
      </c>
      <c r="J224" s="9" t="str">
        <f>VLOOKUP(H224,'Startup Sheet'!$A$1:$AM$47,3,0)</f>
        <v>Karman</v>
      </c>
      <c r="K224" s="9" t="str">
        <f>VLOOKUP(H224,'Startup Sheet'!$A$1:$AM$47,4,0)</f>
        <v>f20201896@pilani.bits-pilani.ac.in</v>
      </c>
      <c r="L224" s="10" t="str">
        <f>VLOOKUP($H224,'Startup Sheet'!$A$1:$AM$47,15,0)</f>
        <v>https://drive.google.com/open?id=1Ktl6BPBkAYFv0LsVBHczS-voItv-nK39&amp;authuser=karman%40conquest.org.in&amp;usp=drive_fs</v>
      </c>
      <c r="M224" s="9" t="str">
        <f t="shared" si="2"/>
        <v>Startup Name- TOTOKO: https://drive.google.com/open?id=1Ktl6BPBkAYFv0LsVBHczS-voItv-nK39&amp;authuser=karman%40conquest.org.in&amp;usp=drive_fs</v>
      </c>
      <c r="N224" s="9">
        <v>44747.0</v>
      </c>
      <c r="O224" s="21">
        <v>44747.583333333336</v>
      </c>
      <c r="P224" s="21">
        <v>44747.625</v>
      </c>
      <c r="Q224" s="9" t="str">
        <f>VLOOKUP($H224,'Startup Sheet'!$A$1:$AM$47,18,0)</f>
        <v>shashwatag@totoko.in</v>
      </c>
      <c r="R224" s="9" t="str">
        <f>VLOOKUP($H224,'Startup Sheet'!$A$1:$AM$47,21,0)</f>
        <v/>
      </c>
      <c r="S224" s="9" t="str">
        <f>VLOOKUP($H224,'Startup Sheet'!$A$1:$AM$47,24,0)</f>
        <v/>
      </c>
    </row>
    <row r="225">
      <c r="A225" s="6" t="s">
        <v>245</v>
      </c>
      <c r="B225" s="6" t="str">
        <f>VLOOKUP(A225,'Mentor Sheet'!$B$2:$O$102,2,0)</f>
        <v>M99</v>
      </c>
      <c r="C225" s="6" t="s">
        <v>246</v>
      </c>
      <c r="D225" s="6" t="s">
        <v>20</v>
      </c>
      <c r="E225" s="6" t="str">
        <f>VLOOKUP(D225,'2021 Batch'!$A$2:$E$16,2,0)</f>
        <v>f20211092@pilani.bits-pilani.ac.in</v>
      </c>
      <c r="F225" s="7">
        <v>2.0</v>
      </c>
      <c r="G225" s="6" t="str">
        <f t="shared" si="1"/>
        <v>M99X2</v>
      </c>
      <c r="H225" s="6" t="str">
        <f>VLOOKUP(G225,'Slot tags'!$C$2:$D$610,2,0)</f>
        <v>S40</v>
      </c>
      <c r="I225" s="8" t="str">
        <f>VLOOKUP($H225,'Startup Sheet'!$A$1:$AM$47,2,0)</f>
        <v>CliqueUp</v>
      </c>
      <c r="J225" s="9" t="str">
        <f>VLOOKUP(H225,'Startup Sheet'!$A$1:$AM$47,3,0)</f>
        <v>Varad</v>
      </c>
      <c r="K225" s="9" t="str">
        <f>VLOOKUP(H225,'Startup Sheet'!$A$1:$AM$47,4,0)</f>
        <v>f20200160@pilani.bits-pilani.ac.in</v>
      </c>
      <c r="L225" s="10" t="str">
        <f>VLOOKUP($H225,'Startup Sheet'!$A$1:$AM$47,15,0)</f>
        <v>https://drive.google.com/drive/folders/1UEmu3wGMMJdSXnggjoIP9j6KAglsz1MI?usp=sharing</v>
      </c>
      <c r="M225" s="9" t="str">
        <f t="shared" si="2"/>
        <v>Startup Name- CliqueUp: https://drive.google.com/drive/folders/1UEmu3wGMMJdSXnggjoIP9j6KAglsz1MI?usp=sharing</v>
      </c>
      <c r="N225" s="9">
        <v>44748.0</v>
      </c>
      <c r="O225" s="21">
        <v>44748.583333333336</v>
      </c>
      <c r="P225" s="21">
        <v>44748.625</v>
      </c>
      <c r="Q225" s="9" t="str">
        <f>VLOOKUP($H225,'Startup Sheet'!$A$1:$AM$47,18,0)</f>
        <v>ayush@peekwhole.com</v>
      </c>
      <c r="R225" s="9" t="str">
        <f>VLOOKUP($H225,'Startup Sheet'!$A$1:$AM$47,21,0)</f>
        <v>seerat@peekwhole.com</v>
      </c>
      <c r="S225" s="9" t="str">
        <f>VLOOKUP($H225,'Startup Sheet'!$A$1:$AM$47,24,0)</f>
        <v/>
      </c>
    </row>
    <row r="226">
      <c r="A226" s="6" t="s">
        <v>247</v>
      </c>
      <c r="B226" s="6" t="str">
        <f>VLOOKUP(A226,'Mentor Sheet'!$B$2:$O$102,2,0)</f>
        <v>M64</v>
      </c>
      <c r="C226" s="6" t="s">
        <v>248</v>
      </c>
      <c r="D226" s="6" t="s">
        <v>33</v>
      </c>
      <c r="E226" s="6" t="str">
        <f>VLOOKUP(D226,'2021 Batch'!$A$2:$E$16,2,0)</f>
        <v>f20211014@pilani.bits-pilani.ac.in</v>
      </c>
      <c r="F226" s="7">
        <v>1.0</v>
      </c>
      <c r="G226" s="6" t="str">
        <f t="shared" si="1"/>
        <v>M64X1</v>
      </c>
      <c r="H226" s="6" t="str">
        <f>VLOOKUP(G226,'Slot tags'!$C$2:$D$610,2,0)</f>
        <v>S11</v>
      </c>
      <c r="I226" s="8" t="str">
        <f>VLOOKUP($H226,'Startup Sheet'!$A$1:$AM$47,2,0)</f>
        <v>Leegum</v>
      </c>
      <c r="J226" s="9" t="str">
        <f>VLOOKUP(H226,'Startup Sheet'!$A$1:$AM$47,3,0)</f>
        <v>Karman</v>
      </c>
      <c r="K226" s="9" t="str">
        <f>VLOOKUP(H226,'Startup Sheet'!$A$1:$AM$47,4,0)</f>
        <v>f20201896@pilani.bits-pilani.ac.in</v>
      </c>
      <c r="L226" s="10" t="str">
        <f>VLOOKUP($H226,'Startup Sheet'!$A$1:$AM$47,15,0)</f>
        <v>https://drive.google.com/open?id=1NtWH88d2Hcog9nyucDmMZdik48V1tNng&amp;authuser=karman%40conquest.org.in&amp;usp=drive_fs</v>
      </c>
      <c r="M226" s="9" t="str">
        <f t="shared" si="2"/>
        <v>Startup Name- Leegum: https://drive.google.com/open?id=1NtWH88d2Hcog9nyucDmMZdik48V1tNng&amp;authuser=karman%40conquest.org.in&amp;usp=drive_fs</v>
      </c>
      <c r="N226" s="9">
        <v>44745.0</v>
      </c>
      <c r="O226" s="21">
        <v>44745.8125</v>
      </c>
      <c r="P226" s="21">
        <v>44745.854166666664</v>
      </c>
      <c r="Q226" s="9" t="str">
        <f>VLOOKUP($H226,'Startup Sheet'!$A$1:$AM$47,18,0)</f>
        <v>akashpratapsingh2912@gmail.com</v>
      </c>
      <c r="R226" s="9" t="str">
        <f>VLOOKUP($H226,'Startup Sheet'!$A$1:$AM$47,21,0)</f>
        <v>petullamishra08@gmail.com</v>
      </c>
      <c r="S226" s="9" t="str">
        <f>VLOOKUP($H226,'Startup Sheet'!$A$1:$AM$47,24,0)</f>
        <v/>
      </c>
    </row>
    <row r="227">
      <c r="A227" s="6" t="s">
        <v>247</v>
      </c>
      <c r="B227" s="6" t="str">
        <f>VLOOKUP(A227,'Mentor Sheet'!$B$2:$O$102,2,0)</f>
        <v>M64</v>
      </c>
      <c r="C227" s="6" t="s">
        <v>248</v>
      </c>
      <c r="D227" s="6" t="s">
        <v>33</v>
      </c>
      <c r="E227" s="6" t="str">
        <f>VLOOKUP(D227,'2021 Batch'!$A$2:$E$16,2,0)</f>
        <v>f20211014@pilani.bits-pilani.ac.in</v>
      </c>
      <c r="F227" s="7">
        <v>2.0</v>
      </c>
      <c r="G227" s="6" t="str">
        <f t="shared" si="1"/>
        <v>M64X2</v>
      </c>
      <c r="H227" s="6" t="str">
        <f>VLOOKUP(G227,'Slot tags'!$C$2:$D$610,2,0)</f>
        <v>S9</v>
      </c>
      <c r="I227" s="8" t="str">
        <f>VLOOKUP($H227,'Startup Sheet'!$A$1:$AM$47,2,0)</f>
        <v>push.</v>
      </c>
      <c r="J227" s="9" t="str">
        <f>VLOOKUP(H227,'Startup Sheet'!$A$1:$AM$47,3,0)</f>
        <v>Aryaman</v>
      </c>
      <c r="K227" s="9" t="str">
        <f>VLOOKUP(H227,'Startup Sheet'!$A$1:$AM$47,4,0)</f>
        <v>f20200537@pilani.bits-pilani.ac.in</v>
      </c>
      <c r="L227" s="10" t="str">
        <f>VLOOKUP($H227,'Startup Sheet'!$A$1:$AM$47,15,0)</f>
        <v>https://drive.google.com/drive/folders/1JR5IyWS9-UfSIiz5gV9X9bfsK-P7Sj2P?usp=sharing</v>
      </c>
      <c r="M227" s="9" t="str">
        <f t="shared" si="2"/>
        <v>Startup Name- push.: https://drive.google.com/drive/folders/1JR5IyWS9-UfSIiz5gV9X9bfsK-P7Sj2P?usp=sharing</v>
      </c>
      <c r="N227" s="9">
        <v>44746.0</v>
      </c>
      <c r="O227" s="21">
        <v>44746.8125</v>
      </c>
      <c r="P227" s="21">
        <v>44746.854166666664</v>
      </c>
      <c r="Q227" s="9" t="str">
        <f>VLOOKUP($H227,'Startup Sheet'!$A$1:$AM$47,18,0)</f>
        <v>f20180612@pilani.bits-pilani.ac.in</v>
      </c>
      <c r="R227" s="9" t="str">
        <f>VLOOKUP($H227,'Startup Sheet'!$A$1:$AM$47,21,0)</f>
        <v>f20180603@pilani.bits-pilani.ac.in</v>
      </c>
      <c r="S227" s="9" t="str">
        <f>VLOOKUP($H227,'Startup Sheet'!$A$1:$AM$47,24,0)</f>
        <v/>
      </c>
    </row>
    <row r="228">
      <c r="A228" s="20" t="s">
        <v>249</v>
      </c>
      <c r="B228" s="6" t="str">
        <f>VLOOKUP(A228,'Mentor Sheet'!$B$2:$O$102,2,0)</f>
        <v>M59</v>
      </c>
      <c r="C228" s="6" t="s">
        <v>250</v>
      </c>
      <c r="D228" s="6" t="s">
        <v>33</v>
      </c>
      <c r="E228" s="6" t="str">
        <f>VLOOKUP(D228,'2021 Batch'!$A$2:$E$16,2,0)</f>
        <v>f20211014@pilani.bits-pilani.ac.in</v>
      </c>
      <c r="F228" s="7">
        <v>1.0</v>
      </c>
      <c r="G228" s="6" t="str">
        <f t="shared" si="1"/>
        <v>M59X1</v>
      </c>
      <c r="H228" s="6" t="str">
        <f>VLOOKUP(G228,'Slot tags'!$C$2:$D$610,2,0)</f>
        <v>S21</v>
      </c>
      <c r="I228" s="8" t="str">
        <f>VLOOKUP($H228,'Startup Sheet'!$A$1:$AM$47,2,0)</f>
        <v>Learn and Empower Private Limited</v>
      </c>
      <c r="J228" s="9" t="str">
        <f>VLOOKUP(H228,'Startup Sheet'!$A$1:$AM$47,3,0)</f>
        <v>Mehul</v>
      </c>
      <c r="K228" s="9" t="str">
        <f>VLOOKUP(H228,'Startup Sheet'!$A$1:$AM$47,4,0)</f>
        <v>f20200806@pilani.bits-pilani.ac.in</v>
      </c>
      <c r="L228" s="10" t="str">
        <f>VLOOKUP($H228,'Startup Sheet'!$A$1:$AM$47,15,0)</f>
        <v>https://drive.google.com/drive/folders/1T4TUmfqa5C6P8McvtFYN3XntJR6n62Gy?usp=sharing</v>
      </c>
      <c r="M228" s="9" t="str">
        <f t="shared" si="2"/>
        <v>Startup Name- Learn and Empower Private Limited: https://drive.google.com/drive/folders/1T4TUmfqa5C6P8McvtFYN3XntJR6n62Gy?usp=sharing</v>
      </c>
      <c r="N228" s="9">
        <v>44743.0</v>
      </c>
      <c r="O228" s="25">
        <v>44743.479166666664</v>
      </c>
      <c r="P228" s="25">
        <v>44743.520833333336</v>
      </c>
      <c r="Q228" s="9" t="str">
        <f>VLOOKUP($H228,'Startup Sheet'!$A$1:$AM$47,18,0)</f>
        <v>hello@learnemp.in</v>
      </c>
      <c r="R228" s="9" t="str">
        <f>VLOOKUP($H228,'Startup Sheet'!$A$1:$AM$47,21,0)</f>
        <v>prabodh.mahajan@learnemp.in</v>
      </c>
      <c r="S228" s="9" t="str">
        <f>VLOOKUP($H228,'Startup Sheet'!$A$1:$AM$47,24,0)</f>
        <v/>
      </c>
    </row>
    <row r="229">
      <c r="A229" s="20" t="s">
        <v>249</v>
      </c>
      <c r="B229" s="6" t="str">
        <f>VLOOKUP(A229,'Mentor Sheet'!$B$2:$O$102,2,0)</f>
        <v>M59</v>
      </c>
      <c r="C229" s="6" t="s">
        <v>250</v>
      </c>
      <c r="D229" s="6" t="s">
        <v>33</v>
      </c>
      <c r="E229" s="6" t="str">
        <f>VLOOKUP(D229,'2021 Batch'!$A$2:$E$16,2,0)</f>
        <v>f20211014@pilani.bits-pilani.ac.in</v>
      </c>
      <c r="F229" s="7">
        <v>2.0</v>
      </c>
      <c r="G229" s="6" t="str">
        <f t="shared" si="1"/>
        <v>M59X2</v>
      </c>
      <c r="H229" s="6" t="str">
        <f>VLOOKUP(G229,'Slot tags'!$C$2:$D$610,2,0)</f>
        <v>S30</v>
      </c>
      <c r="I229" s="8" t="str">
        <f>VLOOKUP($H229,'Startup Sheet'!$A$1:$AM$47,2,0)</f>
        <v>FreightFox</v>
      </c>
      <c r="J229" s="9" t="str">
        <f>VLOOKUP(H229,'Startup Sheet'!$A$1:$AM$47,3,0)</f>
        <v>Naman</v>
      </c>
      <c r="K229" s="9" t="str">
        <f>VLOOKUP(H229,'Startup Sheet'!$A$1:$AM$47,4,0)</f>
        <v>f20201749@pilani.bits-pilani.ac.in</v>
      </c>
      <c r="L229" s="10" t="str">
        <f>VLOOKUP($H229,'Startup Sheet'!$A$1:$AM$47,15,0)</f>
        <v>https://drive.google.com/open?id=1PMxE4_uP6DHhXeDdGGFg4qjbx-inMOW7&amp;authuser=karman%40conquest.org.in&amp;usp=drive_fs</v>
      </c>
      <c r="M229" s="9" t="str">
        <f t="shared" si="2"/>
        <v>Startup Name- FreightFox: https://drive.google.com/open?id=1PMxE4_uP6DHhXeDdGGFg4qjbx-inMOW7&amp;authuser=karman%40conquest.org.in&amp;usp=drive_fs</v>
      </c>
      <c r="N229" s="9">
        <v>44744.0</v>
      </c>
      <c r="O229" s="25">
        <v>44744.479166666664</v>
      </c>
      <c r="P229" s="25">
        <v>44744.520833333336</v>
      </c>
      <c r="Q229" s="9" t="str">
        <f>VLOOKUP($H229,'Startup Sheet'!$A$1:$AM$47,18,0)</f>
        <v>nitish@freightfox.ai</v>
      </c>
      <c r="R229" s="9" t="str">
        <f>VLOOKUP($H229,'Startup Sheet'!$A$1:$AM$47,21,0)</f>
        <v>sandy@freightfox.ai, vikas@freightfox.ai</v>
      </c>
      <c r="S229" s="9" t="str">
        <f>VLOOKUP($H229,'Startup Sheet'!$A$1:$AM$47,24,0)</f>
        <v>manjari@freightfox.ai</v>
      </c>
    </row>
    <row r="230">
      <c r="A230" s="20" t="s">
        <v>249</v>
      </c>
      <c r="B230" s="6" t="str">
        <f>VLOOKUP(A230,'Mentor Sheet'!$B$2:$O$102,2,0)</f>
        <v>M59</v>
      </c>
      <c r="C230" s="6" t="s">
        <v>250</v>
      </c>
      <c r="D230" s="6" t="s">
        <v>33</v>
      </c>
      <c r="E230" s="6" t="str">
        <f>VLOOKUP(D230,'2021 Batch'!$A$2:$E$16,2,0)</f>
        <v>f20211014@pilani.bits-pilani.ac.in</v>
      </c>
      <c r="F230" s="7">
        <v>3.0</v>
      </c>
      <c r="G230" s="6" t="str">
        <f t="shared" si="1"/>
        <v>M59X3</v>
      </c>
      <c r="H230" s="6" t="str">
        <f>VLOOKUP(G230,'Slot tags'!$C$2:$D$610,2,0)</f>
        <v>S38</v>
      </c>
      <c r="I230" s="8" t="str">
        <f>VLOOKUP($H230,'Startup Sheet'!$A$1:$AM$47,2,0)</f>
        <v>Heamac Healthcare Pvt. Ltd.</v>
      </c>
      <c r="J230" s="9" t="str">
        <f>VLOOKUP(H230,'Startup Sheet'!$A$1:$AM$47,3,0)</f>
        <v>Shreya</v>
      </c>
      <c r="K230" s="9" t="str">
        <f>VLOOKUP(H230,'Startup Sheet'!$A$1:$AM$47,4,0)</f>
        <v>f20201807@pilani.bits-pilani.ac.in</v>
      </c>
      <c r="L230" s="10" t="str">
        <f>VLOOKUP($H230,'Startup Sheet'!$A$1:$AM$47,15,0)</f>
        <v>https://drive.google.com/drive/folders/1PQKuqUJT_zNeROZr8kVFSWunYMpu0ETK?usp=sharing</v>
      </c>
      <c r="M230" s="9" t="str">
        <f t="shared" si="2"/>
        <v>Startup Name- Heamac Healthcare Pvt. Ltd.: https://drive.google.com/drive/folders/1PQKuqUJT_zNeROZr8kVFSWunYMpu0ETK?usp=sharing</v>
      </c>
      <c r="N230" s="9">
        <v>44745.0</v>
      </c>
      <c r="O230" s="25">
        <v>44745.479166666664</v>
      </c>
      <c r="P230" s="25">
        <v>44745.520833333336</v>
      </c>
      <c r="Q230" s="9" t="str">
        <f>VLOOKUP($H230,'Startup Sheet'!$A$1:$AM$47,18,0)</f>
        <v>akitha@heamac.com</v>
      </c>
      <c r="R230" s="9" t="str">
        <f>VLOOKUP($H230,'Startup Sheet'!$A$1:$AM$47,21,0)</f>
        <v>prasad@heamac.com</v>
      </c>
      <c r="S230" s="9" t="str">
        <f>VLOOKUP($H230,'Startup Sheet'!$A$1:$AM$47,24,0)</f>
        <v/>
      </c>
    </row>
    <row r="231">
      <c r="A231" s="20" t="s">
        <v>249</v>
      </c>
      <c r="B231" s="6" t="str">
        <f>VLOOKUP(A231,'Mentor Sheet'!$B$2:$O$102,2,0)</f>
        <v>M59</v>
      </c>
      <c r="C231" s="6" t="s">
        <v>250</v>
      </c>
      <c r="D231" s="6" t="s">
        <v>33</v>
      </c>
      <c r="E231" s="6" t="str">
        <f>VLOOKUP(D231,'2021 Batch'!$A$2:$E$16,2,0)</f>
        <v>f20211014@pilani.bits-pilani.ac.in</v>
      </c>
      <c r="F231" s="7">
        <v>4.0</v>
      </c>
      <c r="G231" s="6" t="str">
        <f t="shared" si="1"/>
        <v>M59X4</v>
      </c>
      <c r="H231" s="6" t="str">
        <f>VLOOKUP(G231,'Slot tags'!$C$2:$D$610,2,0)</f>
        <v>S27</v>
      </c>
      <c r="I231" s="8" t="str">
        <f>VLOOKUP($H231,'Startup Sheet'!$A$1:$AM$47,2,0)</f>
        <v>Nyus</v>
      </c>
      <c r="J231" s="9" t="str">
        <f>VLOOKUP(H231,'Startup Sheet'!$A$1:$AM$47,3,0)</f>
        <v>Naman</v>
      </c>
      <c r="K231" s="9" t="str">
        <f>VLOOKUP(H231,'Startup Sheet'!$A$1:$AM$47,4,0)</f>
        <v>f20201749@pilani.bits-pilani.ac.in</v>
      </c>
      <c r="L231" s="10" t="str">
        <f>VLOOKUP($H231,'Startup Sheet'!$A$1:$AM$47,15,0)</f>
        <v>https://drive.google.com/open?id=1PGBHUVDTNc5ea-tOvuEYsFIMbenCN3qu&amp;authuser=karman%40conquest.org.in&amp;usp=drive_fs</v>
      </c>
      <c r="M231" s="9" t="str">
        <f t="shared" si="2"/>
        <v>Startup Name- Nyus: https://drive.google.com/open?id=1PGBHUVDTNc5ea-tOvuEYsFIMbenCN3qu&amp;authuser=karman%40conquest.org.in&amp;usp=drive_fs</v>
      </c>
      <c r="N231" s="9">
        <v>44746.0</v>
      </c>
      <c r="O231" s="25">
        <v>44746.479166666664</v>
      </c>
      <c r="P231" s="25">
        <v>44746.520833333336</v>
      </c>
      <c r="Q231" s="9" t="str">
        <f>VLOOKUP($H231,'Startup Sheet'!$A$1:$AM$47,18,0)</f>
        <v>puru@nyusapp.com</v>
      </c>
      <c r="R231" s="9" t="str">
        <f>VLOOKUP($H231,'Startup Sheet'!$A$1:$AM$47,21,0)</f>
        <v/>
      </c>
      <c r="S231" s="9" t="str">
        <f>VLOOKUP($H231,'Startup Sheet'!$A$1:$AM$47,24,0)</f>
        <v/>
      </c>
    </row>
    <row r="232">
      <c r="A232" s="20" t="s">
        <v>251</v>
      </c>
      <c r="B232" s="6" t="str">
        <f>VLOOKUP(A232,'Mentor Sheet'!$B$2:$O$102,2,0)</f>
        <v>M28</v>
      </c>
      <c r="C232" s="6" t="s">
        <v>252</v>
      </c>
      <c r="D232" s="6" t="s">
        <v>33</v>
      </c>
      <c r="E232" s="6" t="str">
        <f>VLOOKUP(D232,'2021 Batch'!$A$2:$E$16,2,0)</f>
        <v>f20211014@pilani.bits-pilani.ac.in</v>
      </c>
      <c r="F232" s="7">
        <v>1.0</v>
      </c>
      <c r="G232" s="6" t="str">
        <f t="shared" si="1"/>
        <v>M28X1</v>
      </c>
      <c r="H232" s="6" t="str">
        <f>VLOOKUP(G232,'Slot tags'!$C$2:$D$610,2,0)</f>
        <v>S39</v>
      </c>
      <c r="I232" s="8" t="str">
        <f>VLOOKUP($H232,'Startup Sheet'!$A$1:$AM$47,2,0)</f>
        <v>PayNav</v>
      </c>
      <c r="J232" s="9" t="str">
        <f>VLOOKUP(H232,'Startup Sheet'!$A$1:$AM$47,3,0)</f>
        <v>Varad</v>
      </c>
      <c r="K232" s="9" t="str">
        <f>VLOOKUP(H232,'Startup Sheet'!$A$1:$AM$47,4,0)</f>
        <v>f20200160@pilani.bits-pilani.ac.in</v>
      </c>
      <c r="L232" s="10" t="str">
        <f>VLOOKUP($H232,'Startup Sheet'!$A$1:$AM$47,15,0)</f>
        <v>https://drive.google.com/drive/folders/1TFN3gx8ROM2PZXjpWNtPfZ4HQZcniv_C?usp=sharing</v>
      </c>
      <c r="M232" s="9" t="str">
        <f t="shared" si="2"/>
        <v>Startup Name- PayNav: https://drive.google.com/drive/folders/1TFN3gx8ROM2PZXjpWNtPfZ4HQZcniv_C?usp=sharing</v>
      </c>
      <c r="N232" s="9">
        <v>44746.0</v>
      </c>
      <c r="O232" s="22">
        <v>44746.5</v>
      </c>
      <c r="P232" s="22">
        <v>44746.541666666664</v>
      </c>
      <c r="Q232" s="9" t="str">
        <f>VLOOKUP($H232,'Startup Sheet'!$A$1:$AM$47,18,0)</f>
        <v>naveenpatnaik.J@gmail.com</v>
      </c>
      <c r="R232" s="9" t="str">
        <f>VLOOKUP($H232,'Startup Sheet'!$A$1:$AM$47,21,0)</f>
        <v/>
      </c>
      <c r="S232" s="9" t="str">
        <f>VLOOKUP($H232,'Startup Sheet'!$A$1:$AM$47,24,0)</f>
        <v/>
      </c>
    </row>
    <row r="233">
      <c r="A233" s="20" t="s">
        <v>251</v>
      </c>
      <c r="B233" s="6" t="str">
        <f>VLOOKUP(A233,'Mentor Sheet'!$B$2:$O$102,2,0)</f>
        <v>M28</v>
      </c>
      <c r="C233" s="6" t="s">
        <v>252</v>
      </c>
      <c r="D233" s="6" t="s">
        <v>33</v>
      </c>
      <c r="E233" s="6" t="str">
        <f>VLOOKUP(D233,'2021 Batch'!$A$2:$E$16,2,0)</f>
        <v>f20211014@pilani.bits-pilani.ac.in</v>
      </c>
      <c r="F233" s="7">
        <v>2.0</v>
      </c>
      <c r="G233" s="6" t="str">
        <f t="shared" si="1"/>
        <v>M28X2</v>
      </c>
      <c r="H233" s="6" t="str">
        <f>VLOOKUP(G233,'Slot tags'!$C$2:$D$610,2,0)</f>
        <v>S15</v>
      </c>
      <c r="I233" s="8" t="str">
        <f>VLOOKUP($H233,'Startup Sheet'!$A$1:$AM$47,2,0)</f>
        <v>Debound (Registered under SecretStencil Technologies Pvt. Ltd.)</v>
      </c>
      <c r="J233" s="9" t="str">
        <f>VLOOKUP(H233,'Startup Sheet'!$A$1:$AM$47,3,0)</f>
        <v>Darshil</v>
      </c>
      <c r="K233" s="9" t="str">
        <f>VLOOKUP(H233,'Startup Sheet'!$A$1:$AM$47,4,0)</f>
        <v>f20200985@pilani.bits-pilani.ac.in</v>
      </c>
      <c r="L233" s="10" t="str">
        <f>VLOOKUP($H233,'Startup Sheet'!$A$1:$AM$47,15,0)</f>
        <v>https://drive.google.com/open?id=1--zYAcmR-rs26wsfrAxH4KqTIAYA8uCv&amp;authuser=karman%40conquest.org.in&amp;usp=drive_fs</v>
      </c>
      <c r="M233" s="9" t="str">
        <f t="shared" si="2"/>
        <v>Startup Name- Debound (Registered under SecretStencil Technologies Pvt. Ltd.): https://drive.google.com/open?id=1--zYAcmR-rs26wsfrAxH4KqTIAYA8uCv&amp;authuser=karman%40conquest.org.in&amp;usp=drive_fs</v>
      </c>
      <c r="N233" s="9">
        <v>44747.0</v>
      </c>
      <c r="O233" s="22">
        <v>44747.5</v>
      </c>
      <c r="P233" s="22">
        <v>44747.541666666664</v>
      </c>
      <c r="Q233" s="9" t="str">
        <f>VLOOKUP($H233,'Startup Sheet'!$A$1:$AM$47,18,0)</f>
        <v>f20190469@pilani.bits-pilani.ac.in</v>
      </c>
      <c r="R233" s="9" t="str">
        <f>VLOOKUP($H233,'Startup Sheet'!$A$1:$AM$47,21,0)</f>
        <v>avyaygupta007@gmail.com</v>
      </c>
      <c r="S233" s="9" t="str">
        <f>VLOOKUP($H233,'Startup Sheet'!$A$1:$AM$47,24,0)</f>
        <v>kmlptl.16@gmail.com</v>
      </c>
    </row>
    <row r="234">
      <c r="A234" s="20" t="s">
        <v>251</v>
      </c>
      <c r="B234" s="6" t="str">
        <f>VLOOKUP(A234,'Mentor Sheet'!$B$2:$O$102,2,0)</f>
        <v>M28</v>
      </c>
      <c r="C234" s="6" t="s">
        <v>252</v>
      </c>
      <c r="D234" s="6" t="s">
        <v>33</v>
      </c>
      <c r="E234" s="6" t="str">
        <f>VLOOKUP(D234,'2021 Batch'!$A$2:$E$16,2,0)</f>
        <v>f20211014@pilani.bits-pilani.ac.in</v>
      </c>
      <c r="F234" s="7">
        <v>3.0</v>
      </c>
      <c r="G234" s="6" t="str">
        <f t="shared" si="1"/>
        <v>M28X3</v>
      </c>
      <c r="H234" s="6" t="str">
        <f>VLOOKUP(G234,'Slot tags'!$C$2:$D$610,2,0)</f>
        <v>S43</v>
      </c>
      <c r="I234" s="8" t="str">
        <f>VLOOKUP($H234,'Startup Sheet'!$A$1:$AM$47,2,0)</f>
        <v>Invest With Tribe</v>
      </c>
      <c r="J234" s="9" t="str">
        <f>VLOOKUP(H234,'Startup Sheet'!$A$1:$AM$47,3,0)</f>
        <v>Varad</v>
      </c>
      <c r="K234" s="9" t="str">
        <f>VLOOKUP(H234,'Startup Sheet'!$A$1:$AM$47,4,0)</f>
        <v>f20200160@pilani.bits-pilani.ac.in</v>
      </c>
      <c r="L234" s="10" t="str">
        <f>VLOOKUP($H234,'Startup Sheet'!$A$1:$AM$47,15,0)</f>
        <v>https://drive.google.com/open?id=1XGVm-Tm12RkSLgg26m5hY8wO874bGqRL&amp;authuser=karman%40conquest.org.in&amp;usp=drive_fs</v>
      </c>
      <c r="M234" s="9" t="str">
        <f t="shared" si="2"/>
        <v>Startup Name- Invest With Tribe: https://drive.google.com/open?id=1XGVm-Tm12RkSLgg26m5hY8wO874bGqRL&amp;authuser=karman%40conquest.org.in&amp;usp=drive_fs</v>
      </c>
      <c r="N234" s="9">
        <v>44748.0</v>
      </c>
      <c r="O234" s="22">
        <v>44748.5</v>
      </c>
      <c r="P234" s="22">
        <v>44748.541666666664</v>
      </c>
      <c r="Q234" s="9" t="str">
        <f>VLOOKUP($H234,'Startup Sheet'!$A$1:$AM$47,18,0)</f>
        <v>himanshu@investwithtribe.com</v>
      </c>
      <c r="R234" s="9" t="str">
        <f>VLOOKUP($H234,'Startup Sheet'!$A$1:$AM$47,21,0)</f>
        <v>kayur@investwithtribe.com</v>
      </c>
      <c r="S234" s="9" t="str">
        <f>VLOOKUP($H234,'Startup Sheet'!$A$1:$AM$47,24,0)</f>
        <v/>
      </c>
    </row>
    <row r="235">
      <c r="A235" s="6" t="s">
        <v>253</v>
      </c>
      <c r="B235" s="6" t="str">
        <f>VLOOKUP(A235,'Mentor Sheet'!$B$2:$O$102,2,0)</f>
        <v>M101</v>
      </c>
      <c r="C235" s="6" t="s">
        <v>254</v>
      </c>
      <c r="D235" s="14" t="s">
        <v>53</v>
      </c>
      <c r="E235" s="6" t="str">
        <f>VLOOKUP(D235,'2021 Batch'!$A$2:$E$16,2,0)</f>
        <v>f20211070@pilani.bits-pilani.ac.in</v>
      </c>
      <c r="F235" s="7">
        <v>1.0</v>
      </c>
      <c r="G235" s="6" t="str">
        <f t="shared" si="1"/>
        <v>M101X1</v>
      </c>
      <c r="H235" s="6" t="str">
        <f>VLOOKUP(G235,'Slot tags'!$C$2:$D$610,2,0)</f>
        <v>S26</v>
      </c>
      <c r="I235" s="8" t="str">
        <f>VLOOKUP($H235,'Startup Sheet'!$A$1:$AM$47,2,0)</f>
        <v>Thrifty Ai</v>
      </c>
      <c r="J235" s="9" t="str">
        <f>VLOOKUP(H235,'Startup Sheet'!$A$1:$AM$47,3,0)</f>
        <v>Varad</v>
      </c>
      <c r="K235" s="9" t="str">
        <f>VLOOKUP(H235,'Startup Sheet'!$A$1:$AM$47,4,0)</f>
        <v>f20200160@pilani.bits-pilani.ac.in</v>
      </c>
      <c r="L235" s="10" t="str">
        <f>VLOOKUP($H235,'Startup Sheet'!$A$1:$AM$47,15,0)</f>
        <v>https://drive.google.com/drive/folders/1UGUlOhqjCkI-SwetLhhrUYvF9kMsvQYr?usp=sharing</v>
      </c>
      <c r="M235" s="9" t="str">
        <f t="shared" si="2"/>
        <v>Startup Name- Thrifty Ai: https://drive.google.com/drive/folders/1UGUlOhqjCkI-SwetLhhrUYvF9kMsvQYr?usp=sharing</v>
      </c>
      <c r="N235" s="9">
        <v>44746.0</v>
      </c>
      <c r="O235" s="21">
        <v>44746.458333333336</v>
      </c>
      <c r="P235" s="21">
        <v>44746.5</v>
      </c>
      <c r="Q235" s="9" t="str">
        <f>VLOOKUP($H235,'Startup Sheet'!$A$1:$AM$47,18,0)</f>
        <v>harshmusketers@gmail.com</v>
      </c>
      <c r="R235" s="9" t="str">
        <f>VLOOKUP($H235,'Startup Sheet'!$A$1:$AM$47,21,0)</f>
        <v>tanishi.mookerjee1510@gmail.com</v>
      </c>
      <c r="S235" s="9" t="str">
        <f>VLOOKUP($H235,'Startup Sheet'!$A$1:$AM$47,24,0)</f>
        <v>yashashgupta96@gmail.com</v>
      </c>
    </row>
    <row r="236">
      <c r="A236" s="6" t="s">
        <v>253</v>
      </c>
      <c r="B236" s="6" t="str">
        <f>VLOOKUP(A236,'Mentor Sheet'!$B$2:$O$102,2,0)</f>
        <v>M101</v>
      </c>
      <c r="C236" s="6" t="s">
        <v>254</v>
      </c>
      <c r="D236" s="14" t="s">
        <v>53</v>
      </c>
      <c r="E236" s="6" t="str">
        <f>VLOOKUP(D236,'2021 Batch'!$A$2:$E$16,2,0)</f>
        <v>f20211070@pilani.bits-pilani.ac.in</v>
      </c>
      <c r="F236" s="7">
        <v>2.0</v>
      </c>
      <c r="G236" s="6" t="str">
        <f t="shared" si="1"/>
        <v>M101X2</v>
      </c>
      <c r="H236" s="6" t="str">
        <f>VLOOKUP(G236,'Slot tags'!$C$2:$D$610,2,0)</f>
        <v>S25</v>
      </c>
      <c r="I236" s="8" t="str">
        <f>VLOOKUP($H236,'Startup Sheet'!$A$1:$AM$47,2,0)</f>
        <v>Froots Technologies Pvt Ltd</v>
      </c>
      <c r="J236" s="9" t="str">
        <f>VLOOKUP(H236,'Startup Sheet'!$A$1:$AM$47,3,0)</f>
        <v>Naman</v>
      </c>
      <c r="K236" s="9" t="str">
        <f>VLOOKUP(H236,'Startup Sheet'!$A$1:$AM$47,4,0)</f>
        <v>f20201749@pilani.bits-pilani.ac.in</v>
      </c>
      <c r="L236" s="10" t="str">
        <f>VLOOKUP($H236,'Startup Sheet'!$A$1:$AM$47,15,0)</f>
        <v>https://drive.google.com/open?id=1SIoPVqze3BoLDpQN9KvP4FVg0hUkXfO1&amp;authuser=karman%40conquest.org.in&amp;usp=drive_fs</v>
      </c>
      <c r="M236" s="9" t="str">
        <f t="shared" si="2"/>
        <v>Startup Name- Froots Technologies Pvt Ltd: https://drive.google.com/open?id=1SIoPVqze3BoLDpQN9KvP4FVg0hUkXfO1&amp;authuser=karman%40conquest.org.in&amp;usp=drive_fs</v>
      </c>
      <c r="N236" s="9">
        <v>44746.0</v>
      </c>
      <c r="O236" s="21">
        <v>44746.541666666664</v>
      </c>
      <c r="P236" s="21">
        <v>44746.583333333336</v>
      </c>
      <c r="Q236" s="9" t="str">
        <f>VLOOKUP($H236,'Startup Sheet'!$A$1:$AM$47,18,0)</f>
        <v>shefalika@froots.co</v>
      </c>
      <c r="R236" s="9" t="str">
        <f>VLOOKUP($H236,'Startup Sheet'!$A$1:$AM$47,21,0)</f>
        <v>shefali@froots.co</v>
      </c>
      <c r="S236" s="9" t="str">
        <f>VLOOKUP($H236,'Startup Sheet'!$A$1:$AM$47,24,0)</f>
        <v/>
      </c>
    </row>
    <row r="237">
      <c r="A237" s="6" t="s">
        <v>253</v>
      </c>
      <c r="B237" s="6" t="str">
        <f>VLOOKUP(A237,'Mentor Sheet'!$B$2:$O$102,2,0)</f>
        <v>M101</v>
      </c>
      <c r="C237" s="6" t="s">
        <v>254</v>
      </c>
      <c r="D237" s="14" t="s">
        <v>53</v>
      </c>
      <c r="E237" s="6" t="str">
        <f>VLOOKUP(D237,'2021 Batch'!$A$2:$E$16,2,0)</f>
        <v>f20211070@pilani.bits-pilani.ac.in</v>
      </c>
      <c r="F237" s="7">
        <v>3.0</v>
      </c>
      <c r="G237" s="6" t="str">
        <f t="shared" si="1"/>
        <v>M101X3</v>
      </c>
      <c r="H237" s="6" t="str">
        <f>VLOOKUP(G237,'Slot tags'!$C$2:$D$610,2,0)</f>
        <v>S20</v>
      </c>
      <c r="I237" s="8" t="str">
        <f>VLOOKUP($H237,'Startup Sheet'!$A$1:$AM$47,2,0)</f>
        <v>Kwikpic</v>
      </c>
      <c r="J237" s="9" t="str">
        <f>VLOOKUP(H237,'Startup Sheet'!$A$1:$AM$47,3,0)</f>
        <v>Shreya</v>
      </c>
      <c r="K237" s="9" t="str">
        <f>VLOOKUP(H237,'Startup Sheet'!$A$1:$AM$47,4,0)</f>
        <v>f20201807@pilani.bits-pilani.ac.in</v>
      </c>
      <c r="L237" s="10" t="str">
        <f>VLOOKUP($H237,'Startup Sheet'!$A$1:$AM$47,15,0)</f>
        <v>https://drive.google.com/drive/folders/1Se-AWsb-C5MxkFslCpOLWQGsT_aq9h1d?usp=sharing</v>
      </c>
      <c r="M237" s="9" t="str">
        <f t="shared" si="2"/>
        <v>Startup Name- Kwikpic: https://drive.google.com/drive/folders/1Se-AWsb-C5MxkFslCpOLWQGsT_aq9h1d?usp=sharing</v>
      </c>
      <c r="N237" s="9">
        <v>44744.0</v>
      </c>
      <c r="O237" s="21">
        <v>44744.458333333336</v>
      </c>
      <c r="P237" s="21">
        <v>44744.5</v>
      </c>
      <c r="Q237" s="9" t="str">
        <f>VLOOKUP($H237,'Startup Sheet'!$A$1:$AM$47,18,0)</f>
        <v>harsh@kwikpic.in</v>
      </c>
      <c r="R237" s="9" t="str">
        <f>VLOOKUP($H237,'Startup Sheet'!$A$1:$AM$47,21,0)</f>
        <v/>
      </c>
      <c r="S237" s="9" t="str">
        <f>VLOOKUP($H237,'Startup Sheet'!$A$1:$AM$47,24,0)</f>
        <v/>
      </c>
    </row>
    <row r="238">
      <c r="A238" s="6" t="s">
        <v>255</v>
      </c>
      <c r="B238" s="6" t="str">
        <f>VLOOKUP(A238,'Mentor Sheet'!$B$2:$O$102,2,0)</f>
        <v>M9</v>
      </c>
      <c r="C238" s="6" t="s">
        <v>256</v>
      </c>
      <c r="D238" s="6" t="s">
        <v>35</v>
      </c>
      <c r="E238" s="6" t="str">
        <f>VLOOKUP(D238,'2021 Batch'!$A$2:$E$16,2,0)</f>
        <v>f20212389@pilani.bits-pilani.ac.in</v>
      </c>
      <c r="F238" s="7">
        <v>1.0</v>
      </c>
      <c r="G238" s="6" t="str">
        <f t="shared" si="1"/>
        <v>M9X1</v>
      </c>
      <c r="H238" s="6" t="str">
        <f>VLOOKUP(G238,'Slot tags'!$C$2:$D$610,2,0)</f>
        <v>S1</v>
      </c>
      <c r="I238" s="8" t="str">
        <f>VLOOKUP($H238,'Startup Sheet'!$A$1:$AM$47,2,0)</f>
        <v>Algoz.xyz</v>
      </c>
      <c r="J238" s="9" t="str">
        <f>VLOOKUP(H238,'Startup Sheet'!$A$1:$AM$47,3,0)</f>
        <v>Saksham</v>
      </c>
      <c r="K238" s="9" t="str">
        <f>VLOOKUP(H238,'Startup Sheet'!$A$1:$AM$47,4,0)</f>
        <v>f20201508@pilani.bits-pilani.ac.in</v>
      </c>
      <c r="L238" s="10" t="str">
        <f>VLOOKUP($H238,'Startup Sheet'!$A$1:$AM$47,15,0)</f>
        <v>https://drive.google.com/drive/folders/1LWNIO2EIRPjX9BeaYigFOVgkhpfh3fiM?usp=sharing</v>
      </c>
      <c r="M238" s="9" t="str">
        <f t="shared" si="2"/>
        <v>Startup Name- Algoz.xyz: https://drive.google.com/drive/folders/1LWNIO2EIRPjX9BeaYigFOVgkhpfh3fiM?usp=sharing</v>
      </c>
      <c r="N238" s="9">
        <v>44747.0</v>
      </c>
      <c r="O238" s="21">
        <v>44747.5</v>
      </c>
      <c r="P238" s="21">
        <v>44747.541666666664</v>
      </c>
      <c r="Q238" s="9" t="str">
        <f>VLOOKUP($H238,'Startup Sheet'!$A$1:$AM$47,18,0)</f>
        <v>hey@virajchhajed.com</v>
      </c>
      <c r="R238" s="9" t="str">
        <f>VLOOKUP($H238,'Startup Sheet'!$A$1:$AM$47,21,0)</f>
        <v>nishant.aklecha@gmail.com</v>
      </c>
      <c r="S238" s="9" t="str">
        <f>VLOOKUP($H238,'Startup Sheet'!$A$1:$AM$47,24,0)</f>
        <v/>
      </c>
    </row>
    <row r="239">
      <c r="A239" s="6" t="s">
        <v>255</v>
      </c>
      <c r="B239" s="6" t="str">
        <f>VLOOKUP(A239,'Mentor Sheet'!$B$2:$O$102,2,0)</f>
        <v>M9</v>
      </c>
      <c r="C239" s="6" t="s">
        <v>256</v>
      </c>
      <c r="D239" s="6" t="s">
        <v>35</v>
      </c>
      <c r="E239" s="6" t="str">
        <f>VLOOKUP(D239,'2021 Batch'!$A$2:$E$16,2,0)</f>
        <v>f20212389@pilani.bits-pilani.ac.in</v>
      </c>
      <c r="F239" s="7">
        <v>2.0</v>
      </c>
      <c r="G239" s="6" t="str">
        <f t="shared" si="1"/>
        <v>M9X2</v>
      </c>
      <c r="H239" s="6" t="str">
        <f>VLOOKUP(G239,'Slot tags'!$C$2:$D$610,2,0)</f>
        <v>S6</v>
      </c>
      <c r="I239" s="8" t="str">
        <f>VLOOKUP($H239,'Startup Sheet'!$A$1:$AM$47,2,0)</f>
        <v>BEAT Music NFTs</v>
      </c>
      <c r="J239" s="9" t="str">
        <f>VLOOKUP(H239,'Startup Sheet'!$A$1:$AM$47,3,0)</f>
        <v>Saksham</v>
      </c>
      <c r="K239" s="9" t="str">
        <f>VLOOKUP(H239,'Startup Sheet'!$A$1:$AM$47,4,0)</f>
        <v>f20201508@pilani.bits-pilani.ac.in</v>
      </c>
      <c r="L239" s="10" t="str">
        <f>VLOOKUP($H239,'Startup Sheet'!$A$1:$AM$47,15,0)</f>
        <v>https://drive.google.com/drive/folders/1JnthQqfPsMK1kllemeIUDUeZ5AXteXt8?usp=sharing</v>
      </c>
      <c r="M239" s="9" t="str">
        <f t="shared" si="2"/>
        <v>Startup Name- BEAT Music NFTs: https://drive.google.com/drive/folders/1JnthQqfPsMK1kllemeIUDUeZ5AXteXt8?usp=sharing</v>
      </c>
      <c r="N239" s="9">
        <v>44747.0</v>
      </c>
      <c r="O239" s="21">
        <v>44747.541666666664</v>
      </c>
      <c r="P239" s="21">
        <v>44747.583333333336</v>
      </c>
      <c r="Q239" s="9" t="str">
        <f>VLOOKUP($H239,'Startup Sheet'!$A$1:$AM$47,18,0)</f>
        <v>bhargavk191@gmail.com</v>
      </c>
      <c r="R239" s="9" t="str">
        <f>VLOOKUP($H239,'Startup Sheet'!$A$1:$AM$47,21,0)</f>
        <v/>
      </c>
      <c r="S239" s="9" t="str">
        <f>VLOOKUP($H239,'Startup Sheet'!$A$1:$AM$47,24,0)</f>
        <v/>
      </c>
    </row>
    <row r="240">
      <c r="A240" s="6" t="s">
        <v>255</v>
      </c>
      <c r="B240" s="6" t="str">
        <f>VLOOKUP(A240,'Mentor Sheet'!$B$2:$O$102,2,0)</f>
        <v>M9</v>
      </c>
      <c r="C240" s="6" t="s">
        <v>256</v>
      </c>
      <c r="D240" s="6" t="s">
        <v>35</v>
      </c>
      <c r="E240" s="6" t="str">
        <f>VLOOKUP(D240,'2021 Batch'!$A$2:$E$16,2,0)</f>
        <v>f20212389@pilani.bits-pilani.ac.in</v>
      </c>
      <c r="F240" s="7">
        <v>3.0</v>
      </c>
      <c r="G240" s="6" t="str">
        <f t="shared" si="1"/>
        <v>M9X3</v>
      </c>
      <c r="H240" s="6" t="str">
        <f>VLOOKUP(G240,'Slot tags'!$C$2:$D$610,2,0)</f>
        <v>S8</v>
      </c>
      <c r="I240" s="8" t="str">
        <f>VLOOKUP($H240,'Startup Sheet'!$A$1:$AM$47,2,0)</f>
        <v>Fragments (prev. Gullak Party)</v>
      </c>
      <c r="J240" s="9" t="str">
        <f>VLOOKUP(H240,'Startup Sheet'!$A$1:$AM$47,3,0)</f>
        <v>Adarsh</v>
      </c>
      <c r="K240" s="9" t="str">
        <f>VLOOKUP(H240,'Startup Sheet'!$A$1:$AM$47,4,0)</f>
        <v>f20200635@pilani.bits-pilani.ac.in</v>
      </c>
      <c r="L240" s="10" t="str">
        <f>VLOOKUP($H240,'Startup Sheet'!$A$1:$AM$47,15,0)</f>
        <v>https://drive.google.com/open?id=1JpRC8GO5Kbd6N1RwVqNKcwOcV7aUUxhr&amp;authuser=karman%40conquest.org.in&amp;usp=drive_fs</v>
      </c>
      <c r="M240" s="9" t="str">
        <f t="shared" si="2"/>
        <v>Startup Name- Fragments (prev. Gullak Party): https://drive.google.com/open?id=1JpRC8GO5Kbd6N1RwVqNKcwOcV7aUUxhr&amp;authuser=karman%40conquest.org.in&amp;usp=drive_fs</v>
      </c>
      <c r="N240" s="9">
        <v>44747.0</v>
      </c>
      <c r="O240" s="21">
        <v>44747.583333333336</v>
      </c>
      <c r="P240" s="21">
        <v>44747.625</v>
      </c>
      <c r="Q240" s="9" t="str">
        <f>VLOOKUP($H240,'Startup Sheet'!$A$1:$AM$47,18,0)</f>
        <v>deep@thesocio.club</v>
      </c>
      <c r="R240" s="9" t="str">
        <f>VLOOKUP($H240,'Startup Sheet'!$A$1:$AM$47,21,0)</f>
        <v/>
      </c>
      <c r="S240" s="9" t="str">
        <f>VLOOKUP($H240,'Startup Sheet'!$A$1:$AM$47,24,0)</f>
        <v/>
      </c>
    </row>
    <row r="241">
      <c r="A241" s="6" t="s">
        <v>255</v>
      </c>
      <c r="B241" s="6" t="str">
        <f>VLOOKUP(A241,'Mentor Sheet'!$B$2:$O$102,2,0)</f>
        <v>M9</v>
      </c>
      <c r="C241" s="6" t="s">
        <v>256</v>
      </c>
      <c r="D241" s="6" t="s">
        <v>35</v>
      </c>
      <c r="E241" s="6" t="str">
        <f>VLOOKUP(D241,'2021 Batch'!$A$2:$E$16,2,0)</f>
        <v>f20212389@pilani.bits-pilani.ac.in</v>
      </c>
      <c r="F241" s="7">
        <v>4.0</v>
      </c>
      <c r="G241" s="6" t="str">
        <f t="shared" si="1"/>
        <v>M9X4</v>
      </c>
      <c r="H241" s="6" t="str">
        <f>VLOOKUP(G241,'Slot tags'!$C$2:$D$610,2,0)</f>
        <v>S7</v>
      </c>
      <c r="I241" s="8" t="str">
        <f>VLOOKUP($H241,'Startup Sheet'!$A$1:$AM$47,2,0)</f>
        <v>NeoFanTasy</v>
      </c>
      <c r="J241" s="9" t="str">
        <f>VLOOKUP(H241,'Startup Sheet'!$A$1:$AM$47,3,0)</f>
        <v>Saksham</v>
      </c>
      <c r="K241" s="9" t="str">
        <f>VLOOKUP(H241,'Startup Sheet'!$A$1:$AM$47,4,0)</f>
        <v>f20201508@pilani.bits-pilani.ac.in</v>
      </c>
      <c r="L241" s="10" t="str">
        <f>VLOOKUP($H241,'Startup Sheet'!$A$1:$AM$47,15,0)</f>
        <v>https://drive.google.com/drive/folders/1LhQa9x9AkAoPq-p7CL7IZB-OswRTr9lM?usp=sharing</v>
      </c>
      <c r="M241" s="9" t="str">
        <f t="shared" si="2"/>
        <v>Startup Name- NeoFanTasy: https://drive.google.com/drive/folders/1LhQa9x9AkAoPq-p7CL7IZB-OswRTr9lM?usp=sharing</v>
      </c>
      <c r="N241" s="9">
        <v>44747.0</v>
      </c>
      <c r="O241" s="21">
        <v>44747.625</v>
      </c>
      <c r="P241" s="21">
        <v>44747.666666666664</v>
      </c>
      <c r="Q241" s="9" t="str">
        <f>VLOOKUP($H241,'Startup Sheet'!$A$1:$AM$47,18,0)</f>
        <v>maharsh@nextblock.in</v>
      </c>
      <c r="R241" s="9" t="str">
        <f>VLOOKUP($H241,'Startup Sheet'!$A$1:$AM$47,21,0)</f>
        <v>deep@nextblock.in</v>
      </c>
      <c r="S241" s="9" t="str">
        <f>VLOOKUP($H241,'Startup Sheet'!$A$1:$AM$47,24,0)</f>
        <v/>
      </c>
    </row>
    <row r="242">
      <c r="A242" s="6" t="s">
        <v>255</v>
      </c>
      <c r="B242" s="6" t="str">
        <f>VLOOKUP(A242,'Mentor Sheet'!$B$2:$O$102,2,0)</f>
        <v>M9</v>
      </c>
      <c r="C242" s="6" t="s">
        <v>256</v>
      </c>
      <c r="D242" s="6" t="s">
        <v>35</v>
      </c>
      <c r="E242" s="6" t="str">
        <f>VLOOKUP(D242,'2021 Batch'!$A$2:$E$16,2,0)</f>
        <v>f20212389@pilani.bits-pilani.ac.in</v>
      </c>
      <c r="F242" s="7">
        <v>5.0</v>
      </c>
      <c r="G242" s="6" t="str">
        <f t="shared" si="1"/>
        <v>M9X5</v>
      </c>
      <c r="H242" s="6" t="str">
        <f>VLOOKUP(G242,'Slot tags'!$C$2:$D$610,2,0)</f>
        <v>S3</v>
      </c>
      <c r="I242" s="8" t="str">
        <f>VLOOKUP($H242,'Startup Sheet'!$A$1:$AM$47,2,0)</f>
        <v>PredictRAM DeFi</v>
      </c>
      <c r="J242" s="9" t="str">
        <f>VLOOKUP(H242,'Startup Sheet'!$A$1:$AM$47,3,0)</f>
        <v>Adarsh</v>
      </c>
      <c r="K242" s="9" t="str">
        <f>VLOOKUP(H242,'Startup Sheet'!$A$1:$AM$47,4,0)</f>
        <v>f20200635@pilani.bits-pilani.ac.in</v>
      </c>
      <c r="L242" s="10" t="str">
        <f>VLOOKUP($H242,'Startup Sheet'!$A$1:$AM$47,15,0)</f>
        <v>https://drive.google.com/open?id=1JS1ODbx9H_BuLWnEKXgFlopKKnGwBkA_&amp;authuser=karman%40conquest.org.in&amp;usp=drive_fs</v>
      </c>
      <c r="M242" s="9" t="str">
        <f t="shared" si="2"/>
        <v>Startup Name- PredictRAM DeFi: https://drive.google.com/open?id=1JS1ODbx9H_BuLWnEKXgFlopKKnGwBkA_&amp;authuser=karman%40conquest.org.in&amp;usp=drive_fs</v>
      </c>
      <c r="N242" s="9">
        <v>44747.0</v>
      </c>
      <c r="O242" s="21">
        <v>44747.666666666664</v>
      </c>
      <c r="P242" s="21">
        <v>44747.708333333336</v>
      </c>
      <c r="Q242" s="9" t="str">
        <f>VLOOKUP($H242,'Startup Sheet'!$A$1:$AM$47,18,0)</f>
        <v>subir@predictram.com</v>
      </c>
      <c r="R242" s="9" t="str">
        <f>VLOOKUP($H242,'Startup Sheet'!$A$1:$AM$47,21,0)</f>
        <v>sheetal.maurya17@gmail.com</v>
      </c>
      <c r="S242" s="9" t="str">
        <f>VLOOKUP($H242,'Startup Sheet'!$A$1:$AM$47,24,0)</f>
        <v/>
      </c>
    </row>
    <row r="243">
      <c r="A243" s="6" t="s">
        <v>257</v>
      </c>
      <c r="B243" s="6" t="str">
        <f>VLOOKUP(A243,'Mentor Sheet'!$B$2:$O$102,2,0)</f>
        <v>M70</v>
      </c>
      <c r="C243" s="6" t="s">
        <v>258</v>
      </c>
      <c r="D243" s="6" t="s">
        <v>31</v>
      </c>
      <c r="E243" s="6" t="str">
        <f>VLOOKUP(D243,'2021 Batch'!$A$2:$E$16,2,0)</f>
        <v>f20210362@pilani.bits-pilani.ac.in</v>
      </c>
      <c r="F243" s="7">
        <v>1.0</v>
      </c>
      <c r="G243" s="6" t="str">
        <f t="shared" si="1"/>
        <v>M70X1</v>
      </c>
      <c r="H243" s="6" t="str">
        <f>VLOOKUP(G243,'Slot tags'!$C$2:$D$610,2,0)</f>
        <v>S2</v>
      </c>
      <c r="I243" s="8" t="str">
        <f>VLOOKUP($H243,'Startup Sheet'!$A$1:$AM$47,2,0)</f>
        <v>Aiverse</v>
      </c>
      <c r="J243" s="9" t="str">
        <f>VLOOKUP(H243,'Startup Sheet'!$A$1:$AM$47,3,0)</f>
        <v>Saksham</v>
      </c>
      <c r="K243" s="9" t="str">
        <f>VLOOKUP(H243,'Startup Sheet'!$A$1:$AM$47,4,0)</f>
        <v>f20201508@pilani.bits-pilani.ac.in</v>
      </c>
      <c r="L243" s="10" t="str">
        <f>VLOOKUP($H243,'Startup Sheet'!$A$1:$AM$47,15,0)</f>
        <v>https://drive.google.com/drive/folders/1DBLkV1sf6Kp6Q5Ywi44gcnxhyIpm47Kc?usp=sharing</v>
      </c>
      <c r="M243" s="9" t="str">
        <f t="shared" si="2"/>
        <v>Startup Name- Aiverse: https://drive.google.com/drive/folders/1DBLkV1sf6Kp6Q5Ywi44gcnxhyIpm47Kc?usp=sharing</v>
      </c>
      <c r="N243" s="9">
        <v>44743.0</v>
      </c>
      <c r="O243" s="21">
        <v>44743.416666666664</v>
      </c>
      <c r="P243" s="21">
        <v>44743.458333333336</v>
      </c>
      <c r="Q243" s="9" t="str">
        <f>VLOOKUP($H243,'Startup Sheet'!$A$1:$AM$47,18,0)</f>
        <v>abhishekroushan2194@gmail.com</v>
      </c>
      <c r="R243" s="9" t="str">
        <f>VLOOKUP($H243,'Startup Sheet'!$A$1:$AM$47,21,0)</f>
        <v>synergy.gaurav05@gmail.com</v>
      </c>
      <c r="S243" s="9" t="str">
        <f>VLOOKUP($H243,'Startup Sheet'!$A$1:$AM$47,24,0)</f>
        <v>aryanguptagandhi@gmail.com</v>
      </c>
    </row>
    <row r="244">
      <c r="A244" s="6" t="s">
        <v>257</v>
      </c>
      <c r="B244" s="6" t="str">
        <f>VLOOKUP(A244,'Mentor Sheet'!$B$2:$O$102,2,0)</f>
        <v>M70</v>
      </c>
      <c r="C244" s="6" t="s">
        <v>258</v>
      </c>
      <c r="D244" s="6" t="s">
        <v>31</v>
      </c>
      <c r="E244" s="6" t="str">
        <f>VLOOKUP(D244,'2021 Batch'!$A$2:$E$16,2,0)</f>
        <v>f20210362@pilani.bits-pilani.ac.in</v>
      </c>
      <c r="F244" s="7">
        <v>2.0</v>
      </c>
      <c r="G244" s="6" t="str">
        <f t="shared" si="1"/>
        <v>M70X2</v>
      </c>
      <c r="H244" s="6" t="str">
        <f>VLOOKUP(G244,'Slot tags'!$C$2:$D$610,2,0)</f>
        <v>S3</v>
      </c>
      <c r="I244" s="8" t="str">
        <f>VLOOKUP($H244,'Startup Sheet'!$A$1:$AM$47,2,0)</f>
        <v>PredictRAM DeFi</v>
      </c>
      <c r="J244" s="9" t="str">
        <f>VLOOKUP(H244,'Startup Sheet'!$A$1:$AM$47,3,0)</f>
        <v>Adarsh</v>
      </c>
      <c r="K244" s="9" t="str">
        <f>VLOOKUP(H244,'Startup Sheet'!$A$1:$AM$47,4,0)</f>
        <v>f20200635@pilani.bits-pilani.ac.in</v>
      </c>
      <c r="L244" s="10" t="str">
        <f>VLOOKUP($H244,'Startup Sheet'!$A$1:$AM$47,15,0)</f>
        <v>https://drive.google.com/open?id=1JS1ODbx9H_BuLWnEKXgFlopKKnGwBkA_&amp;authuser=karman%40conquest.org.in&amp;usp=drive_fs</v>
      </c>
      <c r="M244" s="9" t="str">
        <f t="shared" si="2"/>
        <v>Startup Name- PredictRAM DeFi: https://drive.google.com/open?id=1JS1ODbx9H_BuLWnEKXgFlopKKnGwBkA_&amp;authuser=karman%40conquest.org.in&amp;usp=drive_fs</v>
      </c>
      <c r="N244" s="9">
        <v>44746.0</v>
      </c>
      <c r="O244" s="21">
        <v>44746.416666666664</v>
      </c>
      <c r="P244" s="21">
        <v>44746.458333333336</v>
      </c>
      <c r="Q244" s="9" t="str">
        <f>VLOOKUP($H244,'Startup Sheet'!$A$1:$AM$47,18,0)</f>
        <v>subir@predictram.com</v>
      </c>
      <c r="R244" s="9" t="str">
        <f>VLOOKUP($H244,'Startup Sheet'!$A$1:$AM$47,21,0)</f>
        <v>sheetal.maurya17@gmail.com</v>
      </c>
      <c r="S244" s="9" t="str">
        <f>VLOOKUP($H244,'Startup Sheet'!$A$1:$AM$47,24,0)</f>
        <v/>
      </c>
    </row>
    <row r="245">
      <c r="A245" s="6" t="s">
        <v>257</v>
      </c>
      <c r="B245" s="6" t="str">
        <f>VLOOKUP(A245,'Mentor Sheet'!$B$2:$O$102,2,0)</f>
        <v>M70</v>
      </c>
      <c r="C245" s="6" t="s">
        <v>258</v>
      </c>
      <c r="D245" s="6" t="s">
        <v>31</v>
      </c>
      <c r="E245" s="6" t="str">
        <f>VLOOKUP(D245,'2021 Batch'!$A$2:$E$16,2,0)</f>
        <v>f20210362@pilani.bits-pilani.ac.in</v>
      </c>
      <c r="F245" s="7">
        <v>3.0</v>
      </c>
      <c r="G245" s="6" t="str">
        <f t="shared" si="1"/>
        <v>M70X3</v>
      </c>
      <c r="H245" s="6" t="str">
        <f>VLOOKUP(G245,'Slot tags'!$C$2:$D$610,2,0)</f>
        <v>S5</v>
      </c>
      <c r="I245" s="8" t="str">
        <f>VLOOKUP($H245,'Startup Sheet'!$A$1:$AM$47,2,0)</f>
        <v>StreamMoney</v>
      </c>
      <c r="J245" s="9" t="str">
        <f>VLOOKUP(H245,'Startup Sheet'!$A$1:$AM$47,3,0)</f>
        <v>Adarsh</v>
      </c>
      <c r="K245" s="9" t="str">
        <f>VLOOKUP(H245,'Startup Sheet'!$A$1:$AM$47,4,0)</f>
        <v>f20200635@pilani.bits-pilani.ac.in</v>
      </c>
      <c r="L245" s="10" t="str">
        <f>VLOOKUP($H245,'Startup Sheet'!$A$1:$AM$47,15,0)</f>
        <v>https://drive.google.com/open?id=1JRlx0Z4Yc3jaD0eJLvBER8VswmJACJlk&amp;authuser=karman%40conquest.org.in&amp;usp=drive_fs</v>
      </c>
      <c r="M245" s="9" t="str">
        <f t="shared" si="2"/>
        <v>Startup Name- StreamMoney: https://drive.google.com/open?id=1JRlx0Z4Yc3jaD0eJLvBER8VswmJACJlk&amp;authuser=karman%40conquest.org.in&amp;usp=drive_fs</v>
      </c>
      <c r="N245" s="9">
        <v>44748.0</v>
      </c>
      <c r="O245" s="21">
        <v>44748.416666666664</v>
      </c>
      <c r="P245" s="21">
        <v>44748.458333333336</v>
      </c>
      <c r="Q245" s="9" t="str">
        <f>VLOOKUP($H245,'Startup Sheet'!$A$1:$AM$47,18,0)</f>
        <v>yugal@streammoney.finance</v>
      </c>
      <c r="R245" s="9" t="str">
        <f>VLOOKUP($H245,'Startup Sheet'!$A$1:$AM$47,21,0)</f>
        <v>piyush.chittara@gmail.com</v>
      </c>
      <c r="S245" s="9" t="str">
        <f>VLOOKUP($H245,'Startup Sheet'!$A$1:$AM$47,24,0)</f>
        <v/>
      </c>
    </row>
    <row r="246">
      <c r="A246" s="6" t="s">
        <v>257</v>
      </c>
      <c r="B246" s="6" t="str">
        <f>VLOOKUP(A246,'Mentor Sheet'!$B$2:$O$102,2,0)</f>
        <v>M70</v>
      </c>
      <c r="C246" s="6" t="s">
        <v>258</v>
      </c>
      <c r="D246" s="6" t="s">
        <v>31</v>
      </c>
      <c r="E246" s="6" t="str">
        <f>VLOOKUP(D246,'2021 Batch'!$A$2:$E$16,2,0)</f>
        <v>f20210362@pilani.bits-pilani.ac.in</v>
      </c>
      <c r="F246" s="7">
        <v>4.0</v>
      </c>
      <c r="G246" s="6" t="str">
        <f t="shared" si="1"/>
        <v>M70X4</v>
      </c>
      <c r="H246" s="6" t="str">
        <f>VLOOKUP(G246,'Slot tags'!$C$2:$D$610,2,0)</f>
        <v>S7</v>
      </c>
      <c r="I246" s="8" t="str">
        <f>VLOOKUP($H246,'Startup Sheet'!$A$1:$AM$47,2,0)</f>
        <v>NeoFanTasy</v>
      </c>
      <c r="J246" s="9" t="str">
        <f>VLOOKUP(H246,'Startup Sheet'!$A$1:$AM$47,3,0)</f>
        <v>Saksham</v>
      </c>
      <c r="K246" s="9" t="str">
        <f>VLOOKUP(H246,'Startup Sheet'!$A$1:$AM$47,4,0)</f>
        <v>f20201508@pilani.bits-pilani.ac.in</v>
      </c>
      <c r="L246" s="10" t="str">
        <f>VLOOKUP($H246,'Startup Sheet'!$A$1:$AM$47,15,0)</f>
        <v>https://drive.google.com/drive/folders/1LhQa9x9AkAoPq-p7CL7IZB-OswRTr9lM?usp=sharing</v>
      </c>
      <c r="M246" s="9" t="str">
        <f t="shared" si="2"/>
        <v>Startup Name- NeoFanTasy: https://drive.google.com/drive/folders/1LhQa9x9AkAoPq-p7CL7IZB-OswRTr9lM?usp=sharing</v>
      </c>
      <c r="N246" s="9">
        <v>44750.0</v>
      </c>
      <c r="O246" s="21">
        <v>44750.416666666664</v>
      </c>
      <c r="P246" s="21">
        <v>44750.458333333336</v>
      </c>
      <c r="Q246" s="9" t="str">
        <f>VLOOKUP($H246,'Startup Sheet'!$A$1:$AM$47,18,0)</f>
        <v>maharsh@nextblock.in</v>
      </c>
      <c r="R246" s="9" t="str">
        <f>VLOOKUP($H246,'Startup Sheet'!$A$1:$AM$47,21,0)</f>
        <v>deep@nextblock.in</v>
      </c>
      <c r="S246" s="9" t="str">
        <f>VLOOKUP($H246,'Startup Sheet'!$A$1:$AM$47,24,0)</f>
        <v/>
      </c>
    </row>
    <row r="247">
      <c r="A247" s="6" t="s">
        <v>259</v>
      </c>
      <c r="B247" s="6" t="str">
        <f>VLOOKUP(A247,'Mentor Sheet'!$B$2:$O$102,2,0)</f>
        <v>M33</v>
      </c>
      <c r="C247" s="6" t="s">
        <v>260</v>
      </c>
      <c r="D247" s="6" t="s">
        <v>29</v>
      </c>
      <c r="E247" s="6" t="str">
        <f>VLOOKUP(D247,'2021 Batch'!$A$2:$E$16,2,0)</f>
        <v>f20212512@pilani.bits-pilani.ac.in</v>
      </c>
      <c r="F247" s="7">
        <v>1.0</v>
      </c>
      <c r="G247" s="6" t="str">
        <f t="shared" si="1"/>
        <v>M33X1</v>
      </c>
      <c r="H247" s="6" t="str">
        <f>VLOOKUP(G247,'Slot tags'!$C$2:$D$610,2,0)</f>
        <v>S5</v>
      </c>
      <c r="I247" s="8" t="str">
        <f>VLOOKUP($H247,'Startup Sheet'!$A$1:$AM$47,2,0)</f>
        <v>StreamMoney</v>
      </c>
      <c r="J247" s="9" t="str">
        <f>VLOOKUP(H247,'Startup Sheet'!$A$1:$AM$47,3,0)</f>
        <v>Adarsh</v>
      </c>
      <c r="K247" s="9" t="str">
        <f>VLOOKUP(H247,'Startup Sheet'!$A$1:$AM$47,4,0)</f>
        <v>f20200635@pilani.bits-pilani.ac.in</v>
      </c>
      <c r="L247" s="10" t="str">
        <f>VLOOKUP($H247,'Startup Sheet'!$A$1:$AM$47,15,0)</f>
        <v>https://drive.google.com/open?id=1JRlx0Z4Yc3jaD0eJLvBER8VswmJACJlk&amp;authuser=karman%40conquest.org.in&amp;usp=drive_fs</v>
      </c>
      <c r="M247" s="9" t="str">
        <f t="shared" si="2"/>
        <v>Startup Name- StreamMoney: https://drive.google.com/open?id=1JRlx0Z4Yc3jaD0eJLvBER8VswmJACJlk&amp;authuser=karman%40conquest.org.in&amp;usp=drive_fs</v>
      </c>
      <c r="N247" s="26">
        <v>44747.0</v>
      </c>
      <c r="O247" s="21">
        <v>44747.71875</v>
      </c>
      <c r="P247" s="22">
        <v>44747.760416666664</v>
      </c>
      <c r="Q247" s="9" t="str">
        <f>VLOOKUP($H247,'Startup Sheet'!$A$1:$AM$47,18,0)</f>
        <v>yugal@streammoney.finance</v>
      </c>
      <c r="R247" s="9" t="str">
        <f>VLOOKUP($H247,'Startup Sheet'!$A$1:$AM$47,21,0)</f>
        <v>piyush.chittara@gmail.com</v>
      </c>
      <c r="S247" s="9" t="str">
        <f>VLOOKUP($H247,'Startup Sheet'!$A$1:$AM$47,24,0)</f>
        <v/>
      </c>
    </row>
    <row r="248">
      <c r="A248" s="6" t="s">
        <v>261</v>
      </c>
      <c r="B248" s="6" t="str">
        <f>VLOOKUP(A248,'Mentor Sheet'!$B$2:$O$102,2,0)</f>
        <v>M98</v>
      </c>
      <c r="C248" s="6" t="s">
        <v>262</v>
      </c>
      <c r="D248" s="6" t="s">
        <v>31</v>
      </c>
      <c r="E248" s="6" t="str">
        <f>VLOOKUP(D248,'2021 Batch'!$A$2:$E$16,2,0)</f>
        <v>f20210362@pilani.bits-pilani.ac.in</v>
      </c>
      <c r="F248" s="7">
        <v>1.0</v>
      </c>
      <c r="G248" s="6" t="str">
        <f t="shared" si="1"/>
        <v>M98X1</v>
      </c>
      <c r="H248" s="6" t="str">
        <f>VLOOKUP(G248,'Slot tags'!$C$2:$D$610,2,0)</f>
        <v>S28</v>
      </c>
      <c r="I248" s="8" t="str">
        <f>VLOOKUP($H248,'Startup Sheet'!$A$1:$AM$47,2,0)</f>
        <v>Siddhan Intelligence Pvt Limited</v>
      </c>
      <c r="J248" s="9" t="str">
        <f>VLOOKUP(H248,'Startup Sheet'!$A$1:$AM$47,3,0)</f>
        <v>Varad</v>
      </c>
      <c r="K248" s="9" t="str">
        <f>VLOOKUP(H248,'Startup Sheet'!$A$1:$AM$47,4,0)</f>
        <v>f20200160@pilani.bits-pilani.ac.in</v>
      </c>
      <c r="L248" s="10" t="str">
        <f>VLOOKUP($H248,'Startup Sheet'!$A$1:$AM$47,15,0)</f>
        <v>https://drive.google.com/drive/folders/1JwNyJjPecSUQSfnGNMkQfZnldC9xCKN1?usp=sharing</v>
      </c>
      <c r="M248" s="9" t="str">
        <f t="shared" si="2"/>
        <v>Startup Name- Siddhan Intelligence Pvt Limited: https://drive.google.com/drive/folders/1JwNyJjPecSUQSfnGNMkQfZnldC9xCKN1?usp=sharing</v>
      </c>
      <c r="N248" s="9">
        <v>44743.0</v>
      </c>
      <c r="O248" s="21">
        <v>44743.333333333336</v>
      </c>
      <c r="P248" s="21">
        <v>44743.375</v>
      </c>
      <c r="Q248" s="9" t="str">
        <f>VLOOKUP($H248,'Startup Sheet'!$A$1:$AM$47,18,0)</f>
        <v>baskar.rengaiyan@siddhanintelligence.com</v>
      </c>
      <c r="R248" s="9" t="str">
        <f>VLOOKUP($H248,'Startup Sheet'!$A$1:$AM$47,21,0)</f>
        <v>Alok.upadhyay@siddhanintelligence.com</v>
      </c>
      <c r="S248" s="9" t="str">
        <f>VLOOKUP($H248,'Startup Sheet'!$A$1:$AM$47,24,0)</f>
        <v/>
      </c>
    </row>
    <row r="249">
      <c r="A249" s="6" t="s">
        <v>261</v>
      </c>
      <c r="B249" s="6" t="str">
        <f>VLOOKUP(A249,'Mentor Sheet'!$B$2:$O$102,2,0)</f>
        <v>M98</v>
      </c>
      <c r="C249" s="6" t="s">
        <v>262</v>
      </c>
      <c r="D249" s="6" t="s">
        <v>31</v>
      </c>
      <c r="E249" s="6" t="str">
        <f>VLOOKUP(D249,'2021 Batch'!$A$2:$E$16,2,0)</f>
        <v>f20210362@pilani.bits-pilani.ac.in</v>
      </c>
      <c r="F249" s="7">
        <v>2.0</v>
      </c>
      <c r="G249" s="6" t="str">
        <f t="shared" si="1"/>
        <v>M98X2</v>
      </c>
      <c r="H249" s="6" t="str">
        <f>VLOOKUP(G249,'Slot tags'!$C$2:$D$610,2,0)</f>
        <v>S45</v>
      </c>
      <c r="I249" s="8" t="str">
        <f>VLOOKUP($H249,'Startup Sheet'!$A$1:$AM$47,2,0)</f>
        <v>Be Zen (Thrivingzen OPC Pvt Ltd)</v>
      </c>
      <c r="J249" s="9" t="str">
        <f>VLOOKUP(H249,'Startup Sheet'!$A$1:$AM$47,3,0)</f>
        <v>Mehul</v>
      </c>
      <c r="K249" s="9" t="str">
        <f>VLOOKUP(H249,'Startup Sheet'!$A$1:$AM$47,4,0)</f>
        <v>f20200806@pilani.bits-pilani.ac.in</v>
      </c>
      <c r="L249" s="10" t="str">
        <f>VLOOKUP($H249,'Startup Sheet'!$A$1:$AM$47,15,0)</f>
        <v>https://drive.google.com/open?id=1Wwm0iH0BQp7yyPOnJdsgC9uMmaimk8ZQ&amp;authuser=karman%40conquest.org.in&amp;usp=drive_fs</v>
      </c>
      <c r="M249" s="9" t="str">
        <f t="shared" si="2"/>
        <v>Startup Name- Be Zen (Thrivingzen OPC Pvt Ltd): https://drive.google.com/open?id=1Wwm0iH0BQp7yyPOnJdsgC9uMmaimk8ZQ&amp;authuser=karman%40conquest.org.in&amp;usp=drive_fs</v>
      </c>
      <c r="N249" s="9">
        <v>44744.0</v>
      </c>
      <c r="O249" s="21">
        <v>44744.333333333336</v>
      </c>
      <c r="P249" s="21">
        <v>44744.375</v>
      </c>
      <c r="Q249" s="9" t="str">
        <f>VLOOKUP($H249,'Startup Sheet'!$A$1:$AM$47,18,0)</f>
        <v>ramchaitanya@bezen.eco</v>
      </c>
      <c r="R249" s="9" t="str">
        <f>VLOOKUP($H249,'Startup Sheet'!$A$1:$AM$47,21,0)</f>
        <v/>
      </c>
      <c r="S249" s="9" t="str">
        <f>VLOOKUP($H249,'Startup Sheet'!$A$1:$AM$47,24,0)</f>
        <v/>
      </c>
    </row>
    <row r="250">
      <c r="A250" s="6" t="s">
        <v>261</v>
      </c>
      <c r="B250" s="6" t="str">
        <f>VLOOKUP(A250,'Mentor Sheet'!$B$2:$O$102,2,0)</f>
        <v>M98</v>
      </c>
      <c r="C250" s="6" t="s">
        <v>262</v>
      </c>
      <c r="D250" s="6" t="s">
        <v>31</v>
      </c>
      <c r="E250" s="6" t="str">
        <f>VLOOKUP(D250,'2021 Batch'!$A$2:$E$16,2,0)</f>
        <v>f20210362@pilani.bits-pilani.ac.in</v>
      </c>
      <c r="F250" s="7">
        <v>3.0</v>
      </c>
      <c r="G250" s="6" t="str">
        <f t="shared" si="1"/>
        <v>M98X3</v>
      </c>
      <c r="H250" s="6" t="str">
        <f>VLOOKUP(G250,'Slot tags'!$C$2:$D$610,2,0)</f>
        <v>S14</v>
      </c>
      <c r="I250" s="8" t="str">
        <f>VLOOKUP($H250,'Startup Sheet'!$A$1:$AM$47,2,0)</f>
        <v>Avidia Labs</v>
      </c>
      <c r="J250" s="9" t="str">
        <f>VLOOKUP(H250,'Startup Sheet'!$A$1:$AM$47,3,0)</f>
        <v>Mehul</v>
      </c>
      <c r="K250" s="9" t="str">
        <f>VLOOKUP(H250,'Startup Sheet'!$A$1:$AM$47,4,0)</f>
        <v>f20200806@pilani.bits-pilani.ac.in</v>
      </c>
      <c r="L250" s="10" t="str">
        <f>VLOOKUP($H250,'Startup Sheet'!$A$1:$AM$47,15,0)</f>
        <v>https://drive.google.com/open?id=1Kx8QRKODlNgjRyyxcMYdNXa2RA48lcIO&amp;authuser=karman%40conquest.org.in&amp;usp=drive_fs</v>
      </c>
      <c r="M250" s="9" t="str">
        <f t="shared" si="2"/>
        <v>Startup Name- Avidia Labs: https://drive.google.com/open?id=1Kx8QRKODlNgjRyyxcMYdNXa2RA48lcIO&amp;authuser=karman%40conquest.org.in&amp;usp=drive_fs</v>
      </c>
      <c r="N250" s="9">
        <v>44744.0</v>
      </c>
      <c r="O250" s="21">
        <v>44744.375</v>
      </c>
      <c r="P250" s="21">
        <v>44744.416666666664</v>
      </c>
      <c r="Q250" s="9" t="str">
        <f>VLOOKUP($H250,'Startup Sheet'!$A$1:$AM$47,18,0)</f>
        <v>vidya.choudhary@avidialabs.com</v>
      </c>
      <c r="R250" s="9" t="str">
        <f>VLOOKUP($H250,'Startup Sheet'!$A$1:$AM$47,21,0)</f>
        <v>ajitkohir@avidialabs.com</v>
      </c>
      <c r="S250" s="9" t="str">
        <f>VLOOKUP($H250,'Startup Sheet'!$A$1:$AM$47,24,0)</f>
        <v/>
      </c>
    </row>
    <row r="251">
      <c r="A251" s="6" t="s">
        <v>261</v>
      </c>
      <c r="B251" s="6" t="str">
        <f>VLOOKUP(A251,'Mentor Sheet'!$B$2:$O$102,2,0)</f>
        <v>M98</v>
      </c>
      <c r="C251" s="6" t="s">
        <v>262</v>
      </c>
      <c r="D251" s="6" t="s">
        <v>31</v>
      </c>
      <c r="E251" s="6" t="str">
        <f>VLOOKUP(D251,'2021 Batch'!$A$2:$E$16,2,0)</f>
        <v>f20210362@pilani.bits-pilani.ac.in</v>
      </c>
      <c r="F251" s="7">
        <v>4.0</v>
      </c>
      <c r="G251" s="6" t="str">
        <f t="shared" si="1"/>
        <v>M98X4</v>
      </c>
      <c r="H251" s="6" t="str">
        <f>VLOOKUP(G251,'Slot tags'!$C$2:$D$610,2,0)</f>
        <v>S31</v>
      </c>
      <c r="I251" s="8" t="str">
        <f>VLOOKUP($H251,'Startup Sheet'!$A$1:$AM$47,2,0)</f>
        <v>Green Tiger Mobility Private Limited</v>
      </c>
      <c r="J251" s="9" t="str">
        <f>VLOOKUP(H251,'Startup Sheet'!$A$1:$AM$47,3,0)</f>
        <v>Aryaman</v>
      </c>
      <c r="K251" s="9" t="str">
        <f>VLOOKUP(H251,'Startup Sheet'!$A$1:$AM$47,4,0)</f>
        <v>f20200537@pilani.bits-pilani.ac.in</v>
      </c>
      <c r="L251" s="10" t="str">
        <f>VLOOKUP($H251,'Startup Sheet'!$A$1:$AM$47,15,0)</f>
        <v>https://drive.google.com/drive/folders/1SFqiNx45LSxxNO68-Yc09lVbI-HNp6e_?usp=sharing</v>
      </c>
      <c r="M251" s="9" t="str">
        <f t="shared" si="2"/>
        <v>Startup Name- Green Tiger Mobility Private Limited: https://drive.google.com/drive/folders/1SFqiNx45LSxxNO68-Yc09lVbI-HNp6e_?usp=sharing</v>
      </c>
      <c r="N251" s="9">
        <v>44744.0</v>
      </c>
      <c r="O251" s="21">
        <v>44744.625</v>
      </c>
      <c r="P251" s="21">
        <v>44744.666666666664</v>
      </c>
      <c r="Q251" s="9" t="str">
        <f>VLOOKUP($H251,'Startup Sheet'!$A$1:$AM$47,18,0)</f>
        <v>ashish@greentiger.in</v>
      </c>
      <c r="R251" s="9" t="str">
        <f>VLOOKUP($H251,'Startup Sheet'!$A$1:$AM$47,21,0)</f>
        <v>aditya@greentiger.in</v>
      </c>
      <c r="S251" s="9" t="str">
        <f>VLOOKUP($H251,'Startup Sheet'!$A$1:$AM$47,24,0)</f>
        <v/>
      </c>
    </row>
    <row r="252">
      <c r="A252" s="6" t="s">
        <v>263</v>
      </c>
      <c r="B252" s="6" t="str">
        <f>VLOOKUP(A252,'Mentor Sheet'!$B$2:$O$102,2,0)</f>
        <v>M76</v>
      </c>
      <c r="C252" s="6" t="s">
        <v>264</v>
      </c>
      <c r="D252" s="6" t="s">
        <v>35</v>
      </c>
      <c r="E252" s="6" t="str">
        <f>VLOOKUP(D252,'2021 Batch'!$A$2:$E$16,2,0)</f>
        <v>f20212389@pilani.bits-pilani.ac.in</v>
      </c>
      <c r="F252" s="7">
        <v>1.0</v>
      </c>
      <c r="G252" s="6" t="str">
        <f t="shared" si="1"/>
        <v>M76X1</v>
      </c>
      <c r="H252" s="6" t="str">
        <f>VLOOKUP(G252,'Slot tags'!$C$2:$D$610,2,0)</f>
        <v>S43</v>
      </c>
      <c r="I252" s="8" t="str">
        <f>VLOOKUP($H252,'Startup Sheet'!$A$1:$AM$47,2,0)</f>
        <v>Invest With Tribe</v>
      </c>
      <c r="J252" s="9" t="str">
        <f>VLOOKUP(H252,'Startup Sheet'!$A$1:$AM$47,3,0)</f>
        <v>Varad</v>
      </c>
      <c r="K252" s="9" t="str">
        <f>VLOOKUP(H252,'Startup Sheet'!$A$1:$AM$47,4,0)</f>
        <v>f20200160@pilani.bits-pilani.ac.in</v>
      </c>
      <c r="L252" s="10" t="str">
        <f>VLOOKUP($H252,'Startup Sheet'!$A$1:$AM$47,15,0)</f>
        <v>https://drive.google.com/open?id=1XGVm-Tm12RkSLgg26m5hY8wO874bGqRL&amp;authuser=karman%40conquest.org.in&amp;usp=drive_fs</v>
      </c>
      <c r="M252" s="9" t="str">
        <f t="shared" si="2"/>
        <v>Startup Name- Invest With Tribe: https://drive.google.com/open?id=1XGVm-Tm12RkSLgg26m5hY8wO874bGqRL&amp;authuser=karman%40conquest.org.in&amp;usp=drive_fs</v>
      </c>
      <c r="N252" s="24">
        <v>44750.0</v>
      </c>
      <c r="O252" s="27">
        <v>44750.416666666664</v>
      </c>
      <c r="P252" s="27">
        <v>44750.458333333336</v>
      </c>
      <c r="Q252" s="9" t="str">
        <f>VLOOKUP($H252,'Startup Sheet'!$A$1:$AM$47,18,0)</f>
        <v>himanshu@investwithtribe.com</v>
      </c>
      <c r="R252" s="9" t="str">
        <f>VLOOKUP($H252,'Startup Sheet'!$A$1:$AM$47,21,0)</f>
        <v>kayur@investwithtribe.com</v>
      </c>
      <c r="S252" s="9" t="str">
        <f>VLOOKUP($H252,'Startup Sheet'!$A$1:$AM$47,24,0)</f>
        <v/>
      </c>
    </row>
    <row r="253">
      <c r="A253" s="6" t="s">
        <v>263</v>
      </c>
      <c r="B253" s="6" t="str">
        <f>VLOOKUP(A253,'Mentor Sheet'!$B$2:$O$102,2,0)</f>
        <v>M76</v>
      </c>
      <c r="C253" s="6" t="s">
        <v>264</v>
      </c>
      <c r="D253" s="6" t="s">
        <v>35</v>
      </c>
      <c r="E253" s="6" t="str">
        <f>VLOOKUP(D253,'2021 Batch'!$A$2:$E$16,2,0)</f>
        <v>f20212389@pilani.bits-pilani.ac.in</v>
      </c>
      <c r="F253" s="7">
        <v>2.0</v>
      </c>
      <c r="G253" s="6" t="str">
        <f t="shared" si="1"/>
        <v>M76X2</v>
      </c>
      <c r="H253" s="6" t="str">
        <f>VLOOKUP(G253,'Slot tags'!$C$2:$D$610,2,0)</f>
        <v>S41</v>
      </c>
      <c r="I253" s="8" t="str">
        <f>VLOOKUP($H253,'Startup Sheet'!$A$1:$AM$47,2,0)</f>
        <v>Chalo Nework</v>
      </c>
      <c r="J253" s="9" t="str">
        <f>VLOOKUP(H253,'Startup Sheet'!$A$1:$AM$47,3,0)</f>
        <v>Varad</v>
      </c>
      <c r="K253" s="9" t="str">
        <f>VLOOKUP(H253,'Startup Sheet'!$A$1:$AM$47,4,0)</f>
        <v>f20200160@pilani.bits-pilani.ac.in</v>
      </c>
      <c r="L253" s="10" t="str">
        <f>VLOOKUP($H253,'Startup Sheet'!$A$1:$AM$47,15,0)</f>
        <v>https://drive.google.com/drive/folders/1SwRAfOTDXJV3CvChP9wAVSyAf-LICHXk?usp=sharing</v>
      </c>
      <c r="M253" s="9" t="str">
        <f t="shared" si="2"/>
        <v>Startup Name- Chalo Nework: https://drive.google.com/drive/folders/1SwRAfOTDXJV3CvChP9wAVSyAf-LICHXk?usp=sharing</v>
      </c>
      <c r="N253" s="24">
        <v>44750.0</v>
      </c>
      <c r="O253" s="27">
        <v>44750.458333333336</v>
      </c>
      <c r="P253" s="27">
        <v>44750.5</v>
      </c>
      <c r="Q253" s="9" t="str">
        <f>VLOOKUP($H253,'Startup Sheet'!$A$1:$AM$47,18,0)</f>
        <v>priyansha.singh@indiamigrationnow.org</v>
      </c>
      <c r="R253" s="9" t="str">
        <f>VLOOKUP($H253,'Startup Sheet'!$A$1:$AM$47,21,0)</f>
        <v>varun@indiamigrationnow.org</v>
      </c>
      <c r="S253" s="9" t="str">
        <f>VLOOKUP($H253,'Startup Sheet'!$A$1:$AM$47,24,0)</f>
        <v/>
      </c>
    </row>
    <row r="254">
      <c r="A254" s="6" t="s">
        <v>263</v>
      </c>
      <c r="B254" s="6" t="str">
        <f>VLOOKUP(A254,'Mentor Sheet'!$B$2:$O$102,2,0)</f>
        <v>M76</v>
      </c>
      <c r="C254" s="6" t="s">
        <v>264</v>
      </c>
      <c r="D254" s="6" t="s">
        <v>35</v>
      </c>
      <c r="E254" s="6" t="str">
        <f>VLOOKUP(D254,'2021 Batch'!$A$2:$E$16,2,0)</f>
        <v>f20212389@pilani.bits-pilani.ac.in</v>
      </c>
      <c r="F254" s="7">
        <v>3.0</v>
      </c>
      <c r="G254" s="6" t="str">
        <f t="shared" si="1"/>
        <v>M76X3</v>
      </c>
      <c r="H254" s="6" t="str">
        <f>VLOOKUP(G254,'Slot tags'!$C$2:$D$610,2,0)</f>
        <v>S19</v>
      </c>
      <c r="I254" s="8" t="str">
        <f>VLOOKUP($H254,'Startup Sheet'!$A$1:$AM$47,2,0)</f>
        <v>Xebra Biztech LLP</v>
      </c>
      <c r="J254" s="9" t="str">
        <f>VLOOKUP(H254,'Startup Sheet'!$A$1:$AM$47,3,0)</f>
        <v>Darshil</v>
      </c>
      <c r="K254" s="9" t="str">
        <f>VLOOKUP(H254,'Startup Sheet'!$A$1:$AM$47,4,0)</f>
        <v>f20200985@pilani.bits-pilani.ac.in</v>
      </c>
      <c r="L254" s="10" t="str">
        <f>VLOOKUP($H254,'Startup Sheet'!$A$1:$AM$47,15,0)</f>
        <v>https://drive.google.com/drive/folders/1Sye02-7bYKt_meBOMhXwFZu6ICf1UGs2?usp=sharing</v>
      </c>
      <c r="M254" s="9" t="str">
        <f t="shared" si="2"/>
        <v>Startup Name- Xebra Biztech LLP: https://drive.google.com/drive/folders/1Sye02-7bYKt_meBOMhXwFZu6ICf1UGs2?usp=sharing</v>
      </c>
      <c r="N254" s="24">
        <v>44750.0</v>
      </c>
      <c r="O254" s="27">
        <v>44750.604166666664</v>
      </c>
      <c r="P254" s="27">
        <v>44750.645833333336</v>
      </c>
      <c r="Q254" s="9" t="str">
        <f>VLOOKUP($H254,'Startup Sheet'!$A$1:$AM$47,18,0)</f>
        <v>nimesh@xebra.in</v>
      </c>
      <c r="R254" s="9" t="str">
        <f>VLOOKUP($H254,'Startup Sheet'!$A$1:$AM$47,21,0)</f>
        <v/>
      </c>
      <c r="S254" s="9" t="str">
        <f>VLOOKUP($H254,'Startup Sheet'!$A$1:$AM$47,24,0)</f>
        <v/>
      </c>
    </row>
    <row r="255">
      <c r="A255" s="6" t="s">
        <v>263</v>
      </c>
      <c r="B255" s="6" t="str">
        <f>VLOOKUP(A255,'Mentor Sheet'!$B$2:$O$102,2,0)</f>
        <v>M76</v>
      </c>
      <c r="C255" s="6" t="s">
        <v>264</v>
      </c>
      <c r="D255" s="6" t="s">
        <v>35</v>
      </c>
      <c r="E255" s="6" t="str">
        <f>VLOOKUP(D255,'2021 Batch'!$A$2:$E$16,2,0)</f>
        <v>f20212389@pilani.bits-pilani.ac.in</v>
      </c>
      <c r="F255" s="7">
        <v>4.0</v>
      </c>
      <c r="G255" s="6" t="str">
        <f t="shared" si="1"/>
        <v>M76X4</v>
      </c>
      <c r="H255" s="6" t="str">
        <f>VLOOKUP(G255,'Slot tags'!$C$2:$D$610,2,0)</f>
        <v>S12</v>
      </c>
      <c r="I255" s="8" t="str">
        <f>VLOOKUP($H255,'Startup Sheet'!$A$1:$AM$47,2,0)</f>
        <v>Scrollify</v>
      </c>
      <c r="J255" s="9" t="str">
        <f>VLOOKUP(H255,'Startup Sheet'!$A$1:$AM$47,3,0)</f>
        <v>Parth</v>
      </c>
      <c r="K255" s="9" t="str">
        <f>VLOOKUP(H255,'Startup Sheet'!$A$1:$AM$47,4,0)</f>
        <v>f20201229@pilani.bits-pilani.ac.in</v>
      </c>
      <c r="L255" s="10" t="str">
        <f>VLOOKUP($H255,'Startup Sheet'!$A$1:$AM$47,15,0)</f>
        <v>https://drive.google.com/open?id=1OZnEwgQS5amoHOFDQQ_ksM3zT3PcOUaM&amp;authuser=karman%40conquest.org.in&amp;usp=drive_fs</v>
      </c>
      <c r="M255" s="9" t="str">
        <f t="shared" si="2"/>
        <v>Startup Name- Scrollify: https://drive.google.com/open?id=1OZnEwgQS5amoHOFDQQ_ksM3zT3PcOUaM&amp;authuser=karman%40conquest.org.in&amp;usp=drive_fs</v>
      </c>
      <c r="N255" s="24">
        <v>44750.0</v>
      </c>
      <c r="O255" s="27">
        <v>44750.666666666664</v>
      </c>
      <c r="P255" s="27">
        <v>44750.708333333336</v>
      </c>
      <c r="Q255" s="9" t="str">
        <f>VLOOKUP($H255,'Startup Sheet'!$A$1:$AM$47,18,0)</f>
        <v>manas@scrollify.in</v>
      </c>
      <c r="R255" s="9" t="str">
        <f>VLOOKUP($H255,'Startup Sheet'!$A$1:$AM$47,21,0)</f>
        <v>anshul@scrollify.in</v>
      </c>
      <c r="S255" s="9" t="str">
        <f>VLOOKUP($H255,'Startup Sheet'!$A$1:$AM$47,24,0)</f>
        <v/>
      </c>
    </row>
    <row r="256">
      <c r="A256" s="6" t="s">
        <v>265</v>
      </c>
      <c r="B256" s="6" t="str">
        <f>VLOOKUP(A256,'Mentor Sheet'!$B$2:$O$102,2,0)</f>
        <v>M52</v>
      </c>
      <c r="C256" s="6" t="s">
        <v>266</v>
      </c>
      <c r="D256" s="6" t="s">
        <v>26</v>
      </c>
      <c r="E256" s="6" t="str">
        <f>VLOOKUP(D256,'2021 Batch'!$A$2:$E$16,2,0)</f>
        <v>f20212801@pilani.bits-pilani.ac.in</v>
      </c>
      <c r="F256" s="7">
        <v>1.0</v>
      </c>
      <c r="G256" s="6" t="str">
        <f t="shared" si="1"/>
        <v>M52X1</v>
      </c>
      <c r="H256" s="6" t="str">
        <f>VLOOKUP(G256,'Slot tags'!$C$2:$D$610,2,0)</f>
        <v>S34</v>
      </c>
      <c r="I256" s="8" t="str">
        <f>VLOOKUP($H256,'Startup Sheet'!$A$1:$AM$47,2,0)</f>
        <v>Daffodil Health</v>
      </c>
      <c r="J256" s="9" t="str">
        <f>VLOOKUP(H256,'Startup Sheet'!$A$1:$AM$47,3,0)</f>
        <v>Shreya</v>
      </c>
      <c r="K256" s="9" t="str">
        <f>VLOOKUP(H256,'Startup Sheet'!$A$1:$AM$47,4,0)</f>
        <v>f20201807@pilani.bits-pilani.ac.in</v>
      </c>
      <c r="L256" s="10" t="str">
        <f>VLOOKUP($H256,'Startup Sheet'!$A$1:$AM$47,15,0)</f>
        <v>https://drive.google.com/drive/folders/1T56ODSwteqsJEiYNqvtImLkTebecTH2Y?usp=sharing</v>
      </c>
      <c r="M256" s="9" t="str">
        <f t="shared" si="2"/>
        <v>Startup Name- Daffodil Health: https://drive.google.com/drive/folders/1T56ODSwteqsJEiYNqvtImLkTebecTH2Y?usp=sharing</v>
      </c>
      <c r="N256" s="9">
        <v>44747.0</v>
      </c>
      <c r="O256" s="21">
        <v>44747.416666666664</v>
      </c>
      <c r="P256" s="21">
        <v>44747.458333333336</v>
      </c>
      <c r="Q256" s="9" t="str">
        <f>VLOOKUP($H256,'Startup Sheet'!$A$1:$AM$47,18,0)</f>
        <v>amal@daffodilhealth.com</v>
      </c>
      <c r="R256" s="9" t="str">
        <f>VLOOKUP($H256,'Startup Sheet'!$A$1:$AM$47,21,0)</f>
        <v>anupam@daffodilhealth.com</v>
      </c>
      <c r="S256" s="9" t="str">
        <f>VLOOKUP($H256,'Startup Sheet'!$A$1:$AM$47,24,0)</f>
        <v/>
      </c>
    </row>
    <row r="257">
      <c r="A257" s="6" t="s">
        <v>267</v>
      </c>
      <c r="B257" s="6" t="str">
        <f>VLOOKUP(A257,'Mentor Sheet'!$B$2:$O$102,2,0)</f>
        <v>M20</v>
      </c>
      <c r="C257" s="6" t="s">
        <v>268</v>
      </c>
      <c r="D257" s="6" t="s">
        <v>45</v>
      </c>
      <c r="E257" s="6" t="str">
        <f>VLOOKUP(D257,'2021 Batch'!$A$2:$E$16,2,0)</f>
        <v>f20210706@pilani.bits-pilani.ac.in</v>
      </c>
      <c r="F257" s="7">
        <v>1.0</v>
      </c>
      <c r="G257" s="6" t="str">
        <f t="shared" si="1"/>
        <v>M20X1</v>
      </c>
      <c r="H257" s="6" t="str">
        <f>VLOOKUP(G257,'Slot tags'!$C$2:$D$610,2,0)</f>
        <v>S14</v>
      </c>
      <c r="I257" s="8" t="str">
        <f>VLOOKUP($H257,'Startup Sheet'!$A$1:$AM$47,2,0)</f>
        <v>Avidia Labs</v>
      </c>
      <c r="J257" s="9" t="str">
        <f>VLOOKUP(H257,'Startup Sheet'!$A$1:$AM$47,3,0)</f>
        <v>Mehul</v>
      </c>
      <c r="K257" s="9" t="str">
        <f>VLOOKUP(H257,'Startup Sheet'!$A$1:$AM$47,4,0)</f>
        <v>f20200806@pilani.bits-pilani.ac.in</v>
      </c>
      <c r="L257" s="10" t="str">
        <f>VLOOKUP($H257,'Startup Sheet'!$A$1:$AM$47,15,0)</f>
        <v>https://drive.google.com/open?id=1Kx8QRKODlNgjRyyxcMYdNXa2RA48lcIO&amp;authuser=karman%40conquest.org.in&amp;usp=drive_fs</v>
      </c>
      <c r="M257" s="9" t="str">
        <f t="shared" si="2"/>
        <v>Startup Name- Avidia Labs: https://drive.google.com/open?id=1Kx8QRKODlNgjRyyxcMYdNXa2RA48lcIO&amp;authuser=karman%40conquest.org.in&amp;usp=drive_fs</v>
      </c>
      <c r="N257" s="9">
        <v>44743.0</v>
      </c>
      <c r="O257" s="21">
        <v>44743.541666666664</v>
      </c>
      <c r="P257" s="21">
        <v>44743.583333333336</v>
      </c>
      <c r="Q257" s="9" t="str">
        <f>VLOOKUP($H257,'Startup Sheet'!$A$1:$AM$47,18,0)</f>
        <v>vidya.choudhary@avidialabs.com</v>
      </c>
      <c r="R257" s="9" t="str">
        <f>VLOOKUP($H257,'Startup Sheet'!$A$1:$AM$47,21,0)</f>
        <v>ajitkohir@avidialabs.com</v>
      </c>
      <c r="S257" s="9" t="str">
        <f>VLOOKUP($H257,'Startup Sheet'!$A$1:$AM$47,24,0)</f>
        <v/>
      </c>
    </row>
    <row r="258">
      <c r="A258" s="6" t="s">
        <v>267</v>
      </c>
      <c r="B258" s="6" t="str">
        <f>VLOOKUP(A258,'Mentor Sheet'!$B$2:$O$102,2,0)</f>
        <v>M20</v>
      </c>
      <c r="C258" s="6" t="s">
        <v>268</v>
      </c>
      <c r="D258" s="6" t="s">
        <v>45</v>
      </c>
      <c r="E258" s="6" t="str">
        <f>VLOOKUP(D258,'2021 Batch'!$A$2:$E$16,2,0)</f>
        <v>f20210706@pilani.bits-pilani.ac.in</v>
      </c>
      <c r="F258" s="7">
        <v>2.0</v>
      </c>
      <c r="G258" s="6" t="str">
        <f t="shared" si="1"/>
        <v>M20X2</v>
      </c>
      <c r="H258" s="6" t="str">
        <f>VLOOKUP(G258,'Slot tags'!$C$2:$D$610,2,0)</f>
        <v>S20</v>
      </c>
      <c r="I258" s="8" t="str">
        <f>VLOOKUP($H258,'Startup Sheet'!$A$1:$AM$47,2,0)</f>
        <v>Kwikpic</v>
      </c>
      <c r="J258" s="9" t="str">
        <f>VLOOKUP(H258,'Startup Sheet'!$A$1:$AM$47,3,0)</f>
        <v>Shreya</v>
      </c>
      <c r="K258" s="9" t="str">
        <f>VLOOKUP(H258,'Startup Sheet'!$A$1:$AM$47,4,0)</f>
        <v>f20201807@pilani.bits-pilani.ac.in</v>
      </c>
      <c r="L258" s="10" t="str">
        <f>VLOOKUP($H258,'Startup Sheet'!$A$1:$AM$47,15,0)</f>
        <v>https://drive.google.com/drive/folders/1Se-AWsb-C5MxkFslCpOLWQGsT_aq9h1d?usp=sharing</v>
      </c>
      <c r="M258" s="9" t="str">
        <f t="shared" si="2"/>
        <v>Startup Name- Kwikpic: https://drive.google.com/drive/folders/1Se-AWsb-C5MxkFslCpOLWQGsT_aq9h1d?usp=sharing</v>
      </c>
      <c r="N258" s="9">
        <v>44746.0</v>
      </c>
      <c r="O258" s="21">
        <v>44746.541666666664</v>
      </c>
      <c r="P258" s="21">
        <v>44746.583333333336</v>
      </c>
      <c r="Q258" s="9" t="str">
        <f>VLOOKUP($H258,'Startup Sheet'!$A$1:$AM$47,18,0)</f>
        <v>harsh@kwikpic.in</v>
      </c>
      <c r="R258" s="9" t="str">
        <f>VLOOKUP($H258,'Startup Sheet'!$A$1:$AM$47,21,0)</f>
        <v/>
      </c>
      <c r="S258" s="9" t="str">
        <f>VLOOKUP($H258,'Startup Sheet'!$A$1:$AM$47,24,0)</f>
        <v/>
      </c>
    </row>
    <row r="259">
      <c r="A259" s="6" t="s">
        <v>267</v>
      </c>
      <c r="B259" s="6" t="str">
        <f>VLOOKUP(A259,'Mentor Sheet'!$B$2:$O$102,2,0)</f>
        <v>M20</v>
      </c>
      <c r="C259" s="6" t="s">
        <v>268</v>
      </c>
      <c r="D259" s="6" t="s">
        <v>45</v>
      </c>
      <c r="E259" s="6" t="str">
        <f>VLOOKUP(D259,'2021 Batch'!$A$2:$E$16,2,0)</f>
        <v>f20210706@pilani.bits-pilani.ac.in</v>
      </c>
      <c r="F259" s="7">
        <v>3.0</v>
      </c>
      <c r="G259" s="6" t="str">
        <f t="shared" si="1"/>
        <v>M20X3</v>
      </c>
      <c r="H259" s="6" t="str">
        <f>VLOOKUP(G259,'Slot tags'!$C$2:$D$610,2,0)</f>
        <v>S16</v>
      </c>
      <c r="I259" s="8" t="str">
        <f>VLOOKUP($H259,'Startup Sheet'!$A$1:$AM$47,2,0)</f>
        <v>DocTunes</v>
      </c>
      <c r="J259" s="9" t="str">
        <f>VLOOKUP(H259,'Startup Sheet'!$A$1:$AM$47,3,0)</f>
        <v>Parth</v>
      </c>
      <c r="K259" s="9" t="str">
        <f>VLOOKUP(H259,'Startup Sheet'!$A$1:$AM$47,4,0)</f>
        <v>f20201229@pilani.bits-pilani.ac.in</v>
      </c>
      <c r="L259" s="10" t="str">
        <f>VLOOKUP($H259,'Startup Sheet'!$A$1:$AM$47,15,0)</f>
        <v>https://drive.google.com/drive/folders/1UQwK4xc_aVT33SZgUMFiyp7YMmtanfgb?usp=sharing</v>
      </c>
      <c r="M259" s="9" t="str">
        <f t="shared" si="2"/>
        <v>Startup Name- DocTunes: https://drive.google.com/drive/folders/1UQwK4xc_aVT33SZgUMFiyp7YMmtanfgb?usp=sharing</v>
      </c>
      <c r="N259" s="9">
        <v>44747.0</v>
      </c>
      <c r="O259" s="21">
        <v>44747.541666666664</v>
      </c>
      <c r="P259" s="21">
        <v>44747.583333333336</v>
      </c>
      <c r="Q259" s="9" t="str">
        <f>VLOOKUP($H259,'Startup Sheet'!$A$1:$AM$47,18,0)</f>
        <v>dewang206@gmail.com</v>
      </c>
      <c r="R259" s="9" t="str">
        <f>VLOOKUP($H259,'Startup Sheet'!$A$1:$AM$47,21,0)</f>
        <v>kss100105@gmail.com</v>
      </c>
      <c r="S259" s="9" t="str">
        <f>VLOOKUP($H259,'Startup Sheet'!$A$1:$AM$47,24,0)</f>
        <v/>
      </c>
    </row>
    <row r="260">
      <c r="A260" s="6" t="s">
        <v>267</v>
      </c>
      <c r="B260" s="6" t="str">
        <f>VLOOKUP(A260,'Mentor Sheet'!$B$2:$O$102,2,0)</f>
        <v>M20</v>
      </c>
      <c r="C260" s="6" t="s">
        <v>268</v>
      </c>
      <c r="D260" s="6" t="s">
        <v>45</v>
      </c>
      <c r="E260" s="6" t="str">
        <f>VLOOKUP(D260,'2021 Batch'!$A$2:$E$16,2,0)</f>
        <v>f20210706@pilani.bits-pilani.ac.in</v>
      </c>
      <c r="F260" s="7">
        <v>4.0</v>
      </c>
      <c r="G260" s="6" t="str">
        <f t="shared" si="1"/>
        <v>M20X4</v>
      </c>
      <c r="H260" s="6" t="str">
        <f>VLOOKUP(G260,'Slot tags'!$C$2:$D$610,2,0)</f>
        <v>S17</v>
      </c>
      <c r="I260" s="8" t="str">
        <f>VLOOKUP($H260,'Startup Sheet'!$A$1:$AM$47,2,0)</f>
        <v>Humors Tech</v>
      </c>
      <c r="J260" s="9" t="str">
        <f>VLOOKUP(H260,'Startup Sheet'!$A$1:$AM$47,3,0)</f>
        <v>Aryaman</v>
      </c>
      <c r="K260" s="9" t="str">
        <f>VLOOKUP(H260,'Startup Sheet'!$A$1:$AM$47,4,0)</f>
        <v>f20200537@pilani.bits-pilani.ac.in</v>
      </c>
      <c r="L260" s="10" t="str">
        <f>VLOOKUP($H260,'Startup Sheet'!$A$1:$AM$47,15,0)</f>
        <v>https://drive.google.com/drive/folders/1NvhWvcuqo7V0sUWNd_I9vU_Yq9oXok6Y?usp=sharing</v>
      </c>
      <c r="M260" s="9" t="str">
        <f t="shared" si="2"/>
        <v>Startup Name- Humors Tech: https://drive.google.com/drive/folders/1NvhWvcuqo7V0sUWNd_I9vU_Yq9oXok6Y?usp=sharing</v>
      </c>
      <c r="N260" s="9">
        <v>44748.0</v>
      </c>
      <c r="O260" s="21">
        <v>44748.541666666664</v>
      </c>
      <c r="P260" s="21">
        <v>44748.583333333336</v>
      </c>
      <c r="Q260" s="9" t="str">
        <f>VLOOKUP($H260,'Startup Sheet'!$A$1:$AM$47,18,0)</f>
        <v>ankur@humorstech.com</v>
      </c>
      <c r="R260" s="9" t="str">
        <f>VLOOKUP($H260,'Startup Sheet'!$A$1:$AM$47,21,0)</f>
        <v>suchita@humorstech.com</v>
      </c>
      <c r="S260" s="9" t="str">
        <f>VLOOKUP($H260,'Startup Sheet'!$A$1:$AM$47,24,0)</f>
        <v>pushkar.bhagwat@humorstech.com</v>
      </c>
    </row>
    <row r="261">
      <c r="A261" s="6" t="s">
        <v>267</v>
      </c>
      <c r="B261" s="6" t="str">
        <f>VLOOKUP(A261,'Mentor Sheet'!$B$2:$O$102,2,0)</f>
        <v>M20</v>
      </c>
      <c r="C261" s="6" t="s">
        <v>268</v>
      </c>
      <c r="D261" s="6" t="s">
        <v>45</v>
      </c>
      <c r="E261" s="6" t="str">
        <f>VLOOKUP(D261,'2021 Batch'!$A$2:$E$16,2,0)</f>
        <v>f20210706@pilani.bits-pilani.ac.in</v>
      </c>
      <c r="F261" s="7">
        <v>5.0</v>
      </c>
      <c r="G261" s="6" t="str">
        <f t="shared" si="1"/>
        <v>M20X5</v>
      </c>
      <c r="H261" s="6" t="str">
        <f>VLOOKUP(G261,'Slot tags'!$C$2:$D$610,2,0)</f>
        <v>S10</v>
      </c>
      <c r="I261" s="8" t="str">
        <f>VLOOKUP($H261,'Startup Sheet'!$A$1:$AM$47,2,0)</f>
        <v>Folks</v>
      </c>
      <c r="J261" s="9" t="str">
        <f>VLOOKUP(H261,'Startup Sheet'!$A$1:$AM$47,3,0)</f>
        <v>Darshil</v>
      </c>
      <c r="K261" s="9" t="str">
        <f>VLOOKUP(H261,'Startup Sheet'!$A$1:$AM$47,4,0)</f>
        <v>f20200985@pilani.bits-pilani.ac.in</v>
      </c>
      <c r="L261" s="10" t="str">
        <f>VLOOKUP($H261,'Startup Sheet'!$A$1:$AM$47,15,0)</f>
        <v>https://drive.google.com/drive/folders/1JwJrm-OWJuK-1xx6O8dj7OWP8zKkiXoG?usp=sharing</v>
      </c>
      <c r="M261" s="9" t="str">
        <f t="shared" si="2"/>
        <v>Startup Name- Folks: https://drive.google.com/drive/folders/1JwJrm-OWJuK-1xx6O8dj7OWP8zKkiXoG?usp=sharing</v>
      </c>
      <c r="N261" s="9">
        <v>44749.0</v>
      </c>
      <c r="O261" s="21">
        <v>44749.541666666664</v>
      </c>
      <c r="P261" s="21">
        <v>44749.583333333336</v>
      </c>
      <c r="Q261" s="9" t="str">
        <f>VLOOKUP($H261,'Startup Sheet'!$A$1:$AM$47,18,0)</f>
        <v>contact@vishwaspuri.tech</v>
      </c>
      <c r="R261" s="9" t="str">
        <f>VLOOKUP($H261,'Startup Sheet'!$A$1:$AM$47,21,0)</f>
        <v>mudit.shivendra350@yahoo.in</v>
      </c>
      <c r="S261" s="9" t="str">
        <f>VLOOKUP($H261,'Startup Sheet'!$A$1:$AM$47,24,0)</f>
        <v/>
      </c>
    </row>
    <row r="262">
      <c r="A262" s="12" t="s">
        <v>269</v>
      </c>
      <c r="B262" s="6" t="str">
        <f>VLOOKUP(A262,'Mentor Sheet'!$B$2:$O$102,2,0)</f>
        <v>M57</v>
      </c>
      <c r="C262" s="12" t="s">
        <v>270</v>
      </c>
      <c r="D262" s="12" t="s">
        <v>26</v>
      </c>
      <c r="E262" s="6" t="str">
        <f>VLOOKUP(D262,'2021 Batch'!$A$2:$E$16,2,0)</f>
        <v>f20212801@pilani.bits-pilani.ac.in</v>
      </c>
      <c r="F262" s="12">
        <v>1.0</v>
      </c>
      <c r="G262" s="6" t="str">
        <f t="shared" si="1"/>
        <v>M57X1</v>
      </c>
      <c r="H262" s="6" t="str">
        <f>VLOOKUP(G262,'Slot tags'!$C$2:$D$610,2,0)</f>
        <v>S3</v>
      </c>
      <c r="I262" s="8" t="str">
        <f>VLOOKUP($H262,'Startup Sheet'!$A$1:$AM$47,2,0)</f>
        <v>PredictRAM DeFi</v>
      </c>
      <c r="J262" s="9" t="str">
        <f>VLOOKUP(H262,'Startup Sheet'!$A$1:$AM$47,3,0)</f>
        <v>Adarsh</v>
      </c>
      <c r="K262" s="9" t="str">
        <f>VLOOKUP(H262,'Startup Sheet'!$A$1:$AM$47,4,0)</f>
        <v>f20200635@pilani.bits-pilani.ac.in</v>
      </c>
      <c r="L262" s="10" t="str">
        <f>VLOOKUP($H262,'Startup Sheet'!$A$1:$AM$47,15,0)</f>
        <v>https://drive.google.com/open?id=1JS1ODbx9H_BuLWnEKXgFlopKKnGwBkA_&amp;authuser=karman%40conquest.org.in&amp;usp=drive_fs</v>
      </c>
      <c r="M262" s="9" t="str">
        <f t="shared" si="2"/>
        <v>Startup Name- PredictRAM DeFi: https://drive.google.com/open?id=1JS1ODbx9H_BuLWnEKXgFlopKKnGwBkA_&amp;authuser=karman%40conquest.org.in&amp;usp=drive_fs</v>
      </c>
      <c r="N262" s="28">
        <v>44746.0</v>
      </c>
      <c r="O262" s="29">
        <v>44746.458333333336</v>
      </c>
      <c r="P262" s="29">
        <v>44746.5</v>
      </c>
      <c r="Q262" s="9" t="str">
        <f>VLOOKUP($H262,'Startup Sheet'!$A$1:$AM$47,18,0)</f>
        <v>subir@predictram.com</v>
      </c>
      <c r="R262" s="9" t="str">
        <f>VLOOKUP($H262,'Startup Sheet'!$A$1:$AM$47,21,0)</f>
        <v>sheetal.maurya17@gmail.com</v>
      </c>
      <c r="S262" s="9" t="str">
        <f>VLOOKUP($H262,'Startup Sheet'!$A$1:$AM$47,24,0)</f>
        <v/>
      </c>
    </row>
    <row r="263">
      <c r="A263" s="12" t="s">
        <v>269</v>
      </c>
      <c r="B263" s="6" t="str">
        <f>VLOOKUP(A263,'Mentor Sheet'!$B$2:$O$102,2,0)</f>
        <v>M57</v>
      </c>
      <c r="C263" s="12" t="s">
        <v>270</v>
      </c>
      <c r="D263" s="12" t="s">
        <v>26</v>
      </c>
      <c r="E263" s="6" t="str">
        <f>VLOOKUP(D263,'2021 Batch'!$A$2:$E$16,2,0)</f>
        <v>f20212801@pilani.bits-pilani.ac.in</v>
      </c>
      <c r="F263" s="12">
        <v>2.0</v>
      </c>
      <c r="G263" s="6" t="str">
        <f t="shared" si="1"/>
        <v>M57X2</v>
      </c>
      <c r="H263" s="6" t="str">
        <f>VLOOKUP(G263,'Slot tags'!$C$2:$D$610,2,0)</f>
        <v>S8</v>
      </c>
      <c r="I263" s="8" t="str">
        <f>VLOOKUP($H263,'Startup Sheet'!$A$1:$AM$47,2,0)</f>
        <v>Fragments (prev. Gullak Party)</v>
      </c>
      <c r="J263" s="9" t="str">
        <f>VLOOKUP(H263,'Startup Sheet'!$A$1:$AM$47,3,0)</f>
        <v>Adarsh</v>
      </c>
      <c r="K263" s="9" t="str">
        <f>VLOOKUP(H263,'Startup Sheet'!$A$1:$AM$47,4,0)</f>
        <v>f20200635@pilani.bits-pilani.ac.in</v>
      </c>
      <c r="L263" s="10" t="str">
        <f>VLOOKUP($H263,'Startup Sheet'!$A$1:$AM$47,15,0)</f>
        <v>https://drive.google.com/open?id=1JpRC8GO5Kbd6N1RwVqNKcwOcV7aUUxhr&amp;authuser=karman%40conquest.org.in&amp;usp=drive_fs</v>
      </c>
      <c r="M263" s="9" t="str">
        <f t="shared" si="2"/>
        <v>Startup Name- Fragments (prev. Gullak Party): https://drive.google.com/open?id=1JpRC8GO5Kbd6N1RwVqNKcwOcV7aUUxhr&amp;authuser=karman%40conquest.org.in&amp;usp=drive_fs</v>
      </c>
      <c r="N263" s="9">
        <v>44748.0</v>
      </c>
      <c r="O263" s="29">
        <v>44748.458333333336</v>
      </c>
      <c r="P263" s="29">
        <v>44748.5</v>
      </c>
      <c r="Q263" s="9" t="str">
        <f>VLOOKUP($H263,'Startup Sheet'!$A$1:$AM$47,18,0)</f>
        <v>deep@thesocio.club</v>
      </c>
      <c r="R263" s="9" t="str">
        <f>VLOOKUP($H263,'Startup Sheet'!$A$1:$AM$47,21,0)</f>
        <v/>
      </c>
      <c r="S263" s="9" t="str">
        <f>VLOOKUP($H263,'Startup Sheet'!$A$1:$AM$47,24,0)</f>
        <v/>
      </c>
    </row>
    <row r="264">
      <c r="A264" s="12" t="s">
        <v>269</v>
      </c>
      <c r="B264" s="6" t="str">
        <f>VLOOKUP(A264,'Mentor Sheet'!$B$2:$O$102,2,0)</f>
        <v>M57</v>
      </c>
      <c r="C264" s="12" t="s">
        <v>270</v>
      </c>
      <c r="D264" s="12" t="s">
        <v>26</v>
      </c>
      <c r="E264" s="6" t="str">
        <f>VLOOKUP(D264,'2021 Batch'!$A$2:$E$16,2,0)</f>
        <v>f20212801@pilani.bits-pilani.ac.in</v>
      </c>
      <c r="F264" s="12">
        <v>3.0</v>
      </c>
      <c r="G264" s="6" t="str">
        <f t="shared" si="1"/>
        <v>M57X3</v>
      </c>
      <c r="H264" s="6" t="str">
        <f>VLOOKUP(G264,'Slot tags'!$C$2:$D$610,2,0)</f>
        <v>S29</v>
      </c>
      <c r="I264" s="8" t="str">
        <f>VLOOKUP($H264,'Startup Sheet'!$A$1:$AM$47,2,0)</f>
        <v>enpointe</v>
      </c>
      <c r="J264" s="9" t="str">
        <f>VLOOKUP(H264,'Startup Sheet'!$A$1:$AM$47,3,0)</f>
        <v>Karman</v>
      </c>
      <c r="K264" s="9" t="str">
        <f>VLOOKUP(H264,'Startup Sheet'!$A$1:$AM$47,4,0)</f>
        <v>f20201896@pilani.bits-pilani.ac.in</v>
      </c>
      <c r="L264" s="10" t="str">
        <f>VLOOKUP($H264,'Startup Sheet'!$A$1:$AM$47,15,0)</f>
        <v>https://drive.google.com/open?id=1T9veuEhSLewReTyBGlg1MtC5cPeNDZNT&amp;authuser=karman%40conquest.org.in&amp;usp=drive_fs</v>
      </c>
      <c r="M264" s="9" t="str">
        <f t="shared" si="2"/>
        <v>Startup Name- enpointe: https://drive.google.com/open?id=1T9veuEhSLewReTyBGlg1MtC5cPeNDZNT&amp;authuser=karman%40conquest.org.in&amp;usp=drive_fs</v>
      </c>
      <c r="N264" s="24">
        <v>44750.0</v>
      </c>
      <c r="O264" s="29">
        <v>44750.458333333336</v>
      </c>
      <c r="P264" s="29">
        <v>44750.5</v>
      </c>
      <c r="Q264" s="9" t="str">
        <f>VLOOKUP($H264,'Startup Sheet'!$A$1:$AM$47,18,0)</f>
        <v>anna@enpointe.in</v>
      </c>
      <c r="R264" s="9" t="str">
        <f>VLOOKUP($H264,'Startup Sheet'!$A$1:$AM$47,21,0)</f>
        <v/>
      </c>
      <c r="S264" s="9" t="str">
        <f>VLOOKUP($H264,'Startup Sheet'!$A$1:$AM$47,24,0)</f>
        <v/>
      </c>
    </row>
    <row r="265">
      <c r="A265" s="12" t="s">
        <v>271</v>
      </c>
      <c r="B265" s="6" t="str">
        <f>VLOOKUP(A265,'Mentor Sheet'!$B$2:$O$102,2,0)</f>
        <v>M2</v>
      </c>
      <c r="C265" s="12" t="s">
        <v>272</v>
      </c>
      <c r="D265" s="12" t="s">
        <v>49</v>
      </c>
      <c r="E265" s="6" t="str">
        <f>VLOOKUP(D265,'2021 Batch'!$A$2:$E$16,2,0)</f>
        <v>f20210523@pilani.bits-pilani.ac.in</v>
      </c>
      <c r="F265" s="12">
        <v>1.0</v>
      </c>
      <c r="G265" s="6" t="str">
        <f t="shared" si="1"/>
        <v>M2X1</v>
      </c>
      <c r="H265" s="6" t="str">
        <f>VLOOKUP(G265,'Slot tags'!$C$2:$D$610,2,0)</f>
        <v>S19</v>
      </c>
      <c r="I265" s="8" t="str">
        <f>VLOOKUP($H265,'Startup Sheet'!$A$1:$AM$47,2,0)</f>
        <v>Xebra Biztech LLP</v>
      </c>
      <c r="J265" s="9" t="str">
        <f>VLOOKUP(H265,'Startup Sheet'!$A$1:$AM$47,3,0)</f>
        <v>Darshil</v>
      </c>
      <c r="K265" s="9" t="str">
        <f>VLOOKUP(H265,'Startup Sheet'!$A$1:$AM$47,4,0)</f>
        <v>f20200985@pilani.bits-pilani.ac.in</v>
      </c>
      <c r="L265" s="10" t="str">
        <f>VLOOKUP($H265,'Startup Sheet'!$A$1:$AM$47,15,0)</f>
        <v>https://drive.google.com/drive/folders/1Sye02-7bYKt_meBOMhXwFZu6ICf1UGs2?usp=sharing</v>
      </c>
      <c r="M265" s="9" t="str">
        <f t="shared" si="2"/>
        <v>Startup Name- Xebra Biztech LLP: https://drive.google.com/drive/folders/1Sye02-7bYKt_meBOMhXwFZu6ICf1UGs2?usp=sharing</v>
      </c>
      <c r="N265" s="28">
        <v>44746.0</v>
      </c>
      <c r="O265" s="19">
        <v>44746.520833333336</v>
      </c>
      <c r="P265" s="17">
        <v>44746.5625</v>
      </c>
      <c r="Q265" s="9" t="str">
        <f>VLOOKUP($H265,'Startup Sheet'!$A$1:$AM$47,18,0)</f>
        <v>nimesh@xebra.in</v>
      </c>
      <c r="R265" s="9" t="str">
        <f>VLOOKUP($H265,'Startup Sheet'!$A$1:$AM$47,21,0)</f>
        <v/>
      </c>
      <c r="S265" s="9" t="str">
        <f>VLOOKUP($H265,'Startup Sheet'!$A$1:$AM$47,24,0)</f>
        <v/>
      </c>
    </row>
    <row r="266">
      <c r="A266" s="12" t="s">
        <v>271</v>
      </c>
      <c r="B266" s="6" t="str">
        <f>VLOOKUP(A266,'Mentor Sheet'!$B$2:$O$102,2,0)</f>
        <v>M2</v>
      </c>
      <c r="C266" s="12" t="s">
        <v>272</v>
      </c>
      <c r="D266" s="12" t="s">
        <v>49</v>
      </c>
      <c r="E266" s="6" t="str">
        <f>VLOOKUP(D266,'2021 Batch'!$A$2:$E$16,2,0)</f>
        <v>f20210523@pilani.bits-pilani.ac.in</v>
      </c>
      <c r="F266" s="12">
        <v>2.0</v>
      </c>
      <c r="G266" s="6" t="str">
        <f t="shared" si="1"/>
        <v>M2X2</v>
      </c>
      <c r="H266" s="6" t="str">
        <f>VLOOKUP(G266,'Slot tags'!$C$2:$D$610,2,0)</f>
        <v>S45</v>
      </c>
      <c r="I266" s="8" t="str">
        <f>VLOOKUP($H266,'Startup Sheet'!$A$1:$AM$47,2,0)</f>
        <v>Be Zen (Thrivingzen OPC Pvt Ltd)</v>
      </c>
      <c r="J266" s="9" t="str">
        <f>VLOOKUP(H266,'Startup Sheet'!$A$1:$AM$47,3,0)</f>
        <v>Mehul</v>
      </c>
      <c r="K266" s="9" t="str">
        <f>VLOOKUP(H266,'Startup Sheet'!$A$1:$AM$47,4,0)</f>
        <v>f20200806@pilani.bits-pilani.ac.in</v>
      </c>
      <c r="L266" s="10" t="str">
        <f>VLOOKUP($H266,'Startup Sheet'!$A$1:$AM$47,15,0)</f>
        <v>https://drive.google.com/open?id=1Wwm0iH0BQp7yyPOnJdsgC9uMmaimk8ZQ&amp;authuser=karman%40conquest.org.in&amp;usp=drive_fs</v>
      </c>
      <c r="M266" s="9" t="str">
        <f t="shared" si="2"/>
        <v>Startup Name- Be Zen (Thrivingzen OPC Pvt Ltd): https://drive.google.com/open?id=1Wwm0iH0BQp7yyPOnJdsgC9uMmaimk8ZQ&amp;authuser=karman%40conquest.org.in&amp;usp=drive_fs</v>
      </c>
      <c r="N266" s="9">
        <v>44744.0</v>
      </c>
      <c r="O266" s="27">
        <v>44744.520833333336</v>
      </c>
      <c r="P266" s="27">
        <v>44744.5625</v>
      </c>
      <c r="Q266" s="9" t="str">
        <f>VLOOKUP($H266,'Startup Sheet'!$A$1:$AM$47,18,0)</f>
        <v>ramchaitanya@bezen.eco</v>
      </c>
      <c r="R266" s="9" t="str">
        <f>VLOOKUP($H266,'Startup Sheet'!$A$1:$AM$47,21,0)</f>
        <v/>
      </c>
      <c r="S266" s="9" t="str">
        <f>VLOOKUP($H266,'Startup Sheet'!$A$1:$AM$47,24,0)</f>
        <v/>
      </c>
    </row>
    <row r="267">
      <c r="A267" s="12" t="s">
        <v>271</v>
      </c>
      <c r="B267" s="6" t="str">
        <f>VLOOKUP(A267,'Mentor Sheet'!$B$2:$O$102,2,0)</f>
        <v>M2</v>
      </c>
      <c r="C267" s="12" t="s">
        <v>272</v>
      </c>
      <c r="D267" s="12" t="s">
        <v>49</v>
      </c>
      <c r="E267" s="6" t="str">
        <f>VLOOKUP(D267,'2021 Batch'!$A$2:$E$16,2,0)</f>
        <v>f20210523@pilani.bits-pilani.ac.in</v>
      </c>
      <c r="F267" s="12">
        <v>3.0</v>
      </c>
      <c r="G267" s="6" t="str">
        <f t="shared" si="1"/>
        <v>M2X3</v>
      </c>
      <c r="H267" s="6" t="str">
        <f>VLOOKUP(G267,'Slot tags'!$C$2:$D$610,2,0)</f>
        <v>S46</v>
      </c>
      <c r="I267" s="8" t="str">
        <f>VLOOKUP($H267,'Startup Sheet'!$A$1:$AM$47,2,0)</f>
        <v>TheRollNumber</v>
      </c>
      <c r="J267" s="9" t="str">
        <f>VLOOKUP(H267,'Startup Sheet'!$A$1:$AM$47,3,0)</f>
        <v>Shamika</v>
      </c>
      <c r="K267" s="9" t="str">
        <f>VLOOKUP(H267,'Startup Sheet'!$A$1:$AM$47,4,0)</f>
        <v>f20201206@pilani.bits-pilani.ac.in</v>
      </c>
      <c r="L267" s="10" t="str">
        <f>VLOOKUP($H267,'Startup Sheet'!$A$1:$AM$47,15,0)</f>
        <v>https://drive.google.com/open?id=1XCLHxcdLSh88tC66PBzsQQnw0eJl_X7q&amp;authuser=karman%40conquest.org.in&amp;usp=drive_fs</v>
      </c>
      <c r="M267" s="9" t="str">
        <f t="shared" si="2"/>
        <v>Startup Name- TheRollNumber: https://drive.google.com/open?id=1XCLHxcdLSh88tC66PBzsQQnw0eJl_X7q&amp;authuser=karman%40conquest.org.in&amp;usp=drive_fs</v>
      </c>
      <c r="N267" s="28">
        <v>44747.0</v>
      </c>
      <c r="O267" s="29">
        <v>44747.520833333336</v>
      </c>
      <c r="P267" s="29">
        <v>44747.5625</v>
      </c>
      <c r="Q267" s="9" t="str">
        <f>VLOOKUP($H267,'Startup Sheet'!$A$1:$AM$47,18,0)</f>
        <v>raghavendrasharma@therollnumber.com</v>
      </c>
      <c r="R267" s="9" t="str">
        <f>VLOOKUP($H267,'Startup Sheet'!$A$1:$AM$47,21,0)</f>
        <v/>
      </c>
      <c r="S267" s="9" t="str">
        <f>VLOOKUP($H267,'Startup Sheet'!$A$1:$AM$47,24,0)</f>
        <v/>
      </c>
    </row>
    <row r="268">
      <c r="A268" s="12" t="s">
        <v>273</v>
      </c>
      <c r="B268" s="6" t="str">
        <f>VLOOKUP(A268,'Mentor Sheet'!$B$2:$O$102,2,0)</f>
        <v>M22</v>
      </c>
      <c r="C268" s="12" t="s">
        <v>274</v>
      </c>
      <c r="D268" s="12" t="s">
        <v>22</v>
      </c>
      <c r="E268" s="6" t="str">
        <f>VLOOKUP(D268,'2021 Batch'!$A$2:$E$16,2,0)</f>
        <v>f20210447@pilani.bits-pilani.ac.in</v>
      </c>
      <c r="F268" s="12">
        <v>1.0</v>
      </c>
      <c r="G268" s="6" t="str">
        <f t="shared" si="1"/>
        <v>M22X1</v>
      </c>
      <c r="H268" s="6" t="str">
        <f>VLOOKUP(G268,'Slot tags'!$C$2:$D$610,2,0)</f>
        <v>S2</v>
      </c>
      <c r="I268" s="8" t="str">
        <f>VLOOKUP($H268,'Startup Sheet'!$A$1:$AM$47,2,0)</f>
        <v>Aiverse</v>
      </c>
      <c r="J268" s="9" t="str">
        <f>VLOOKUP(H268,'Startup Sheet'!$A$1:$AM$47,3,0)</f>
        <v>Saksham</v>
      </c>
      <c r="K268" s="9" t="str">
        <f>VLOOKUP(H268,'Startup Sheet'!$A$1:$AM$47,4,0)</f>
        <v>f20201508@pilani.bits-pilani.ac.in</v>
      </c>
      <c r="L268" s="10" t="str">
        <f>VLOOKUP($H268,'Startup Sheet'!$A$1:$AM$47,15,0)</f>
        <v>https://drive.google.com/drive/folders/1DBLkV1sf6Kp6Q5Ywi44gcnxhyIpm47Kc?usp=sharing</v>
      </c>
      <c r="M268" s="9" t="str">
        <f t="shared" si="2"/>
        <v>Startup Name- Aiverse: https://drive.google.com/drive/folders/1DBLkV1sf6Kp6Q5Ywi44gcnxhyIpm47Kc?usp=sharing</v>
      </c>
      <c r="N268" s="9">
        <v>44744.0</v>
      </c>
      <c r="O268" s="19">
        <v>44744.583333333336</v>
      </c>
      <c r="P268" s="19">
        <v>44744.625</v>
      </c>
      <c r="Q268" s="9" t="str">
        <f>VLOOKUP($H268,'Startup Sheet'!$A$1:$AM$47,18,0)</f>
        <v>abhishekroushan2194@gmail.com</v>
      </c>
      <c r="R268" s="9" t="str">
        <f>VLOOKUP($H268,'Startup Sheet'!$A$1:$AM$47,21,0)</f>
        <v>synergy.gaurav05@gmail.com</v>
      </c>
      <c r="S268" s="9" t="str">
        <f>VLOOKUP($H268,'Startup Sheet'!$A$1:$AM$47,24,0)</f>
        <v>aryanguptagandhi@gmail.com</v>
      </c>
    </row>
    <row r="269">
      <c r="A269" s="12" t="s">
        <v>273</v>
      </c>
      <c r="B269" s="6" t="str">
        <f>VLOOKUP(A269,'Mentor Sheet'!$B$2:$O$102,2,0)</f>
        <v>M22</v>
      </c>
      <c r="C269" s="12" t="s">
        <v>274</v>
      </c>
      <c r="D269" s="12" t="s">
        <v>22</v>
      </c>
      <c r="E269" s="6" t="str">
        <f>VLOOKUP(D269,'2021 Batch'!$A$2:$E$16,2,0)</f>
        <v>f20210447@pilani.bits-pilani.ac.in</v>
      </c>
      <c r="F269" s="12">
        <v>2.0</v>
      </c>
      <c r="G269" s="6" t="str">
        <f t="shared" si="1"/>
        <v>M22X2</v>
      </c>
      <c r="H269" s="6" t="str">
        <f>VLOOKUP(G269,'Slot tags'!$C$2:$D$610,2,0)</f>
        <v>S6</v>
      </c>
      <c r="I269" s="8" t="str">
        <f>VLOOKUP($H269,'Startup Sheet'!$A$1:$AM$47,2,0)</f>
        <v>BEAT Music NFTs</v>
      </c>
      <c r="J269" s="9" t="str">
        <f>VLOOKUP(H269,'Startup Sheet'!$A$1:$AM$47,3,0)</f>
        <v>Saksham</v>
      </c>
      <c r="K269" s="9" t="str">
        <f>VLOOKUP(H269,'Startup Sheet'!$A$1:$AM$47,4,0)</f>
        <v>f20201508@pilani.bits-pilani.ac.in</v>
      </c>
      <c r="L269" s="10" t="str">
        <f>VLOOKUP($H269,'Startup Sheet'!$A$1:$AM$47,15,0)</f>
        <v>https://drive.google.com/drive/folders/1JnthQqfPsMK1kllemeIUDUeZ5AXteXt8?usp=sharing</v>
      </c>
      <c r="M269" s="9" t="str">
        <f t="shared" si="2"/>
        <v>Startup Name- BEAT Music NFTs: https://drive.google.com/drive/folders/1JnthQqfPsMK1kllemeIUDUeZ5AXteXt8?usp=sharing</v>
      </c>
      <c r="N269" s="28">
        <v>44744.0</v>
      </c>
      <c r="O269" s="29">
        <v>44744.666666666664</v>
      </c>
      <c r="P269" s="30">
        <v>44744.708333333336</v>
      </c>
      <c r="Q269" s="9" t="str">
        <f>VLOOKUP($H269,'Startup Sheet'!$A$1:$AM$47,18,0)</f>
        <v>bhargavk191@gmail.com</v>
      </c>
      <c r="R269" s="9" t="str">
        <f>VLOOKUP($H269,'Startup Sheet'!$A$1:$AM$47,21,0)</f>
        <v/>
      </c>
      <c r="S269" s="9" t="str">
        <f>VLOOKUP($H269,'Startup Sheet'!$A$1:$AM$47,24,0)</f>
        <v/>
      </c>
    </row>
    <row r="270">
      <c r="A270" s="12" t="s">
        <v>273</v>
      </c>
      <c r="B270" s="6" t="str">
        <f>VLOOKUP(A270,'Mentor Sheet'!$B$2:$O$102,2,0)</f>
        <v>M22</v>
      </c>
      <c r="C270" s="12" t="s">
        <v>274</v>
      </c>
      <c r="D270" s="12" t="s">
        <v>22</v>
      </c>
      <c r="E270" s="6" t="str">
        <f>VLOOKUP(D270,'2021 Batch'!$A$2:$E$16,2,0)</f>
        <v>f20210447@pilani.bits-pilani.ac.in</v>
      </c>
      <c r="F270" s="12">
        <v>3.0</v>
      </c>
      <c r="G270" s="6" t="str">
        <f t="shared" si="1"/>
        <v>M22X3</v>
      </c>
      <c r="H270" s="6" t="str">
        <f>VLOOKUP(G270,'Slot tags'!$C$2:$D$610,2,0)</f>
        <v>S1</v>
      </c>
      <c r="I270" s="8" t="str">
        <f>VLOOKUP($H270,'Startup Sheet'!$A$1:$AM$47,2,0)</f>
        <v>Algoz.xyz</v>
      </c>
      <c r="J270" s="9" t="str">
        <f>VLOOKUP(H270,'Startup Sheet'!$A$1:$AM$47,3,0)</f>
        <v>Saksham</v>
      </c>
      <c r="K270" s="9" t="str">
        <f>VLOOKUP(H270,'Startup Sheet'!$A$1:$AM$47,4,0)</f>
        <v>f20201508@pilani.bits-pilani.ac.in</v>
      </c>
      <c r="L270" s="10" t="str">
        <f>VLOOKUP($H270,'Startup Sheet'!$A$1:$AM$47,15,0)</f>
        <v>https://drive.google.com/drive/folders/1LWNIO2EIRPjX9BeaYigFOVgkhpfh3fiM?usp=sharing</v>
      </c>
      <c r="M270" s="9" t="str">
        <f t="shared" si="2"/>
        <v>Startup Name- Algoz.xyz: https://drive.google.com/drive/folders/1LWNIO2EIRPjX9BeaYigFOVgkhpfh3fiM?usp=sharing</v>
      </c>
      <c r="N270" s="28">
        <v>44748.0</v>
      </c>
      <c r="O270" s="29">
        <v>44748.458333333336</v>
      </c>
      <c r="P270" s="29">
        <v>44748.5</v>
      </c>
      <c r="Q270" s="9" t="str">
        <f>VLOOKUP($H270,'Startup Sheet'!$A$1:$AM$47,18,0)</f>
        <v>hey@virajchhajed.com</v>
      </c>
      <c r="R270" s="9" t="str">
        <f>VLOOKUP($H270,'Startup Sheet'!$A$1:$AM$47,21,0)</f>
        <v>nishant.aklecha@gmail.com</v>
      </c>
      <c r="S270" s="9" t="str">
        <f>VLOOKUP($H270,'Startup Sheet'!$A$1:$AM$47,24,0)</f>
        <v/>
      </c>
    </row>
    <row r="271">
      <c r="A271" s="12" t="s">
        <v>273</v>
      </c>
      <c r="B271" s="6" t="str">
        <f>VLOOKUP(A271,'Mentor Sheet'!$B$2:$O$102,2,0)</f>
        <v>M22</v>
      </c>
      <c r="C271" s="12" t="s">
        <v>274</v>
      </c>
      <c r="D271" s="12" t="s">
        <v>22</v>
      </c>
      <c r="E271" s="6" t="str">
        <f>VLOOKUP(D271,'2021 Batch'!$A$2:$E$16,2,0)</f>
        <v>f20210447@pilani.bits-pilani.ac.in</v>
      </c>
      <c r="F271" s="12">
        <v>4.0</v>
      </c>
      <c r="G271" s="6" t="str">
        <f t="shared" si="1"/>
        <v>M22X4</v>
      </c>
      <c r="H271" s="6" t="str">
        <f>VLOOKUP(G271,'Slot tags'!$C$2:$D$610,2,0)</f>
        <v>S3</v>
      </c>
      <c r="I271" s="8" t="str">
        <f>VLOOKUP($H271,'Startup Sheet'!$A$1:$AM$47,2,0)</f>
        <v>PredictRAM DeFi</v>
      </c>
      <c r="J271" s="9" t="str">
        <f>VLOOKUP(H271,'Startup Sheet'!$A$1:$AM$47,3,0)</f>
        <v>Adarsh</v>
      </c>
      <c r="K271" s="9" t="str">
        <f>VLOOKUP(H271,'Startup Sheet'!$A$1:$AM$47,4,0)</f>
        <v>f20200635@pilani.bits-pilani.ac.in</v>
      </c>
      <c r="L271" s="10" t="str">
        <f>VLOOKUP($H271,'Startup Sheet'!$A$1:$AM$47,15,0)</f>
        <v>https://drive.google.com/open?id=1JS1ODbx9H_BuLWnEKXgFlopKKnGwBkA_&amp;authuser=karman%40conquest.org.in&amp;usp=drive_fs</v>
      </c>
      <c r="M271" s="9" t="str">
        <f t="shared" si="2"/>
        <v>Startup Name- PredictRAM DeFi: https://drive.google.com/open?id=1JS1ODbx9H_BuLWnEKXgFlopKKnGwBkA_&amp;authuser=karman%40conquest.org.in&amp;usp=drive_fs</v>
      </c>
      <c r="N271" s="28">
        <v>44749.0</v>
      </c>
      <c r="O271" s="29">
        <v>44749.458333333336</v>
      </c>
      <c r="P271" s="29">
        <v>44749.5</v>
      </c>
      <c r="Q271" s="9" t="str">
        <f>VLOOKUP($H271,'Startup Sheet'!$A$1:$AM$47,18,0)</f>
        <v>subir@predictram.com</v>
      </c>
      <c r="R271" s="9" t="str">
        <f>VLOOKUP($H271,'Startup Sheet'!$A$1:$AM$47,21,0)</f>
        <v>sheetal.maurya17@gmail.com</v>
      </c>
      <c r="S271" s="9" t="str">
        <f>VLOOKUP($H271,'Startup Sheet'!$A$1:$AM$47,24,0)</f>
        <v/>
      </c>
    </row>
    <row r="272">
      <c r="A272" s="12" t="s">
        <v>273</v>
      </c>
      <c r="B272" s="6" t="str">
        <f>VLOOKUP(A272,'Mentor Sheet'!$B$2:$O$102,2,0)</f>
        <v>M22</v>
      </c>
      <c r="C272" s="12" t="s">
        <v>274</v>
      </c>
      <c r="D272" s="12" t="s">
        <v>22</v>
      </c>
      <c r="E272" s="6" t="str">
        <f>VLOOKUP(D272,'2021 Batch'!$A$2:$E$16,2,0)</f>
        <v>f20210447@pilani.bits-pilani.ac.in</v>
      </c>
      <c r="F272" s="12">
        <v>5.0</v>
      </c>
      <c r="G272" s="6" t="str">
        <f t="shared" si="1"/>
        <v>M22X5</v>
      </c>
      <c r="H272" s="6" t="str">
        <f>VLOOKUP(G272,'Slot tags'!$C$2:$D$610,2,0)</f>
        <v>S5</v>
      </c>
      <c r="I272" s="8" t="str">
        <f>VLOOKUP($H272,'Startup Sheet'!$A$1:$AM$47,2,0)</f>
        <v>StreamMoney</v>
      </c>
      <c r="J272" s="9" t="str">
        <f>VLOOKUP(H272,'Startup Sheet'!$A$1:$AM$47,3,0)</f>
        <v>Adarsh</v>
      </c>
      <c r="K272" s="9" t="str">
        <f>VLOOKUP(H272,'Startup Sheet'!$A$1:$AM$47,4,0)</f>
        <v>f20200635@pilani.bits-pilani.ac.in</v>
      </c>
      <c r="L272" s="10" t="str">
        <f>VLOOKUP($H272,'Startup Sheet'!$A$1:$AM$47,15,0)</f>
        <v>https://drive.google.com/open?id=1JRlx0Z4Yc3jaD0eJLvBER8VswmJACJlk&amp;authuser=karman%40conquest.org.in&amp;usp=drive_fs</v>
      </c>
      <c r="M272" s="9" t="str">
        <f t="shared" si="2"/>
        <v>Startup Name- StreamMoney: https://drive.google.com/open?id=1JRlx0Z4Yc3jaD0eJLvBER8VswmJACJlk&amp;authuser=karman%40conquest.org.in&amp;usp=drive_fs</v>
      </c>
      <c r="N272" s="28">
        <v>44744.0</v>
      </c>
      <c r="O272" s="29">
        <v>44744.708333333336</v>
      </c>
      <c r="P272" s="29">
        <v>44744.75</v>
      </c>
      <c r="Q272" s="9" t="str">
        <f>VLOOKUP($H272,'Startup Sheet'!$A$1:$AM$47,18,0)</f>
        <v>yugal@streammoney.finance</v>
      </c>
      <c r="R272" s="9" t="str">
        <f>VLOOKUP($H272,'Startup Sheet'!$A$1:$AM$47,21,0)</f>
        <v>piyush.chittara@gmail.com</v>
      </c>
      <c r="S272" s="9" t="str">
        <f>VLOOKUP($H272,'Startup Sheet'!$A$1:$AM$47,24,0)</f>
        <v/>
      </c>
    </row>
    <row r="273">
      <c r="A273" s="12" t="s">
        <v>273</v>
      </c>
      <c r="B273" s="6" t="str">
        <f>VLOOKUP(A273,'Mentor Sheet'!$B$2:$O$102,2,0)</f>
        <v>M22</v>
      </c>
      <c r="C273" s="12" t="s">
        <v>274</v>
      </c>
      <c r="D273" s="12" t="s">
        <v>22</v>
      </c>
      <c r="E273" s="6" t="str">
        <f>VLOOKUP(D273,'2021 Batch'!$A$2:$E$16,2,0)</f>
        <v>f20210447@pilani.bits-pilani.ac.in</v>
      </c>
      <c r="F273" s="12">
        <v>6.0</v>
      </c>
      <c r="G273" s="6" t="str">
        <f t="shared" si="1"/>
        <v>M22X6</v>
      </c>
      <c r="H273" s="6" t="str">
        <f>VLOOKUP(G273,'Slot tags'!$C$2:$D$610,2,0)</f>
        <v>S8</v>
      </c>
      <c r="I273" s="8" t="str">
        <f>VLOOKUP($H273,'Startup Sheet'!$A$1:$AM$47,2,0)</f>
        <v>Fragments (prev. Gullak Party)</v>
      </c>
      <c r="J273" s="9" t="str">
        <f>VLOOKUP(H273,'Startup Sheet'!$A$1:$AM$47,3,0)</f>
        <v>Adarsh</v>
      </c>
      <c r="K273" s="9" t="str">
        <f>VLOOKUP(H273,'Startup Sheet'!$A$1:$AM$47,4,0)</f>
        <v>f20200635@pilani.bits-pilani.ac.in</v>
      </c>
      <c r="L273" s="10" t="str">
        <f>VLOOKUP($H273,'Startup Sheet'!$A$1:$AM$47,15,0)</f>
        <v>https://drive.google.com/open?id=1JpRC8GO5Kbd6N1RwVqNKcwOcV7aUUxhr&amp;authuser=karman%40conquest.org.in&amp;usp=drive_fs</v>
      </c>
      <c r="M273" s="9" t="str">
        <f t="shared" si="2"/>
        <v>Startup Name- Fragments (prev. Gullak Party): https://drive.google.com/open?id=1JpRC8GO5Kbd6N1RwVqNKcwOcV7aUUxhr&amp;authuser=karman%40conquest.org.in&amp;usp=drive_fs</v>
      </c>
      <c r="N273" s="28">
        <v>44746.0</v>
      </c>
      <c r="O273" s="27">
        <v>44746.583333333336</v>
      </c>
      <c r="P273" s="27">
        <v>44746.625</v>
      </c>
      <c r="Q273" s="9" t="str">
        <f>VLOOKUP($H273,'Startup Sheet'!$A$1:$AM$47,18,0)</f>
        <v>deep@thesocio.club</v>
      </c>
      <c r="R273" s="9" t="str">
        <f>VLOOKUP($H273,'Startup Sheet'!$A$1:$AM$47,21,0)</f>
        <v/>
      </c>
      <c r="S273" s="9" t="str">
        <f>VLOOKUP($H273,'Startup Sheet'!$A$1:$AM$47,24,0)</f>
        <v/>
      </c>
    </row>
    <row r="274">
      <c r="A274" s="12" t="s">
        <v>275</v>
      </c>
      <c r="B274" s="6" t="str">
        <f>VLOOKUP(A274,'Mentor Sheet'!$B$2:$O$102,2,0)</f>
        <v>M100</v>
      </c>
      <c r="C274" s="12" t="s">
        <v>276</v>
      </c>
      <c r="D274" s="12" t="s">
        <v>35</v>
      </c>
      <c r="E274" s="6" t="str">
        <f>VLOOKUP(D274,'2021 Batch'!$A$2:$E$16,2,0)</f>
        <v>f20212389@pilani.bits-pilani.ac.in</v>
      </c>
      <c r="F274" s="12">
        <v>1.0</v>
      </c>
      <c r="G274" s="6" t="str">
        <f t="shared" si="1"/>
        <v>M100X1</v>
      </c>
      <c r="H274" s="6" t="str">
        <f>VLOOKUP(G274,'Slot tags'!$C$2:$D$610,2,0)</f>
        <v>S5</v>
      </c>
      <c r="I274" s="8" t="str">
        <f>VLOOKUP($H274,'Startup Sheet'!$A$1:$AM$47,2,0)</f>
        <v>StreamMoney</v>
      </c>
      <c r="J274" s="9" t="str">
        <f>VLOOKUP(H274,'Startup Sheet'!$A$1:$AM$47,3,0)</f>
        <v>Adarsh</v>
      </c>
      <c r="K274" s="9" t="str">
        <f>VLOOKUP(H274,'Startup Sheet'!$A$1:$AM$47,4,0)</f>
        <v>f20200635@pilani.bits-pilani.ac.in</v>
      </c>
      <c r="L274" s="10" t="str">
        <f>VLOOKUP($H274,'Startup Sheet'!$A$1:$AM$47,15,0)</f>
        <v>https://drive.google.com/open?id=1JRlx0Z4Yc3jaD0eJLvBER8VswmJACJlk&amp;authuser=karman%40conquest.org.in&amp;usp=drive_fs</v>
      </c>
      <c r="M274" s="9" t="str">
        <f t="shared" si="2"/>
        <v>Startup Name- StreamMoney: https://drive.google.com/open?id=1JRlx0Z4Yc3jaD0eJLvBER8VswmJACJlk&amp;authuser=karman%40conquest.org.in&amp;usp=drive_fs</v>
      </c>
      <c r="N274" s="28">
        <v>44745.0</v>
      </c>
      <c r="O274" s="29">
        <v>44745.708333333336</v>
      </c>
      <c r="P274" s="29">
        <v>44745.75</v>
      </c>
      <c r="Q274" s="9" t="str">
        <f>VLOOKUP($H274,'Startup Sheet'!$A$1:$AM$47,18,0)</f>
        <v>yugal@streammoney.finance</v>
      </c>
      <c r="R274" s="9" t="str">
        <f>VLOOKUP($H274,'Startup Sheet'!$A$1:$AM$47,21,0)</f>
        <v>piyush.chittara@gmail.com</v>
      </c>
      <c r="S274" s="9" t="str">
        <f>VLOOKUP($H274,'Startup Sheet'!$A$1:$AM$47,24,0)</f>
        <v/>
      </c>
    </row>
    <row r="275">
      <c r="A275" s="12" t="s">
        <v>275</v>
      </c>
      <c r="B275" s="6" t="str">
        <f>VLOOKUP(A275,'Mentor Sheet'!$B$2:$O$102,2,0)</f>
        <v>M100</v>
      </c>
      <c r="C275" s="12" t="s">
        <v>276</v>
      </c>
      <c r="D275" s="12" t="s">
        <v>35</v>
      </c>
      <c r="E275" s="6" t="str">
        <f>VLOOKUP(D275,'2021 Batch'!$A$2:$E$16,2,0)</f>
        <v>f20212389@pilani.bits-pilani.ac.in</v>
      </c>
      <c r="F275" s="12">
        <v>2.0</v>
      </c>
      <c r="G275" s="6" t="str">
        <f t="shared" si="1"/>
        <v>M100X2</v>
      </c>
      <c r="H275" s="6" t="str">
        <f>VLOOKUP(G275,'Slot tags'!$C$2:$D$610,2,0)</f>
        <v>S1</v>
      </c>
      <c r="I275" s="8" t="str">
        <f>VLOOKUP($H275,'Startup Sheet'!$A$1:$AM$47,2,0)</f>
        <v>Algoz.xyz</v>
      </c>
      <c r="J275" s="9" t="str">
        <f>VLOOKUP(H275,'Startup Sheet'!$A$1:$AM$47,3,0)</f>
        <v>Saksham</v>
      </c>
      <c r="K275" s="9" t="str">
        <f>VLOOKUP(H275,'Startup Sheet'!$A$1:$AM$47,4,0)</f>
        <v>f20201508@pilani.bits-pilani.ac.in</v>
      </c>
      <c r="L275" s="10" t="str">
        <f>VLOOKUP($H275,'Startup Sheet'!$A$1:$AM$47,15,0)</f>
        <v>https://drive.google.com/drive/folders/1LWNIO2EIRPjX9BeaYigFOVgkhpfh3fiM?usp=sharing</v>
      </c>
      <c r="M275" s="9" t="str">
        <f t="shared" si="2"/>
        <v>Startup Name- Algoz.xyz: https://drive.google.com/drive/folders/1LWNIO2EIRPjX9BeaYigFOVgkhpfh3fiM?usp=sharing</v>
      </c>
      <c r="N275" s="28">
        <v>44746.0</v>
      </c>
      <c r="O275" s="29">
        <v>44746.458333333336</v>
      </c>
      <c r="P275" s="29">
        <v>44746.5</v>
      </c>
      <c r="Q275" s="9" t="str">
        <f>VLOOKUP($H275,'Startup Sheet'!$A$1:$AM$47,18,0)</f>
        <v>hey@virajchhajed.com</v>
      </c>
      <c r="R275" s="9" t="str">
        <f>VLOOKUP($H275,'Startup Sheet'!$A$1:$AM$47,21,0)</f>
        <v>nishant.aklecha@gmail.com</v>
      </c>
      <c r="S275" s="9" t="str">
        <f>VLOOKUP($H275,'Startup Sheet'!$A$1:$AM$47,24,0)</f>
        <v/>
      </c>
    </row>
    <row r="276">
      <c r="A276" s="12" t="s">
        <v>275</v>
      </c>
      <c r="B276" s="6" t="str">
        <f>VLOOKUP(A276,'Mentor Sheet'!$B$2:$O$102,2,0)</f>
        <v>M100</v>
      </c>
      <c r="C276" s="12" t="s">
        <v>276</v>
      </c>
      <c r="D276" s="12" t="s">
        <v>35</v>
      </c>
      <c r="E276" s="6" t="str">
        <f>VLOOKUP(D276,'2021 Batch'!$A$2:$E$16,2,0)</f>
        <v>f20212389@pilani.bits-pilani.ac.in</v>
      </c>
      <c r="F276" s="12">
        <v>3.0</v>
      </c>
      <c r="G276" s="6" t="str">
        <f t="shared" si="1"/>
        <v>M100X3</v>
      </c>
      <c r="H276" s="6" t="str">
        <f>VLOOKUP(G276,'Slot tags'!$C$2:$D$610,2,0)</f>
        <v>S2</v>
      </c>
      <c r="I276" s="8" t="str">
        <f>VLOOKUP($H276,'Startup Sheet'!$A$1:$AM$47,2,0)</f>
        <v>Aiverse</v>
      </c>
      <c r="J276" s="9" t="str">
        <f>VLOOKUP(H276,'Startup Sheet'!$A$1:$AM$47,3,0)</f>
        <v>Saksham</v>
      </c>
      <c r="K276" s="9" t="str">
        <f>VLOOKUP(H276,'Startup Sheet'!$A$1:$AM$47,4,0)</f>
        <v>f20201508@pilani.bits-pilani.ac.in</v>
      </c>
      <c r="L276" s="10" t="str">
        <f>VLOOKUP($H276,'Startup Sheet'!$A$1:$AM$47,15,0)</f>
        <v>https://drive.google.com/drive/folders/1DBLkV1sf6Kp6Q5Ywi44gcnxhyIpm47Kc?usp=sharing</v>
      </c>
      <c r="M276" s="9" t="str">
        <f t="shared" si="2"/>
        <v>Startup Name- Aiverse: https://drive.google.com/drive/folders/1DBLkV1sf6Kp6Q5Ywi44gcnxhyIpm47Kc?usp=sharing</v>
      </c>
      <c r="N276" s="28">
        <v>44748.0</v>
      </c>
      <c r="O276" s="29">
        <v>44748.541666666664</v>
      </c>
      <c r="P276" s="29">
        <v>44748.583333333336</v>
      </c>
      <c r="Q276" s="9" t="str">
        <f>VLOOKUP($H276,'Startup Sheet'!$A$1:$AM$47,18,0)</f>
        <v>abhishekroushan2194@gmail.com</v>
      </c>
      <c r="R276" s="9" t="str">
        <f>VLOOKUP($H276,'Startup Sheet'!$A$1:$AM$47,21,0)</f>
        <v>synergy.gaurav05@gmail.com</v>
      </c>
      <c r="S276" s="9" t="str">
        <f>VLOOKUP($H276,'Startup Sheet'!$A$1:$AM$47,24,0)</f>
        <v>aryanguptagandhi@gmail.com</v>
      </c>
    </row>
    <row r="277">
      <c r="A277" s="12" t="s">
        <v>275</v>
      </c>
      <c r="B277" s="6" t="str">
        <f>VLOOKUP(A277,'Mentor Sheet'!$B$2:$O$102,2,0)</f>
        <v>M100</v>
      </c>
      <c r="C277" s="12" t="s">
        <v>276</v>
      </c>
      <c r="D277" s="12" t="s">
        <v>35</v>
      </c>
      <c r="E277" s="6" t="str">
        <f>VLOOKUP(D277,'2021 Batch'!$A$2:$E$16,2,0)</f>
        <v>f20212389@pilani.bits-pilani.ac.in</v>
      </c>
      <c r="F277" s="12">
        <v>4.0</v>
      </c>
      <c r="G277" s="6" t="str">
        <f t="shared" si="1"/>
        <v>M100X4</v>
      </c>
      <c r="H277" s="6" t="str">
        <f>VLOOKUP(G277,'Slot tags'!$C$2:$D$610,2,0)</f>
        <v>S6</v>
      </c>
      <c r="I277" s="8" t="str">
        <f>VLOOKUP($H277,'Startup Sheet'!$A$1:$AM$47,2,0)</f>
        <v>BEAT Music NFTs</v>
      </c>
      <c r="J277" s="9" t="str">
        <f>VLOOKUP(H277,'Startup Sheet'!$A$1:$AM$47,3,0)</f>
        <v>Saksham</v>
      </c>
      <c r="K277" s="9" t="str">
        <f>VLOOKUP(H277,'Startup Sheet'!$A$1:$AM$47,4,0)</f>
        <v>f20201508@pilani.bits-pilani.ac.in</v>
      </c>
      <c r="L277" s="10" t="str">
        <f>VLOOKUP($H277,'Startup Sheet'!$A$1:$AM$47,15,0)</f>
        <v>https://drive.google.com/drive/folders/1JnthQqfPsMK1kllemeIUDUeZ5AXteXt8?usp=sharing</v>
      </c>
      <c r="M277" s="9" t="str">
        <f t="shared" si="2"/>
        <v>Startup Name- BEAT Music NFTs: https://drive.google.com/drive/folders/1JnthQqfPsMK1kllemeIUDUeZ5AXteXt8?usp=sharing</v>
      </c>
      <c r="N277" s="28">
        <v>44748.0</v>
      </c>
      <c r="O277" s="29">
        <v>44748.770833333336</v>
      </c>
      <c r="P277" s="29">
        <v>44748.8125</v>
      </c>
      <c r="Q277" s="9" t="str">
        <f>VLOOKUP($H277,'Startup Sheet'!$A$1:$AM$47,18,0)</f>
        <v>bhargavk191@gmail.com</v>
      </c>
      <c r="R277" s="9" t="str">
        <f>VLOOKUP($H277,'Startup Sheet'!$A$1:$AM$47,21,0)</f>
        <v/>
      </c>
      <c r="S277" s="9" t="str">
        <f>VLOOKUP($H277,'Startup Sheet'!$A$1:$AM$47,24,0)</f>
        <v/>
      </c>
    </row>
    <row r="278">
      <c r="A278" s="12" t="s">
        <v>277</v>
      </c>
      <c r="B278" s="6" t="str">
        <f>VLOOKUP(A278,'Mentor Sheet'!$B$2:$O$102,2,0)</f>
        <v>M51</v>
      </c>
      <c r="C278" s="12" t="s">
        <v>278</v>
      </c>
      <c r="D278" s="12" t="s">
        <v>53</v>
      </c>
      <c r="E278" s="6" t="str">
        <f>VLOOKUP(D278,'2021 Batch'!$A$2:$E$16,2,0)</f>
        <v>f20211070@pilani.bits-pilani.ac.in</v>
      </c>
      <c r="F278" s="12">
        <v>1.0</v>
      </c>
      <c r="G278" s="6" t="str">
        <f t="shared" si="1"/>
        <v>M51X1</v>
      </c>
      <c r="H278" s="6" t="str">
        <f>VLOOKUP(G278,'Slot tags'!$C$2:$D$610,2,0)</f>
        <v>S25</v>
      </c>
      <c r="I278" s="8" t="str">
        <f>VLOOKUP($H278,'Startup Sheet'!$A$1:$AM$47,2,0)</f>
        <v>Froots Technologies Pvt Ltd</v>
      </c>
      <c r="J278" s="9" t="str">
        <f>VLOOKUP(H278,'Startup Sheet'!$A$1:$AM$47,3,0)</f>
        <v>Naman</v>
      </c>
      <c r="K278" s="9" t="str">
        <f>VLOOKUP(H278,'Startup Sheet'!$A$1:$AM$47,4,0)</f>
        <v>f20201749@pilani.bits-pilani.ac.in</v>
      </c>
      <c r="L278" s="10" t="str">
        <f>VLOOKUP($H278,'Startup Sheet'!$A$1:$AM$47,15,0)</f>
        <v>https://drive.google.com/open?id=1SIoPVqze3BoLDpQN9KvP4FVg0hUkXfO1&amp;authuser=karman%40conquest.org.in&amp;usp=drive_fs</v>
      </c>
      <c r="M278" s="9" t="str">
        <f t="shared" si="2"/>
        <v>Startup Name- Froots Technologies Pvt Ltd: https://drive.google.com/open?id=1SIoPVqze3BoLDpQN9KvP4FVg0hUkXfO1&amp;authuser=karman%40conquest.org.in&amp;usp=drive_fs</v>
      </c>
      <c r="N278" s="28">
        <v>44745.0</v>
      </c>
      <c r="O278" s="29">
        <v>44745.666666666664</v>
      </c>
      <c r="P278" s="29">
        <v>44745.708333333336</v>
      </c>
      <c r="Q278" s="9" t="str">
        <f>VLOOKUP($H278,'Startup Sheet'!$A$1:$AM$47,18,0)</f>
        <v>shefalika@froots.co</v>
      </c>
      <c r="R278" s="9" t="str">
        <f>VLOOKUP($H278,'Startup Sheet'!$A$1:$AM$47,21,0)</f>
        <v>shefali@froots.co</v>
      </c>
      <c r="S278" s="9" t="str">
        <f>VLOOKUP($H278,'Startup Sheet'!$A$1:$AM$47,24,0)</f>
        <v/>
      </c>
    </row>
    <row r="279">
      <c r="A279" s="12" t="s">
        <v>277</v>
      </c>
      <c r="B279" s="6" t="str">
        <f>VLOOKUP(A279,'Mentor Sheet'!$B$2:$O$102,2,0)</f>
        <v>M51</v>
      </c>
      <c r="C279" s="12" t="s">
        <v>278</v>
      </c>
      <c r="D279" s="12" t="s">
        <v>53</v>
      </c>
      <c r="E279" s="6" t="str">
        <f>VLOOKUP(D279,'2021 Batch'!$A$2:$E$16,2,0)</f>
        <v>f20211070@pilani.bits-pilani.ac.in</v>
      </c>
      <c r="F279" s="12">
        <v>2.0</v>
      </c>
      <c r="G279" s="6" t="str">
        <f t="shared" si="1"/>
        <v>M51X2</v>
      </c>
      <c r="H279" s="6" t="str">
        <f>VLOOKUP(G279,'Slot tags'!$C$2:$D$610,2,0)</f>
        <v>S13</v>
      </c>
      <c r="I279" s="8" t="str">
        <f>VLOOKUP($H279,'Startup Sheet'!$A$1:$AM$47,2,0)</f>
        <v>TOTOKO</v>
      </c>
      <c r="J279" s="9" t="str">
        <f>VLOOKUP(H279,'Startup Sheet'!$A$1:$AM$47,3,0)</f>
        <v>Karman</v>
      </c>
      <c r="K279" s="9" t="str">
        <f>VLOOKUP(H279,'Startup Sheet'!$A$1:$AM$47,4,0)</f>
        <v>f20201896@pilani.bits-pilani.ac.in</v>
      </c>
      <c r="L279" s="10" t="str">
        <f>VLOOKUP($H279,'Startup Sheet'!$A$1:$AM$47,15,0)</f>
        <v>https://drive.google.com/open?id=1Ktl6BPBkAYFv0LsVBHczS-voItv-nK39&amp;authuser=karman%40conquest.org.in&amp;usp=drive_fs</v>
      </c>
      <c r="M279" s="9" t="str">
        <f t="shared" si="2"/>
        <v>Startup Name- TOTOKO: https://drive.google.com/open?id=1Ktl6BPBkAYFv0LsVBHczS-voItv-nK39&amp;authuser=karman%40conquest.org.in&amp;usp=drive_fs</v>
      </c>
      <c r="N279" s="28">
        <v>44745.0</v>
      </c>
      <c r="O279" s="29">
        <v>44745.708333333336</v>
      </c>
      <c r="P279" s="29">
        <v>44745.75</v>
      </c>
      <c r="Q279" s="9" t="str">
        <f>VLOOKUP($H279,'Startup Sheet'!$A$1:$AM$47,18,0)</f>
        <v>shashwatag@totoko.in</v>
      </c>
      <c r="R279" s="9" t="str">
        <f>VLOOKUP($H279,'Startup Sheet'!$A$1:$AM$47,21,0)</f>
        <v/>
      </c>
      <c r="S279" s="9" t="str">
        <f>VLOOKUP($H279,'Startup Sheet'!$A$1:$AM$47,24,0)</f>
        <v/>
      </c>
    </row>
    <row r="280">
      <c r="A280" s="12" t="s">
        <v>279</v>
      </c>
      <c r="B280" s="6" t="str">
        <f>VLOOKUP(A280,'Mentor Sheet'!$B$2:$O$102,2,0)</f>
        <v>M102</v>
      </c>
      <c r="C280" s="12" t="s">
        <v>280</v>
      </c>
      <c r="D280" s="12" t="s">
        <v>35</v>
      </c>
      <c r="E280" s="6" t="str">
        <f>VLOOKUP(D280,'2021 Batch'!$A$2:$E$16,2,0)</f>
        <v>f20212389@pilani.bits-pilani.ac.in</v>
      </c>
      <c r="F280" s="12">
        <v>1.0</v>
      </c>
      <c r="G280" s="6" t="str">
        <f t="shared" si="1"/>
        <v>M102X1</v>
      </c>
      <c r="H280" s="6" t="str">
        <f>VLOOKUP(G280,'Slot tags'!$C$2:$D$610,2,0)</f>
        <v>S5</v>
      </c>
      <c r="I280" s="8" t="str">
        <f>VLOOKUP($H280,'Startup Sheet'!$A$1:$AM$47,2,0)</f>
        <v>StreamMoney</v>
      </c>
      <c r="J280" s="9" t="str">
        <f>VLOOKUP(H280,'Startup Sheet'!$A$1:$AM$47,3,0)</f>
        <v>Adarsh</v>
      </c>
      <c r="K280" s="9" t="str">
        <f>VLOOKUP(H280,'Startup Sheet'!$A$1:$AM$47,4,0)</f>
        <v>f20200635@pilani.bits-pilani.ac.in</v>
      </c>
      <c r="L280" s="10" t="str">
        <f>VLOOKUP($H280,'Startup Sheet'!$A$1:$AM$47,15,0)</f>
        <v>https://drive.google.com/open?id=1JRlx0Z4Yc3jaD0eJLvBER8VswmJACJlk&amp;authuser=karman%40conquest.org.in&amp;usp=drive_fs</v>
      </c>
      <c r="M280" s="9" t="str">
        <f t="shared" si="2"/>
        <v>Startup Name- StreamMoney: https://drive.google.com/open?id=1JRlx0Z4Yc3jaD0eJLvBER8VswmJACJlk&amp;authuser=karman%40conquest.org.in&amp;usp=drive_fs</v>
      </c>
      <c r="N280" s="28">
        <v>44749.0</v>
      </c>
      <c r="O280" s="29">
        <v>44749.708333333336</v>
      </c>
      <c r="P280" s="29">
        <v>44749.75</v>
      </c>
      <c r="Q280" s="9" t="str">
        <f>VLOOKUP($H280,'Startup Sheet'!$A$1:$AM$47,18,0)</f>
        <v>yugal@streammoney.finance</v>
      </c>
      <c r="R280" s="9" t="str">
        <f>VLOOKUP($H280,'Startup Sheet'!$A$1:$AM$47,21,0)</f>
        <v>piyush.chittara@gmail.com</v>
      </c>
      <c r="S280" s="9" t="str">
        <f>VLOOKUP($H280,'Startup Sheet'!$A$1:$AM$47,24,0)</f>
        <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2" t="s">
        <v>281</v>
      </c>
      <c r="C1" s="12" t="s">
        <v>282</v>
      </c>
      <c r="D1" s="12" t="s">
        <v>283</v>
      </c>
      <c r="E1" s="12" t="s">
        <v>284</v>
      </c>
      <c r="F1" s="12" t="s">
        <v>285</v>
      </c>
      <c r="G1" s="12" t="s">
        <v>286</v>
      </c>
      <c r="H1" s="12" t="s">
        <v>287</v>
      </c>
      <c r="I1" s="12" t="s">
        <v>288</v>
      </c>
      <c r="J1" s="12" t="s">
        <v>289</v>
      </c>
      <c r="K1" s="12" t="s">
        <v>290</v>
      </c>
      <c r="L1" s="12" t="s">
        <v>291</v>
      </c>
      <c r="M1" s="12" t="s">
        <v>292</v>
      </c>
      <c r="N1" s="12" t="s">
        <v>293</v>
      </c>
      <c r="O1" s="12" t="s">
        <v>294</v>
      </c>
      <c r="P1" s="12" t="s">
        <v>295</v>
      </c>
      <c r="Q1" s="12" t="s">
        <v>296</v>
      </c>
      <c r="R1" s="12" t="s">
        <v>297</v>
      </c>
      <c r="S1" s="12" t="s">
        <v>298</v>
      </c>
      <c r="T1" s="12" t="s">
        <v>299</v>
      </c>
      <c r="U1" s="12" t="s">
        <v>300</v>
      </c>
      <c r="V1" s="12" t="s">
        <v>301</v>
      </c>
      <c r="W1" s="12" t="s">
        <v>302</v>
      </c>
      <c r="X1" s="12" t="s">
        <v>303</v>
      </c>
      <c r="Y1" s="12" t="s">
        <v>304</v>
      </c>
      <c r="Z1" s="12" t="s">
        <v>305</v>
      </c>
      <c r="AA1" s="12" t="s">
        <v>306</v>
      </c>
      <c r="AB1" s="12" t="s">
        <v>307</v>
      </c>
      <c r="AC1" s="12" t="s">
        <v>308</v>
      </c>
      <c r="AD1" s="12" t="s">
        <v>309</v>
      </c>
      <c r="AE1" s="12" t="s">
        <v>310</v>
      </c>
      <c r="AF1" s="12" t="s">
        <v>311</v>
      </c>
      <c r="AG1" s="12" t="s">
        <v>312</v>
      </c>
      <c r="AH1" s="12" t="s">
        <v>313</v>
      </c>
      <c r="AI1" s="12" t="s">
        <v>314</v>
      </c>
      <c r="AJ1" s="12" t="s">
        <v>315</v>
      </c>
      <c r="AK1" s="12" t="s">
        <v>316</v>
      </c>
      <c r="AL1" s="12" t="s">
        <v>317</v>
      </c>
      <c r="AM1" s="12" t="s">
        <v>318</v>
      </c>
      <c r="AN1" s="12" t="s">
        <v>319</v>
      </c>
      <c r="AO1" s="12" t="s">
        <v>320</v>
      </c>
      <c r="AP1" s="12" t="s">
        <v>321</v>
      </c>
      <c r="AQ1" s="12" t="s">
        <v>322</v>
      </c>
      <c r="AR1" s="12" t="s">
        <v>323</v>
      </c>
      <c r="AS1" s="12" t="s">
        <v>324</v>
      </c>
      <c r="AT1" s="12" t="s">
        <v>325</v>
      </c>
      <c r="AU1" s="12" t="s">
        <v>326</v>
      </c>
      <c r="AV1" s="12" t="s">
        <v>327</v>
      </c>
      <c r="AW1" s="12" t="s">
        <v>328</v>
      </c>
      <c r="AX1" s="12" t="s">
        <v>329</v>
      </c>
      <c r="AY1" s="12" t="s">
        <v>330</v>
      </c>
      <c r="AZ1" s="12" t="s">
        <v>331</v>
      </c>
      <c r="BA1" s="12" t="s">
        <v>332</v>
      </c>
      <c r="BB1" s="12" t="s">
        <v>333</v>
      </c>
      <c r="BC1" s="12" t="s">
        <v>334</v>
      </c>
      <c r="BD1" s="12" t="s">
        <v>335</v>
      </c>
      <c r="BE1" s="12" t="s">
        <v>336</v>
      </c>
      <c r="BF1" s="12" t="s">
        <v>337</v>
      </c>
      <c r="BG1" s="12" t="s">
        <v>338</v>
      </c>
      <c r="BH1" s="12" t="s">
        <v>339</v>
      </c>
      <c r="BI1" s="12" t="s">
        <v>340</v>
      </c>
      <c r="BJ1" s="12" t="s">
        <v>341</v>
      </c>
      <c r="BK1" s="12" t="s">
        <v>342</v>
      </c>
      <c r="BL1" s="12" t="s">
        <v>343</v>
      </c>
      <c r="BM1" s="12" t="s">
        <v>344</v>
      </c>
      <c r="BN1" s="12" t="s">
        <v>345</v>
      </c>
      <c r="BO1" s="12" t="s">
        <v>346</v>
      </c>
      <c r="BP1" s="12" t="s">
        <v>347</v>
      </c>
      <c r="BQ1" s="12" t="s">
        <v>348</v>
      </c>
      <c r="BR1" s="12" t="s">
        <v>349</v>
      </c>
      <c r="BS1" s="12" t="s">
        <v>350</v>
      </c>
      <c r="BT1" s="12" t="s">
        <v>351</v>
      </c>
      <c r="BU1" s="12" t="s">
        <v>352</v>
      </c>
      <c r="BV1" s="12" t="s">
        <v>353</v>
      </c>
      <c r="BW1" s="12" t="s">
        <v>354</v>
      </c>
      <c r="BX1" s="12" t="s">
        <v>355</v>
      </c>
      <c r="BY1" s="12" t="s">
        <v>356</v>
      </c>
      <c r="BZ1" s="12" t="s">
        <v>357</v>
      </c>
      <c r="CA1" s="12" t="s">
        <v>358</v>
      </c>
      <c r="CB1" s="12" t="s">
        <v>359</v>
      </c>
      <c r="CC1" s="12" t="s">
        <v>360</v>
      </c>
      <c r="CD1" s="12" t="s">
        <v>361</v>
      </c>
      <c r="CE1" s="12" t="s">
        <v>362</v>
      </c>
      <c r="CF1" s="12" t="s">
        <v>363</v>
      </c>
      <c r="CG1" s="12" t="s">
        <v>364</v>
      </c>
      <c r="CH1" s="12" t="s">
        <v>365</v>
      </c>
      <c r="CI1" s="12" t="s">
        <v>225</v>
      </c>
      <c r="CJ1" s="12" t="s">
        <v>366</v>
      </c>
      <c r="CK1" s="12" t="s">
        <v>367</v>
      </c>
      <c r="CL1" s="12" t="s">
        <v>368</v>
      </c>
      <c r="CM1" s="12" t="s">
        <v>369</v>
      </c>
      <c r="CN1" s="12" t="s">
        <v>370</v>
      </c>
      <c r="CO1" s="12" t="s">
        <v>371</v>
      </c>
      <c r="CP1" s="12" t="s">
        <v>372</v>
      </c>
      <c r="CQ1" s="12" t="s">
        <v>373</v>
      </c>
      <c r="CR1" s="12" t="s">
        <v>374</v>
      </c>
      <c r="CS1" s="12" t="s">
        <v>375</v>
      </c>
      <c r="CT1" s="12" t="s">
        <v>376</v>
      </c>
      <c r="CU1" s="12" t="s">
        <v>377</v>
      </c>
      <c r="CV1" s="12" t="s">
        <v>378</v>
      </c>
      <c r="CW1" s="12" t="s">
        <v>379</v>
      </c>
      <c r="CX1" s="12" t="s">
        <v>380</v>
      </c>
      <c r="CY1" s="12" t="s">
        <v>381</v>
      </c>
    </row>
    <row r="2">
      <c r="A2" s="12" t="s">
        <v>382</v>
      </c>
      <c r="B2" s="12" t="s">
        <v>48</v>
      </c>
      <c r="C2" s="12" t="s">
        <v>67</v>
      </c>
      <c r="D2" s="12" t="s">
        <v>72</v>
      </c>
      <c r="E2" s="12" t="s">
        <v>112</v>
      </c>
      <c r="F2" s="12" t="s">
        <v>48</v>
      </c>
      <c r="G2" s="12" t="s">
        <v>52</v>
      </c>
      <c r="H2" s="12" t="s">
        <v>99</v>
      </c>
      <c r="I2" s="12" t="s">
        <v>108</v>
      </c>
      <c r="J2" s="12" t="s">
        <v>21</v>
      </c>
      <c r="K2" s="12" t="s">
        <v>67</v>
      </c>
      <c r="L2" s="12" t="s">
        <v>63</v>
      </c>
      <c r="M2" s="12" t="s">
        <v>88</v>
      </c>
      <c r="N2" s="12" t="s">
        <v>96</v>
      </c>
      <c r="O2" s="12" t="s">
        <v>21</v>
      </c>
      <c r="P2" s="12" t="s">
        <v>83</v>
      </c>
      <c r="Q2" s="12" t="s">
        <v>100</v>
      </c>
      <c r="R2" s="12" t="s">
        <v>21</v>
      </c>
      <c r="S2" s="12" t="s">
        <v>109</v>
      </c>
      <c r="T2" s="12" t="s">
        <v>104</v>
      </c>
      <c r="U2" s="12" t="s">
        <v>56</v>
      </c>
      <c r="V2" s="12" t="s">
        <v>38</v>
      </c>
      <c r="W2" s="12" t="s">
        <v>23</v>
      </c>
      <c r="X2" s="12" t="s">
        <v>63</v>
      </c>
      <c r="Y2" s="12" t="s">
        <v>75</v>
      </c>
      <c r="Z2" s="12" t="s">
        <v>80</v>
      </c>
      <c r="AA2" s="12" t="s">
        <v>68</v>
      </c>
      <c r="AB2" s="12" t="s">
        <v>105</v>
      </c>
      <c r="AC2" s="12" t="s">
        <v>101</v>
      </c>
      <c r="AD2" s="12" t="s">
        <v>60</v>
      </c>
      <c r="AE2" s="12" t="s">
        <v>77</v>
      </c>
      <c r="AF2" s="12" t="s">
        <v>23</v>
      </c>
      <c r="AG2" s="12" t="s">
        <v>25</v>
      </c>
      <c r="AH2" s="12" t="s">
        <v>32</v>
      </c>
      <c r="AI2" s="12" t="s">
        <v>80</v>
      </c>
      <c r="AJ2" s="12" t="s">
        <v>80</v>
      </c>
      <c r="AK2" s="12" t="s">
        <v>32</v>
      </c>
      <c r="AL2" s="12" t="s">
        <v>99</v>
      </c>
      <c r="AM2" s="12" t="s">
        <v>77</v>
      </c>
      <c r="AN2" s="12" t="s">
        <v>114</v>
      </c>
      <c r="AO2" s="12" t="s">
        <v>43</v>
      </c>
      <c r="AP2" s="12" t="s">
        <v>67</v>
      </c>
      <c r="AQ2" s="12" t="s">
        <v>23</v>
      </c>
      <c r="AR2" s="12" t="s">
        <v>105</v>
      </c>
      <c r="AS2" s="12" t="s">
        <v>112</v>
      </c>
      <c r="AT2" s="12" t="s">
        <v>83</v>
      </c>
      <c r="AU2" s="12" t="s">
        <v>38</v>
      </c>
      <c r="AV2" s="12" t="s">
        <v>101</v>
      </c>
      <c r="AW2" s="12" t="s">
        <v>39</v>
      </c>
      <c r="AX2" s="12" t="s">
        <v>77</v>
      </c>
      <c r="AY2" s="12" t="s">
        <v>39</v>
      </c>
      <c r="AZ2" s="12" t="s">
        <v>77</v>
      </c>
      <c r="BA2" s="12" t="s">
        <v>92</v>
      </c>
      <c r="BB2" s="12" t="s">
        <v>105</v>
      </c>
      <c r="BC2" s="12" t="s">
        <v>39</v>
      </c>
      <c r="BD2" s="12" t="s">
        <v>108</v>
      </c>
      <c r="BE2" s="12" t="s">
        <v>68</v>
      </c>
      <c r="BF2" s="12" t="s">
        <v>25</v>
      </c>
      <c r="BG2" s="12" t="s">
        <v>32</v>
      </c>
      <c r="BH2" s="12" t="s">
        <v>71</v>
      </c>
      <c r="BI2" s="12" t="s">
        <v>112</v>
      </c>
      <c r="BJ2" s="12" t="s">
        <v>91</v>
      </c>
      <c r="BK2" s="12" t="s">
        <v>43</v>
      </c>
      <c r="BL2" s="12" t="s">
        <v>50</v>
      </c>
      <c r="BM2" s="12" t="s">
        <v>48</v>
      </c>
      <c r="BN2" s="12" t="s">
        <v>113</v>
      </c>
      <c r="BO2" s="12" t="s">
        <v>38</v>
      </c>
      <c r="BP2" s="12" t="s">
        <v>50</v>
      </c>
      <c r="BQ2" s="12" t="s">
        <v>60</v>
      </c>
      <c r="BR2" s="12" t="s">
        <v>77</v>
      </c>
      <c r="BS2" s="12" t="s">
        <v>23</v>
      </c>
      <c r="BT2" s="12" t="s">
        <v>63</v>
      </c>
      <c r="BU2" s="12" t="s">
        <v>72</v>
      </c>
      <c r="BV2" s="12" t="s">
        <v>21</v>
      </c>
      <c r="BX2" s="12" t="s">
        <v>112</v>
      </c>
      <c r="BY2" s="12" t="s">
        <v>109</v>
      </c>
      <c r="BZ2" s="12" t="s">
        <v>72</v>
      </c>
      <c r="CA2" s="12" t="s">
        <v>64</v>
      </c>
      <c r="CB2" s="12" t="s">
        <v>48</v>
      </c>
      <c r="CC2" s="12" t="s">
        <v>58</v>
      </c>
      <c r="CD2" s="12" t="s">
        <v>108</v>
      </c>
      <c r="CE2" s="12" t="s">
        <v>87</v>
      </c>
      <c r="CF2" s="12" t="s">
        <v>67</v>
      </c>
      <c r="CG2" s="12" t="s">
        <v>64</v>
      </c>
      <c r="CH2" s="12" t="s">
        <v>67</v>
      </c>
      <c r="CI2" s="12" t="s">
        <v>114</v>
      </c>
      <c r="CJ2" s="12" t="s">
        <v>100</v>
      </c>
      <c r="CK2" s="12" t="s">
        <v>56</v>
      </c>
      <c r="CL2" s="12" t="s">
        <v>81</v>
      </c>
      <c r="CM2" s="12" t="s">
        <v>38</v>
      </c>
      <c r="CN2" s="12" t="s">
        <v>84</v>
      </c>
      <c r="CO2" s="12" t="s">
        <v>23</v>
      </c>
      <c r="CP2" s="12" t="s">
        <v>76</v>
      </c>
      <c r="CQ2" s="12" t="s">
        <v>21</v>
      </c>
      <c r="CR2" s="12" t="s">
        <v>75</v>
      </c>
      <c r="CS2" s="12" t="s">
        <v>76</v>
      </c>
      <c r="CT2" s="12" t="s">
        <v>91</v>
      </c>
      <c r="CU2" s="12" t="s">
        <v>82</v>
      </c>
      <c r="CV2" s="12" t="s">
        <v>52</v>
      </c>
      <c r="CW2" s="12" t="s">
        <v>32</v>
      </c>
      <c r="CX2" s="12" t="s">
        <v>80</v>
      </c>
      <c r="CY2" s="12" t="s">
        <v>32</v>
      </c>
    </row>
    <row r="3">
      <c r="A3" s="12" t="s">
        <v>383</v>
      </c>
      <c r="B3" s="12" t="s">
        <v>56</v>
      </c>
      <c r="C3" s="12" t="s">
        <v>113</v>
      </c>
      <c r="F3" s="12" t="s">
        <v>77</v>
      </c>
      <c r="G3" s="12" t="s">
        <v>68</v>
      </c>
      <c r="H3" s="12" t="s">
        <v>112</v>
      </c>
      <c r="I3" s="12" t="s">
        <v>68</v>
      </c>
      <c r="J3" s="12" t="s">
        <v>34</v>
      </c>
      <c r="K3" s="12" t="s">
        <v>82</v>
      </c>
      <c r="L3" s="12" t="s">
        <v>75</v>
      </c>
      <c r="M3" s="12" t="s">
        <v>64</v>
      </c>
      <c r="N3" s="12" t="s">
        <v>105</v>
      </c>
      <c r="O3" s="12" t="s">
        <v>34</v>
      </c>
      <c r="Q3" s="12" t="s">
        <v>92</v>
      </c>
      <c r="R3" s="12" t="s">
        <v>109</v>
      </c>
      <c r="S3" s="12" t="s">
        <v>96</v>
      </c>
      <c r="T3" s="12" t="s">
        <v>95</v>
      </c>
      <c r="U3" s="12" t="s">
        <v>68</v>
      </c>
      <c r="V3" s="12" t="s">
        <v>84</v>
      </c>
      <c r="W3" s="12" t="s">
        <v>34</v>
      </c>
      <c r="X3" s="12" t="s">
        <v>60</v>
      </c>
      <c r="Y3" s="12" t="s">
        <v>109</v>
      </c>
      <c r="Z3" s="12" t="s">
        <v>82</v>
      </c>
      <c r="AA3" s="12" t="s">
        <v>44</v>
      </c>
      <c r="AB3" s="12" t="s">
        <v>99</v>
      </c>
      <c r="AC3" s="12" t="s">
        <v>58</v>
      </c>
      <c r="AD3" s="12" t="s">
        <v>71</v>
      </c>
      <c r="AE3" s="12" t="s">
        <v>95</v>
      </c>
      <c r="AF3" s="12" t="s">
        <v>72</v>
      </c>
      <c r="AG3" s="12" t="s">
        <v>38</v>
      </c>
      <c r="AI3" s="12" t="s">
        <v>81</v>
      </c>
      <c r="AJ3" s="12" t="s">
        <v>72</v>
      </c>
      <c r="AK3" s="12" t="s">
        <v>87</v>
      </c>
      <c r="AL3" s="12" t="s">
        <v>44</v>
      </c>
      <c r="AM3" s="12" t="s">
        <v>92</v>
      </c>
      <c r="AN3" s="12" t="s">
        <v>72</v>
      </c>
      <c r="AO3" s="12" t="s">
        <v>64</v>
      </c>
      <c r="AP3" s="12" t="s">
        <v>96</v>
      </c>
      <c r="AQ3" s="12" t="s">
        <v>34</v>
      </c>
      <c r="AR3" s="12" t="s">
        <v>48</v>
      </c>
      <c r="AS3" s="12" t="s">
        <v>75</v>
      </c>
      <c r="AU3" s="12" t="s">
        <v>34</v>
      </c>
      <c r="AV3" s="12" t="s">
        <v>104</v>
      </c>
      <c r="AW3" s="12" t="s">
        <v>50</v>
      </c>
      <c r="AX3" s="12" t="s">
        <v>50</v>
      </c>
      <c r="AY3" s="12" t="s">
        <v>81</v>
      </c>
      <c r="AZ3" s="12" t="s">
        <v>52</v>
      </c>
      <c r="BB3" s="12" t="s">
        <v>101</v>
      </c>
      <c r="BC3" s="12" t="s">
        <v>104</v>
      </c>
      <c r="BE3" s="12" t="s">
        <v>83</v>
      </c>
      <c r="BF3" s="12" t="s">
        <v>39</v>
      </c>
      <c r="BG3" s="12" t="s">
        <v>34</v>
      </c>
      <c r="BH3" s="12" t="s">
        <v>84</v>
      </c>
      <c r="BI3" s="12" t="s">
        <v>63</v>
      </c>
      <c r="BJ3" s="12" t="s">
        <v>84</v>
      </c>
      <c r="BL3" s="12" t="s">
        <v>83</v>
      </c>
      <c r="BM3" s="12" t="s">
        <v>43</v>
      </c>
      <c r="BO3" s="12" t="s">
        <v>88</v>
      </c>
      <c r="BP3" s="12" t="s">
        <v>87</v>
      </c>
      <c r="BQ3" s="12" t="s">
        <v>91</v>
      </c>
      <c r="BR3" s="12" t="s">
        <v>88</v>
      </c>
      <c r="BS3" s="12" t="s">
        <v>25</v>
      </c>
      <c r="BT3" s="12" t="s">
        <v>91</v>
      </c>
      <c r="BU3" s="12" t="s">
        <v>64</v>
      </c>
      <c r="BV3" s="12" t="s">
        <v>44</v>
      </c>
      <c r="BX3" s="12" t="s">
        <v>109</v>
      </c>
      <c r="BY3" s="12" t="s">
        <v>105</v>
      </c>
      <c r="BZ3" s="12" t="s">
        <v>99</v>
      </c>
      <c r="CB3" s="12" t="s">
        <v>96</v>
      </c>
      <c r="CC3" s="12" t="s">
        <v>82</v>
      </c>
      <c r="CD3" s="12" t="s">
        <v>96</v>
      </c>
      <c r="CE3" s="12" t="s">
        <v>76</v>
      </c>
      <c r="CG3" s="12" t="s">
        <v>113</v>
      </c>
      <c r="CI3" s="12" t="s">
        <v>75</v>
      </c>
      <c r="CJ3" s="12" t="s">
        <v>99</v>
      </c>
      <c r="CK3" s="12" t="s">
        <v>71</v>
      </c>
      <c r="CL3" s="12" t="s">
        <v>43</v>
      </c>
      <c r="CN3" s="12" t="s">
        <v>105</v>
      </c>
      <c r="CO3" s="12" t="s">
        <v>25</v>
      </c>
      <c r="CP3" s="12" t="s">
        <v>95</v>
      </c>
      <c r="CQ3" s="12" t="s">
        <v>23</v>
      </c>
      <c r="CR3" s="12" t="s">
        <v>64</v>
      </c>
      <c r="CS3" s="12" t="s">
        <v>71</v>
      </c>
      <c r="CT3" s="12" t="s">
        <v>92</v>
      </c>
      <c r="CU3" s="12" t="s">
        <v>113</v>
      </c>
      <c r="CV3" s="12" t="s">
        <v>104</v>
      </c>
      <c r="CW3" s="12" t="s">
        <v>21</v>
      </c>
      <c r="CX3" s="12" t="s">
        <v>68</v>
      </c>
    </row>
    <row r="4">
      <c r="A4" s="12" t="s">
        <v>384</v>
      </c>
      <c r="B4" s="12" t="s">
        <v>58</v>
      </c>
      <c r="C4" s="12" t="s">
        <v>114</v>
      </c>
      <c r="F4" s="12" t="s">
        <v>43</v>
      </c>
      <c r="I4" s="12" t="s">
        <v>114</v>
      </c>
      <c r="J4" s="12" t="s">
        <v>39</v>
      </c>
      <c r="K4" s="12" t="s">
        <v>60</v>
      </c>
      <c r="L4" s="12" t="s">
        <v>64</v>
      </c>
      <c r="M4" s="12" t="s">
        <v>76</v>
      </c>
      <c r="N4" s="12" t="s">
        <v>114</v>
      </c>
      <c r="S4" s="12" t="s">
        <v>101</v>
      </c>
      <c r="U4" s="12" t="s">
        <v>60</v>
      </c>
      <c r="V4" s="12" t="s">
        <v>81</v>
      </c>
      <c r="W4" s="12" t="s">
        <v>21</v>
      </c>
      <c r="X4" s="12" t="s">
        <v>52</v>
      </c>
      <c r="AA4" s="12" t="s">
        <v>88</v>
      </c>
      <c r="AB4" s="12" t="s">
        <v>92</v>
      </c>
      <c r="AC4" s="12" t="s">
        <v>109</v>
      </c>
      <c r="AD4" s="12" t="s">
        <v>84</v>
      </c>
      <c r="AG4" s="12" t="s">
        <v>75</v>
      </c>
      <c r="AI4" s="12" t="s">
        <v>71</v>
      </c>
      <c r="AJ4" s="12" t="s">
        <v>71</v>
      </c>
      <c r="AK4" s="12" t="s">
        <v>82</v>
      </c>
      <c r="AL4" s="12" t="s">
        <v>52</v>
      </c>
      <c r="AM4" s="12" t="s">
        <v>44</v>
      </c>
      <c r="AN4" s="12" t="s">
        <v>101</v>
      </c>
      <c r="AP4" s="12" t="s">
        <v>105</v>
      </c>
      <c r="AR4" s="12" t="s">
        <v>101</v>
      </c>
      <c r="AS4" s="12" t="s">
        <v>63</v>
      </c>
      <c r="AU4" s="12" t="s">
        <v>39</v>
      </c>
      <c r="AX4" s="12" t="s">
        <v>52</v>
      </c>
      <c r="AY4" s="12" t="s">
        <v>100</v>
      </c>
      <c r="BB4" s="12" t="s">
        <v>96</v>
      </c>
      <c r="BC4" s="12" t="s">
        <v>113</v>
      </c>
      <c r="BE4" s="12" t="s">
        <v>60</v>
      </c>
      <c r="BF4" s="12" t="s">
        <v>83</v>
      </c>
      <c r="BH4" s="12" t="s">
        <v>100</v>
      </c>
      <c r="BO4" s="12" t="s">
        <v>83</v>
      </c>
      <c r="BQ4" s="12" t="s">
        <v>114</v>
      </c>
      <c r="BR4" s="12" t="s">
        <v>112</v>
      </c>
      <c r="BS4" s="12" t="s">
        <v>32</v>
      </c>
      <c r="BT4" s="12" t="s">
        <v>100</v>
      </c>
      <c r="BY4" s="12" t="s">
        <v>50</v>
      </c>
      <c r="CB4" s="12" t="s">
        <v>91</v>
      </c>
      <c r="CK4" s="12" t="s">
        <v>67</v>
      </c>
      <c r="CN4" s="12" t="s">
        <v>43</v>
      </c>
      <c r="CO4" s="12" t="s">
        <v>75</v>
      </c>
      <c r="CP4" s="12" t="s">
        <v>87</v>
      </c>
      <c r="CQ4" s="12" t="s">
        <v>25</v>
      </c>
      <c r="CU4" s="12" t="s">
        <v>56</v>
      </c>
      <c r="CW4" s="12" t="s">
        <v>23</v>
      </c>
      <c r="CX4" s="12" t="s">
        <v>77</v>
      </c>
    </row>
    <row r="5">
      <c r="A5" s="12" t="s">
        <v>385</v>
      </c>
      <c r="B5" s="12" t="s">
        <v>101</v>
      </c>
      <c r="J5" s="12" t="s">
        <v>38</v>
      </c>
      <c r="L5" s="12" t="s">
        <v>99</v>
      </c>
      <c r="U5" s="12" t="s">
        <v>63</v>
      </c>
      <c r="V5" s="12" t="s">
        <v>88</v>
      </c>
      <c r="W5" s="12" t="s">
        <v>25</v>
      </c>
      <c r="AI5" s="12" t="s">
        <v>56</v>
      </c>
      <c r="AK5" s="12" t="s">
        <v>80</v>
      </c>
      <c r="AN5" s="12" t="s">
        <v>76</v>
      </c>
      <c r="AP5" s="12" t="s">
        <v>48</v>
      </c>
      <c r="AU5" s="12" t="s">
        <v>76</v>
      </c>
      <c r="AY5" s="12" t="s">
        <v>108</v>
      </c>
      <c r="BB5" s="12" t="s">
        <v>84</v>
      </c>
      <c r="BH5" s="12" t="s">
        <v>81</v>
      </c>
      <c r="BR5" s="12" t="s">
        <v>58</v>
      </c>
      <c r="BS5" s="12" t="s">
        <v>38</v>
      </c>
      <c r="BT5" s="12" t="s">
        <v>58</v>
      </c>
      <c r="BY5" s="12" t="s">
        <v>67</v>
      </c>
      <c r="CK5" s="12" t="s">
        <v>50</v>
      </c>
      <c r="CN5" s="12" t="s">
        <v>91</v>
      </c>
      <c r="CO5" s="12" t="s">
        <v>95</v>
      </c>
      <c r="CQ5" s="12" t="s">
        <v>108</v>
      </c>
      <c r="CU5" s="12" t="s">
        <v>87</v>
      </c>
      <c r="CW5" s="12" t="s">
        <v>34</v>
      </c>
    </row>
    <row r="6">
      <c r="A6" s="12" t="s">
        <v>386</v>
      </c>
      <c r="J6" s="12" t="s">
        <v>25</v>
      </c>
      <c r="L6" s="12" t="s">
        <v>82</v>
      </c>
      <c r="U6" s="12" t="s">
        <v>44</v>
      </c>
      <c r="V6" s="12" t="s">
        <v>58</v>
      </c>
      <c r="W6" s="12" t="s">
        <v>32</v>
      </c>
      <c r="AI6" s="12" t="s">
        <v>113</v>
      </c>
      <c r="AK6" s="12" t="s">
        <v>44</v>
      </c>
      <c r="AN6" s="12" t="s">
        <v>87</v>
      </c>
      <c r="AU6" s="12" t="s">
        <v>88</v>
      </c>
      <c r="AY6" s="12" t="s">
        <v>95</v>
      </c>
      <c r="BR6" s="12" t="s">
        <v>81</v>
      </c>
      <c r="BT6" s="12" t="s">
        <v>56</v>
      </c>
      <c r="CK6" s="12" t="s">
        <v>108</v>
      </c>
      <c r="CN6" s="12" t="s">
        <v>80</v>
      </c>
      <c r="CQ6" s="12" t="s">
        <v>72</v>
      </c>
    </row>
    <row r="7">
      <c r="A7" s="12" t="s">
        <v>387</v>
      </c>
      <c r="W7" s="12" t="s">
        <v>39</v>
      </c>
      <c r="AI7" s="12" t="s">
        <v>104</v>
      </c>
    </row>
    <row r="9">
      <c r="A9" s="12" t="s">
        <v>388</v>
      </c>
      <c r="B9" s="12" t="s">
        <v>389</v>
      </c>
      <c r="C9" s="12" t="s">
        <v>390</v>
      </c>
      <c r="D9" s="13" t="str">
        <f>IFERROR(__xludf.DUMMYFUNCTION("FLATTEN(TRANSPOSE(B2:CY7))"),"S11")</f>
        <v>S11</v>
      </c>
    </row>
    <row r="10">
      <c r="A10" s="31" t="s">
        <v>391</v>
      </c>
      <c r="B10" s="12">
        <v>1.0</v>
      </c>
      <c r="D10" s="13" t="str">
        <f>IFERROR(__xludf.DUMMYFUNCTION("""COMPUTED_VALUE"""),"S14")</f>
        <v>S14</v>
      </c>
    </row>
    <row r="11">
      <c r="A11" s="31" t="s">
        <v>392</v>
      </c>
      <c r="B11" s="12">
        <v>2.0</v>
      </c>
      <c r="D11" s="13" t="str">
        <f>IFERROR(__xludf.DUMMYFUNCTION("""COMPUTED_VALUE"""),"S15")</f>
        <v>S15</v>
      </c>
    </row>
    <row r="12">
      <c r="A12" s="31" t="s">
        <v>393</v>
      </c>
      <c r="B12" s="12">
        <v>3.0</v>
      </c>
      <c r="D12" s="13" t="str">
        <f>IFERROR(__xludf.DUMMYFUNCTION("""COMPUTED_VALUE"""),"S39")</f>
        <v>S39</v>
      </c>
    </row>
    <row r="13">
      <c r="A13" s="31" t="s">
        <v>394</v>
      </c>
      <c r="B13" s="12">
        <v>4.0</v>
      </c>
      <c r="D13" s="13"/>
    </row>
    <row r="14">
      <c r="A14" s="31" t="s">
        <v>395</v>
      </c>
      <c r="B14" s="12">
        <v>5.0</v>
      </c>
      <c r="D14" s="13"/>
    </row>
    <row r="15">
      <c r="A15" s="31" t="s">
        <v>396</v>
      </c>
      <c r="B15" s="12">
        <v>6.0</v>
      </c>
      <c r="D15" s="13" t="str">
        <f>IFERROR(__xludf.DUMMYFUNCTION("""COMPUTED_VALUE"""),"S19")</f>
        <v>S19</v>
      </c>
    </row>
    <row r="16">
      <c r="A16" s="31" t="s">
        <v>391</v>
      </c>
      <c r="D16" s="13" t="str">
        <f>IFERROR(__xludf.DUMMYFUNCTION("""COMPUTED_VALUE"""),"S45")</f>
        <v>S45</v>
      </c>
    </row>
    <row r="17">
      <c r="A17" s="31" t="s">
        <v>392</v>
      </c>
      <c r="D17" s="13" t="str">
        <f>IFERROR(__xludf.DUMMYFUNCTION("""COMPUTED_VALUE"""),"S46")</f>
        <v>S46</v>
      </c>
    </row>
    <row r="18">
      <c r="A18" s="31" t="s">
        <v>393</v>
      </c>
      <c r="D18" s="13"/>
    </row>
    <row r="19">
      <c r="A19" s="31" t="s">
        <v>394</v>
      </c>
      <c r="D19" s="13"/>
    </row>
    <row r="20">
      <c r="A20" s="31" t="s">
        <v>395</v>
      </c>
      <c r="D20" s="13"/>
    </row>
    <row r="21">
      <c r="A21" s="31" t="s">
        <v>396</v>
      </c>
      <c r="D21" s="13" t="str">
        <f>IFERROR(__xludf.DUMMYFUNCTION("""COMPUTED_VALUE"""),"S22")</f>
        <v>S22</v>
      </c>
    </row>
    <row r="22">
      <c r="A22" s="13" t="s">
        <v>391</v>
      </c>
      <c r="D22" s="13"/>
    </row>
    <row r="23">
      <c r="A23" s="13" t="s">
        <v>392</v>
      </c>
      <c r="D23" s="13"/>
    </row>
    <row r="24">
      <c r="A24" s="13" t="s">
        <v>393</v>
      </c>
      <c r="D24" s="13"/>
    </row>
    <row r="25">
      <c r="A25" s="13" t="s">
        <v>394</v>
      </c>
      <c r="D25" s="13"/>
    </row>
    <row r="26">
      <c r="A26" s="13" t="s">
        <v>395</v>
      </c>
      <c r="D26" s="13"/>
    </row>
    <row r="27">
      <c r="A27" s="13" t="s">
        <v>396</v>
      </c>
      <c r="D27" s="13" t="str">
        <f>IFERROR(__xludf.DUMMYFUNCTION("""COMPUTED_VALUE"""),"S44")</f>
        <v>S44</v>
      </c>
    </row>
    <row r="28">
      <c r="A28" s="13" t="s">
        <v>391</v>
      </c>
      <c r="D28" s="13"/>
    </row>
    <row r="29">
      <c r="A29" s="13" t="s">
        <v>392</v>
      </c>
      <c r="D29" s="13"/>
    </row>
    <row r="30">
      <c r="A30" s="13" t="s">
        <v>393</v>
      </c>
      <c r="D30" s="13"/>
    </row>
    <row r="31">
      <c r="A31" s="13" t="s">
        <v>394</v>
      </c>
      <c r="D31" s="13"/>
    </row>
    <row r="32">
      <c r="A32" s="13" t="s">
        <v>395</v>
      </c>
      <c r="D32" s="13"/>
    </row>
    <row r="33">
      <c r="A33" s="13" t="s">
        <v>396</v>
      </c>
      <c r="D33" s="13" t="str">
        <f>IFERROR(__xludf.DUMMYFUNCTION("""COMPUTED_VALUE"""),"S11")</f>
        <v>S11</v>
      </c>
    </row>
    <row r="34">
      <c r="A34" s="13" t="s">
        <v>391</v>
      </c>
      <c r="D34" s="13" t="str">
        <f>IFERROR(__xludf.DUMMYFUNCTION("""COMPUTED_VALUE"""),"S25")</f>
        <v>S25</v>
      </c>
    </row>
    <row r="35">
      <c r="A35" s="13" t="s">
        <v>392</v>
      </c>
      <c r="D35" s="13" t="str">
        <f>IFERROR(__xludf.DUMMYFUNCTION("""COMPUTED_VALUE"""),"S9")</f>
        <v>S9</v>
      </c>
    </row>
    <row r="36">
      <c r="A36" s="13" t="s">
        <v>393</v>
      </c>
      <c r="D36" s="13"/>
    </row>
    <row r="37">
      <c r="A37" s="13" t="s">
        <v>394</v>
      </c>
      <c r="D37" s="13"/>
    </row>
    <row r="38">
      <c r="A38" s="13" t="s">
        <v>395</v>
      </c>
      <c r="D38" s="13"/>
    </row>
    <row r="39">
      <c r="A39" s="13" t="s">
        <v>396</v>
      </c>
      <c r="D39" s="13" t="str">
        <f>IFERROR(__xludf.DUMMYFUNCTION("""COMPUTED_VALUE"""),"S13")</f>
        <v>S13</v>
      </c>
    </row>
    <row r="40">
      <c r="A40" s="13" t="s">
        <v>391</v>
      </c>
      <c r="D40" s="13" t="str">
        <f>IFERROR(__xludf.DUMMYFUNCTION("""COMPUTED_VALUE"""),"S20")</f>
        <v>S20</v>
      </c>
    </row>
    <row r="41">
      <c r="A41" s="13" t="s">
        <v>392</v>
      </c>
      <c r="D41" s="13"/>
    </row>
    <row r="42">
      <c r="A42" s="13" t="s">
        <v>393</v>
      </c>
      <c r="D42" s="13"/>
    </row>
    <row r="43">
      <c r="A43" s="13" t="s">
        <v>394</v>
      </c>
      <c r="D43" s="13"/>
    </row>
    <row r="44">
      <c r="A44" s="13" t="s">
        <v>395</v>
      </c>
      <c r="D44" s="13"/>
    </row>
    <row r="45">
      <c r="A45" s="13" t="s">
        <v>396</v>
      </c>
      <c r="D45" s="13" t="str">
        <f>IFERROR(__xludf.DUMMYFUNCTION("""COMPUTED_VALUE"""),"S37")</f>
        <v>S37</v>
      </c>
    </row>
    <row r="46">
      <c r="A46" s="13" t="s">
        <v>391</v>
      </c>
      <c r="D46" s="13" t="str">
        <f>IFERROR(__xludf.DUMMYFUNCTION("""COMPUTED_VALUE"""),"S44")</f>
        <v>S44</v>
      </c>
    </row>
    <row r="47">
      <c r="A47" s="13" t="s">
        <v>392</v>
      </c>
      <c r="D47" s="13"/>
    </row>
    <row r="48">
      <c r="A48" s="13" t="s">
        <v>393</v>
      </c>
      <c r="D48" s="13"/>
    </row>
    <row r="49">
      <c r="A49" s="13" t="s">
        <v>394</v>
      </c>
      <c r="D49" s="13"/>
    </row>
    <row r="50">
      <c r="A50" s="13" t="s">
        <v>395</v>
      </c>
      <c r="D50" s="13"/>
    </row>
    <row r="51">
      <c r="A51" s="13" t="s">
        <v>396</v>
      </c>
      <c r="D51" s="13" t="str">
        <f>IFERROR(__xludf.DUMMYFUNCTION("""COMPUTED_VALUE"""),"S42")</f>
        <v>S42</v>
      </c>
    </row>
    <row r="52">
      <c r="A52" s="13" t="s">
        <v>391</v>
      </c>
      <c r="D52" s="13" t="str">
        <f>IFERROR(__xludf.DUMMYFUNCTION("""COMPUTED_VALUE"""),"S20")</f>
        <v>S20</v>
      </c>
    </row>
    <row r="53">
      <c r="A53" s="13" t="s">
        <v>392</v>
      </c>
      <c r="D53" s="13" t="str">
        <f>IFERROR(__xludf.DUMMYFUNCTION("""COMPUTED_VALUE"""),"S46")</f>
        <v>S46</v>
      </c>
    </row>
    <row r="54">
      <c r="A54" s="13" t="s">
        <v>393</v>
      </c>
      <c r="D54" s="13"/>
    </row>
    <row r="55">
      <c r="A55" s="13" t="s">
        <v>394</v>
      </c>
      <c r="D55" s="13"/>
    </row>
    <row r="56">
      <c r="A56" s="13" t="s">
        <v>395</v>
      </c>
      <c r="D56" s="13"/>
    </row>
    <row r="57">
      <c r="A57" s="13" t="s">
        <v>396</v>
      </c>
      <c r="D57" s="13" t="str">
        <f>IFERROR(__xludf.DUMMYFUNCTION("""COMPUTED_VALUE"""),"S1")</f>
        <v>S1</v>
      </c>
    </row>
    <row r="58">
      <c r="A58" s="13" t="s">
        <v>391</v>
      </c>
      <c r="D58" s="13" t="str">
        <f>IFERROR(__xludf.DUMMYFUNCTION("""COMPUTED_VALUE"""),"S6")</f>
        <v>S6</v>
      </c>
    </row>
    <row r="59">
      <c r="A59" s="13" t="s">
        <v>392</v>
      </c>
      <c r="D59" s="13" t="str">
        <f>IFERROR(__xludf.DUMMYFUNCTION("""COMPUTED_VALUE"""),"S8")</f>
        <v>S8</v>
      </c>
    </row>
    <row r="60">
      <c r="A60" s="13" t="s">
        <v>393</v>
      </c>
      <c r="D60" s="13" t="str">
        <f>IFERROR(__xludf.DUMMYFUNCTION("""COMPUTED_VALUE"""),"S7")</f>
        <v>S7</v>
      </c>
    </row>
    <row r="61">
      <c r="A61" s="13" t="s">
        <v>394</v>
      </c>
      <c r="D61" s="13" t="str">
        <f>IFERROR(__xludf.DUMMYFUNCTION("""COMPUTED_VALUE"""),"S3")</f>
        <v>S3</v>
      </c>
    </row>
    <row r="62">
      <c r="A62" s="13" t="s">
        <v>395</v>
      </c>
      <c r="D62" s="13"/>
    </row>
    <row r="63">
      <c r="A63" s="13" t="s">
        <v>396</v>
      </c>
      <c r="D63" s="13" t="str">
        <f>IFERROR(__xludf.DUMMYFUNCTION("""COMPUTED_VALUE"""),"S19")</f>
        <v>S19</v>
      </c>
    </row>
    <row r="64">
      <c r="A64" s="13" t="s">
        <v>391</v>
      </c>
      <c r="D64" s="13" t="str">
        <f>IFERROR(__xludf.DUMMYFUNCTION("""COMPUTED_VALUE"""),"S28")</f>
        <v>S28</v>
      </c>
    </row>
    <row r="65">
      <c r="A65" s="13" t="s">
        <v>392</v>
      </c>
      <c r="D65" s="13" t="str">
        <f>IFERROR(__xludf.DUMMYFUNCTION("""COMPUTED_VALUE"""),"S16")</f>
        <v>S16</v>
      </c>
    </row>
    <row r="66">
      <c r="A66" s="13" t="s">
        <v>393</v>
      </c>
      <c r="D66" s="13"/>
    </row>
    <row r="67">
      <c r="A67" s="13" t="s">
        <v>394</v>
      </c>
      <c r="D67" s="13"/>
    </row>
    <row r="68">
      <c r="A68" s="13" t="s">
        <v>395</v>
      </c>
      <c r="D68" s="13"/>
    </row>
    <row r="69">
      <c r="A69" s="13" t="s">
        <v>396</v>
      </c>
      <c r="D69" s="13" t="str">
        <f>IFERROR(__xludf.DUMMYFUNCTION("""COMPUTED_VALUE"""),"S17")</f>
        <v>S17</v>
      </c>
    </row>
    <row r="70">
      <c r="A70" s="13" t="s">
        <v>391</v>
      </c>
      <c r="D70" s="13" t="str">
        <f>IFERROR(__xludf.DUMMYFUNCTION("""COMPUTED_VALUE"""),"S23")</f>
        <v>S23</v>
      </c>
    </row>
    <row r="71">
      <c r="A71" s="13" t="s">
        <v>392</v>
      </c>
      <c r="D71" s="13" t="str">
        <f>IFERROR(__xludf.DUMMYFUNCTION("""COMPUTED_VALUE"""),"S18")</f>
        <v>S18</v>
      </c>
    </row>
    <row r="72">
      <c r="A72" s="13" t="s">
        <v>393</v>
      </c>
      <c r="D72" s="13" t="str">
        <f>IFERROR(__xludf.DUMMYFUNCTION("""COMPUTED_VALUE"""),"S37")</f>
        <v>S37</v>
      </c>
    </row>
    <row r="73">
      <c r="A73" s="13" t="s">
        <v>394</v>
      </c>
      <c r="D73" s="13" t="str">
        <f>IFERROR(__xludf.DUMMYFUNCTION("""COMPUTED_VALUE"""),"S28")</f>
        <v>S28</v>
      </c>
    </row>
    <row r="74">
      <c r="A74" s="13" t="s">
        <v>395</v>
      </c>
      <c r="D74" s="13"/>
    </row>
    <row r="75">
      <c r="A75" s="13" t="s">
        <v>396</v>
      </c>
      <c r="D75" s="13" t="str">
        <f>IFERROR(__xludf.DUMMYFUNCTION("""COMPUTED_VALUE"""),"S32")</f>
        <v>S32</v>
      </c>
    </row>
    <row r="76">
      <c r="A76" s="13" t="s">
        <v>391</v>
      </c>
      <c r="D76" s="13" t="str">
        <f>IFERROR(__xludf.DUMMYFUNCTION("""COMPUTED_VALUE"""),"S18")</f>
        <v>S18</v>
      </c>
    </row>
    <row r="77">
      <c r="A77" s="13" t="s">
        <v>392</v>
      </c>
      <c r="D77" s="13" t="str">
        <f>IFERROR(__xludf.DUMMYFUNCTION("""COMPUTED_VALUE"""),"S24")</f>
        <v>S24</v>
      </c>
    </row>
    <row r="78">
      <c r="A78" s="13" t="s">
        <v>393</v>
      </c>
      <c r="D78" s="13"/>
    </row>
    <row r="79">
      <c r="A79" s="13" t="s">
        <v>394</v>
      </c>
      <c r="D79" s="13"/>
    </row>
    <row r="80">
      <c r="A80" s="13" t="s">
        <v>395</v>
      </c>
      <c r="D80" s="13"/>
    </row>
    <row r="81">
      <c r="A81" s="13" t="s">
        <v>396</v>
      </c>
      <c r="D81" s="13" t="str">
        <f>IFERROR(__xludf.DUMMYFUNCTION("""COMPUTED_VALUE"""),"S36")</f>
        <v>S36</v>
      </c>
    </row>
    <row r="82">
      <c r="A82" s="13" t="s">
        <v>391</v>
      </c>
      <c r="D82" s="13" t="str">
        <f>IFERROR(__xludf.DUMMYFUNCTION("""COMPUTED_VALUE"""),"S41")</f>
        <v>S41</v>
      </c>
    </row>
    <row r="83">
      <c r="A83" s="13" t="s">
        <v>392</v>
      </c>
      <c r="D83" s="13" t="str">
        <f>IFERROR(__xludf.DUMMYFUNCTION("""COMPUTED_VALUE"""),"S46")</f>
        <v>S46</v>
      </c>
    </row>
    <row r="84">
      <c r="A84" s="13" t="s">
        <v>393</v>
      </c>
      <c r="D84" s="13"/>
    </row>
    <row r="85">
      <c r="A85" s="13" t="s">
        <v>394</v>
      </c>
      <c r="D85" s="13"/>
    </row>
    <row r="86">
      <c r="A86" s="13" t="s">
        <v>395</v>
      </c>
      <c r="D86" s="13"/>
    </row>
    <row r="87">
      <c r="A87" s="13" t="s">
        <v>396</v>
      </c>
      <c r="D87" s="13" t="str">
        <f>IFERROR(__xludf.DUMMYFUNCTION("""COMPUTED_VALUE"""),"S1")</f>
        <v>S1</v>
      </c>
    </row>
    <row r="88">
      <c r="A88" s="13" t="s">
        <v>391</v>
      </c>
      <c r="D88" s="13" t="str">
        <f>IFERROR(__xludf.DUMMYFUNCTION("""COMPUTED_VALUE"""),"S6")</f>
        <v>S6</v>
      </c>
    </row>
    <row r="89">
      <c r="A89" s="13" t="s">
        <v>392</v>
      </c>
      <c r="D89" s="13"/>
    </row>
    <row r="90">
      <c r="A90" s="13" t="s">
        <v>393</v>
      </c>
      <c r="D90" s="13"/>
    </row>
    <row r="91">
      <c r="A91" s="13" t="s">
        <v>394</v>
      </c>
      <c r="D91" s="13"/>
    </row>
    <row r="92">
      <c r="A92" s="13" t="s">
        <v>395</v>
      </c>
      <c r="D92" s="13"/>
    </row>
    <row r="93">
      <c r="A93" s="13" t="s">
        <v>396</v>
      </c>
      <c r="D93" s="13" t="str">
        <f>IFERROR(__xludf.DUMMYFUNCTION("""COMPUTED_VALUE"""),"S29")</f>
        <v>S29</v>
      </c>
    </row>
    <row r="94">
      <c r="A94" s="13" t="s">
        <v>391</v>
      </c>
      <c r="D94" s="13"/>
    </row>
    <row r="95">
      <c r="A95" s="13" t="s">
        <v>392</v>
      </c>
      <c r="D95" s="13"/>
    </row>
    <row r="96">
      <c r="A96" s="13" t="s">
        <v>393</v>
      </c>
      <c r="D96" s="13"/>
    </row>
    <row r="97">
      <c r="A97" s="13" t="s">
        <v>394</v>
      </c>
      <c r="D97" s="13"/>
    </row>
    <row r="98">
      <c r="A98" s="13" t="s">
        <v>395</v>
      </c>
      <c r="D98" s="13"/>
    </row>
    <row r="99">
      <c r="A99" s="13" t="s">
        <v>396</v>
      </c>
      <c r="D99" s="13" t="str">
        <f>IFERROR(__xludf.DUMMYFUNCTION("""COMPUTED_VALUE"""),"S38")</f>
        <v>S38</v>
      </c>
    </row>
    <row r="100">
      <c r="A100" s="13" t="s">
        <v>391</v>
      </c>
      <c r="D100" s="13" t="str">
        <f>IFERROR(__xludf.DUMMYFUNCTION("""COMPUTED_VALUE"""),"S34")</f>
        <v>S34</v>
      </c>
    </row>
    <row r="101">
      <c r="A101" s="13" t="s">
        <v>392</v>
      </c>
      <c r="D101" s="13"/>
    </row>
    <row r="102">
      <c r="A102" s="13" t="s">
        <v>393</v>
      </c>
      <c r="D102" s="13"/>
    </row>
    <row r="103">
      <c r="A103" s="13" t="s">
        <v>394</v>
      </c>
      <c r="D103" s="13"/>
    </row>
    <row r="104">
      <c r="A104" s="13" t="s">
        <v>395</v>
      </c>
      <c r="D104" s="13"/>
    </row>
    <row r="105">
      <c r="A105" s="13" t="s">
        <v>396</v>
      </c>
      <c r="D105" s="13" t="str">
        <f>IFERROR(__xludf.DUMMYFUNCTION("""COMPUTED_VALUE"""),"S1")</f>
        <v>S1</v>
      </c>
    </row>
    <row r="106">
      <c r="A106" s="13" t="s">
        <v>391</v>
      </c>
      <c r="D106" s="13" t="str">
        <f>IFERROR(__xludf.DUMMYFUNCTION("""COMPUTED_VALUE"""),"S43")</f>
        <v>S43</v>
      </c>
    </row>
    <row r="107">
      <c r="A107" s="13" t="s">
        <v>392</v>
      </c>
      <c r="D107" s="13"/>
    </row>
    <row r="108">
      <c r="A108" s="13" t="s">
        <v>393</v>
      </c>
      <c r="D108" s="13"/>
    </row>
    <row r="109">
      <c r="A109" s="13" t="s">
        <v>394</v>
      </c>
      <c r="D109" s="13"/>
    </row>
    <row r="110">
      <c r="A110" s="13" t="s">
        <v>395</v>
      </c>
      <c r="D110" s="13"/>
    </row>
    <row r="111">
      <c r="A111" s="13" t="s">
        <v>396</v>
      </c>
      <c r="D111" s="13" t="str">
        <f>IFERROR(__xludf.DUMMYFUNCTION("""COMPUTED_VALUE"""),"S43")</f>
        <v>S43</v>
      </c>
    </row>
    <row r="112">
      <c r="A112" s="13" t="s">
        <v>391</v>
      </c>
      <c r="D112" s="13" t="str">
        <f>IFERROR(__xludf.DUMMYFUNCTION("""COMPUTED_VALUE"""),"S36")</f>
        <v>S36</v>
      </c>
    </row>
    <row r="113">
      <c r="A113" s="13" t="s">
        <v>392</v>
      </c>
      <c r="D113" s="13" t="str">
        <f>IFERROR(__xludf.DUMMYFUNCTION("""COMPUTED_VALUE"""),"S39")</f>
        <v>S39</v>
      </c>
    </row>
    <row r="114">
      <c r="A114" s="13" t="s">
        <v>393</v>
      </c>
      <c r="D114" s="13"/>
    </row>
    <row r="115">
      <c r="A115" s="13" t="s">
        <v>394</v>
      </c>
      <c r="D115" s="13"/>
    </row>
    <row r="116">
      <c r="A116" s="13" t="s">
        <v>395</v>
      </c>
      <c r="D116" s="13"/>
    </row>
    <row r="117">
      <c r="A117" s="13" t="s">
        <v>396</v>
      </c>
      <c r="D117" s="13" t="str">
        <f>IFERROR(__xludf.DUMMYFUNCTION("""COMPUTED_VALUE"""),"S40")</f>
        <v>S40</v>
      </c>
    </row>
    <row r="118">
      <c r="A118" s="13" t="s">
        <v>391</v>
      </c>
      <c r="D118" s="13" t="str">
        <f>IFERROR(__xludf.DUMMYFUNCTION("""COMPUTED_VALUE"""),"S35")</f>
        <v>S35</v>
      </c>
    </row>
    <row r="119">
      <c r="A119" s="13" t="s">
        <v>392</v>
      </c>
      <c r="D119" s="13"/>
    </row>
    <row r="120">
      <c r="A120" s="13" t="s">
        <v>393</v>
      </c>
      <c r="D120" s="13"/>
    </row>
    <row r="121">
      <c r="A121" s="13" t="s">
        <v>394</v>
      </c>
      <c r="D121" s="13"/>
    </row>
    <row r="122">
      <c r="A122" s="13" t="s">
        <v>395</v>
      </c>
      <c r="D122" s="13"/>
    </row>
    <row r="123">
      <c r="A123" s="13" t="s">
        <v>396</v>
      </c>
      <c r="D123" s="13" t="str">
        <f>IFERROR(__xludf.DUMMYFUNCTION("""COMPUTED_VALUE"""),"S14")</f>
        <v>S14</v>
      </c>
    </row>
    <row r="124">
      <c r="A124" s="13" t="s">
        <v>391</v>
      </c>
      <c r="D124" s="13" t="str">
        <f>IFERROR(__xludf.DUMMYFUNCTION("""COMPUTED_VALUE"""),"S20")</f>
        <v>S20</v>
      </c>
    </row>
    <row r="125">
      <c r="A125" s="13" t="s">
        <v>392</v>
      </c>
      <c r="D125" s="13" t="str">
        <f>IFERROR(__xludf.DUMMYFUNCTION("""COMPUTED_VALUE"""),"S16")</f>
        <v>S16</v>
      </c>
    </row>
    <row r="126">
      <c r="A126" s="13" t="s">
        <v>393</v>
      </c>
      <c r="D126" s="13" t="str">
        <f>IFERROR(__xludf.DUMMYFUNCTION("""COMPUTED_VALUE"""),"S17")</f>
        <v>S17</v>
      </c>
    </row>
    <row r="127">
      <c r="A127" s="13" t="s">
        <v>394</v>
      </c>
      <c r="D127" s="13" t="str">
        <f>IFERROR(__xludf.DUMMYFUNCTION("""COMPUTED_VALUE"""),"S10")</f>
        <v>S10</v>
      </c>
    </row>
    <row r="128">
      <c r="A128" s="13" t="s">
        <v>395</v>
      </c>
      <c r="D128" s="13"/>
    </row>
    <row r="129">
      <c r="A129" s="13" t="s">
        <v>396</v>
      </c>
      <c r="D129" s="13" t="str">
        <f>IFERROR(__xludf.DUMMYFUNCTION("""COMPUTED_VALUE"""),"S7")</f>
        <v>S7</v>
      </c>
    </row>
    <row r="130">
      <c r="A130" s="13" t="s">
        <v>391</v>
      </c>
      <c r="D130" s="13" t="str">
        <f>IFERROR(__xludf.DUMMYFUNCTION("""COMPUTED_VALUE"""),"S30")</f>
        <v>S30</v>
      </c>
    </row>
    <row r="131">
      <c r="A131" s="13" t="s">
        <v>392</v>
      </c>
      <c r="D131" s="13" t="str">
        <f>IFERROR(__xludf.DUMMYFUNCTION("""COMPUTED_VALUE"""),"S27")</f>
        <v>S27</v>
      </c>
    </row>
    <row r="132">
      <c r="A132" s="13" t="s">
        <v>393</v>
      </c>
      <c r="D132" s="13" t="str">
        <f>IFERROR(__xludf.DUMMYFUNCTION("""COMPUTED_VALUE"""),"S32")</f>
        <v>S32</v>
      </c>
    </row>
    <row r="133">
      <c r="A133" s="13" t="s">
        <v>394</v>
      </c>
      <c r="D133" s="13" t="str">
        <f>IFERROR(__xludf.DUMMYFUNCTION("""COMPUTED_VALUE"""),"S15")</f>
        <v>S15</v>
      </c>
    </row>
    <row r="134">
      <c r="A134" s="13" t="s">
        <v>395</v>
      </c>
      <c r="D134" s="13"/>
    </row>
    <row r="135">
      <c r="A135" s="13" t="s">
        <v>396</v>
      </c>
      <c r="D135" s="13" t="str">
        <f>IFERROR(__xludf.DUMMYFUNCTION("""COMPUTED_VALUE"""),"S2")</f>
        <v>S2</v>
      </c>
    </row>
    <row r="136">
      <c r="A136" s="13" t="s">
        <v>391</v>
      </c>
      <c r="D136" s="13" t="str">
        <f>IFERROR(__xludf.DUMMYFUNCTION("""COMPUTED_VALUE"""),"S6")</f>
        <v>S6</v>
      </c>
    </row>
    <row r="137">
      <c r="A137" s="13" t="s">
        <v>392</v>
      </c>
      <c r="D137" s="13" t="str">
        <f>IFERROR(__xludf.DUMMYFUNCTION("""COMPUTED_VALUE"""),"S1")</f>
        <v>S1</v>
      </c>
    </row>
    <row r="138">
      <c r="A138" s="13" t="s">
        <v>393</v>
      </c>
      <c r="D138" s="13" t="str">
        <f>IFERROR(__xludf.DUMMYFUNCTION("""COMPUTED_VALUE"""),"S3")</f>
        <v>S3</v>
      </c>
    </row>
    <row r="139">
      <c r="A139" s="13" t="s">
        <v>394</v>
      </c>
      <c r="D139" s="13" t="str">
        <f>IFERROR(__xludf.DUMMYFUNCTION("""COMPUTED_VALUE"""),"S5")</f>
        <v>S5</v>
      </c>
    </row>
    <row r="140">
      <c r="A140" s="13" t="s">
        <v>395</v>
      </c>
      <c r="D140" s="13" t="str">
        <f>IFERROR(__xludf.DUMMYFUNCTION("""COMPUTED_VALUE"""),"S8")</f>
        <v>S8</v>
      </c>
    </row>
    <row r="141">
      <c r="A141" s="13" t="s">
        <v>396</v>
      </c>
      <c r="D141" s="13" t="str">
        <f>IFERROR(__xludf.DUMMYFUNCTION("""COMPUTED_VALUE"""),"S17")</f>
        <v>S17</v>
      </c>
    </row>
    <row r="142">
      <c r="A142" s="13" t="s">
        <v>391</v>
      </c>
      <c r="D142" s="13" t="str">
        <f>IFERROR(__xludf.DUMMYFUNCTION("""COMPUTED_VALUE"""),"S16")</f>
        <v>S16</v>
      </c>
    </row>
    <row r="143">
      <c r="A143" s="13" t="s">
        <v>392</v>
      </c>
      <c r="D143" s="13" t="str">
        <f>IFERROR(__xludf.DUMMYFUNCTION("""COMPUTED_VALUE"""),"S13")</f>
        <v>S13</v>
      </c>
    </row>
    <row r="144">
      <c r="A144" s="13" t="s">
        <v>393</v>
      </c>
      <c r="D144" s="13"/>
    </row>
    <row r="145">
      <c r="A145" s="13" t="s">
        <v>394</v>
      </c>
      <c r="D145" s="13"/>
    </row>
    <row r="146">
      <c r="A146" s="13" t="s">
        <v>395</v>
      </c>
      <c r="D146" s="13"/>
    </row>
    <row r="147">
      <c r="A147" s="13" t="s">
        <v>396</v>
      </c>
      <c r="D147" s="13" t="str">
        <f>IFERROR(__xludf.DUMMYFUNCTION("""COMPUTED_VALUE"""),"S23")</f>
        <v>S23</v>
      </c>
    </row>
    <row r="148">
      <c r="A148" s="13" t="s">
        <v>391</v>
      </c>
      <c r="D148" s="13" t="str">
        <f>IFERROR(__xludf.DUMMYFUNCTION("""COMPUTED_VALUE"""),"S43")</f>
        <v>S43</v>
      </c>
    </row>
    <row r="149">
      <c r="A149" s="13" t="s">
        <v>392</v>
      </c>
      <c r="D149" s="13"/>
    </row>
    <row r="150">
      <c r="A150" s="13" t="s">
        <v>393</v>
      </c>
      <c r="D150" s="13"/>
    </row>
    <row r="151">
      <c r="A151" s="13" t="s">
        <v>394</v>
      </c>
      <c r="D151" s="13"/>
    </row>
    <row r="152">
      <c r="A152" s="13" t="s">
        <v>395</v>
      </c>
      <c r="D152" s="13"/>
    </row>
    <row r="153">
      <c r="A153" s="13" t="s">
        <v>396</v>
      </c>
      <c r="D153" s="13" t="str">
        <f>IFERROR(__xludf.DUMMYFUNCTION("""COMPUTED_VALUE"""),"S26")</f>
        <v>S26</v>
      </c>
    </row>
    <row r="154">
      <c r="A154" s="13" t="s">
        <v>391</v>
      </c>
      <c r="D154" s="13" t="str">
        <f>IFERROR(__xludf.DUMMYFUNCTION("""COMPUTED_VALUE"""),"S28")</f>
        <v>S28</v>
      </c>
    </row>
    <row r="155">
      <c r="A155" s="13" t="s">
        <v>392</v>
      </c>
      <c r="D155" s="13"/>
    </row>
    <row r="156">
      <c r="A156" s="13" t="s">
        <v>393</v>
      </c>
      <c r="D156" s="13"/>
    </row>
    <row r="157">
      <c r="A157" s="13" t="s">
        <v>394</v>
      </c>
      <c r="D157" s="13"/>
    </row>
    <row r="158">
      <c r="A158" s="13" t="s">
        <v>395</v>
      </c>
      <c r="D158" s="13"/>
    </row>
    <row r="159">
      <c r="A159" s="13" t="s">
        <v>396</v>
      </c>
      <c r="D159" s="13" t="str">
        <f>IFERROR(__xludf.DUMMYFUNCTION("""COMPUTED_VALUE"""),"S20")</f>
        <v>S20</v>
      </c>
    </row>
    <row r="160">
      <c r="A160" s="13" t="s">
        <v>391</v>
      </c>
      <c r="D160" s="13" t="str">
        <f>IFERROR(__xludf.DUMMYFUNCTION("""COMPUTED_VALUE"""),"S10")</f>
        <v>S10</v>
      </c>
    </row>
    <row r="161">
      <c r="A161" s="13" t="s">
        <v>392</v>
      </c>
      <c r="D161" s="13" t="str">
        <f>IFERROR(__xludf.DUMMYFUNCTION("""COMPUTED_VALUE"""),"S32")</f>
        <v>S32</v>
      </c>
    </row>
    <row r="162">
      <c r="A162" s="13" t="s">
        <v>393</v>
      </c>
      <c r="D162" s="13"/>
    </row>
    <row r="163">
      <c r="A163" s="13" t="s">
        <v>394</v>
      </c>
      <c r="D163" s="13"/>
    </row>
    <row r="164">
      <c r="A164" s="13" t="s">
        <v>395</v>
      </c>
      <c r="D164" s="13"/>
    </row>
    <row r="165">
      <c r="A165" s="13" t="s">
        <v>396</v>
      </c>
      <c r="D165" s="13" t="str">
        <f>IFERROR(__xludf.DUMMYFUNCTION("""COMPUTED_VALUE"""),"S41")</f>
        <v>S41</v>
      </c>
    </row>
    <row r="166">
      <c r="A166" s="13" t="s">
        <v>391</v>
      </c>
      <c r="D166" s="13" t="str">
        <f>IFERROR(__xludf.DUMMYFUNCTION("""COMPUTED_VALUE"""),"S37")</f>
        <v>S37</v>
      </c>
    </row>
    <row r="167">
      <c r="A167" s="13" t="s">
        <v>392</v>
      </c>
      <c r="D167" s="13" t="str">
        <f>IFERROR(__xludf.DUMMYFUNCTION("""COMPUTED_VALUE"""),"S34")</f>
        <v>S34</v>
      </c>
    </row>
    <row r="168">
      <c r="A168" s="13" t="s">
        <v>393</v>
      </c>
      <c r="D168" s="13"/>
    </row>
    <row r="169">
      <c r="A169" s="13" t="s">
        <v>394</v>
      </c>
      <c r="D169" s="13"/>
    </row>
    <row r="170">
      <c r="A170" s="13" t="s">
        <v>395</v>
      </c>
      <c r="D170" s="13"/>
    </row>
    <row r="171">
      <c r="A171" s="13" t="s">
        <v>396</v>
      </c>
      <c r="D171" s="13" t="str">
        <f>IFERROR(__xludf.DUMMYFUNCTION("""COMPUTED_VALUE"""),"S39")</f>
        <v>S39</v>
      </c>
    </row>
    <row r="172">
      <c r="A172" s="13" t="s">
        <v>391</v>
      </c>
      <c r="D172" s="13" t="str">
        <f>IFERROR(__xludf.DUMMYFUNCTION("""COMPUTED_VALUE"""),"S15")</f>
        <v>S15</v>
      </c>
    </row>
    <row r="173">
      <c r="A173" s="13" t="s">
        <v>392</v>
      </c>
      <c r="D173" s="13" t="str">
        <f>IFERROR(__xludf.DUMMYFUNCTION("""COMPUTED_VALUE"""),"S43")</f>
        <v>S43</v>
      </c>
    </row>
    <row r="174">
      <c r="A174" s="13" t="s">
        <v>393</v>
      </c>
      <c r="D174" s="13"/>
    </row>
    <row r="175">
      <c r="A175" s="13" t="s">
        <v>394</v>
      </c>
      <c r="D175" s="13"/>
    </row>
    <row r="176">
      <c r="A176" s="13" t="s">
        <v>395</v>
      </c>
      <c r="D176" s="13"/>
    </row>
    <row r="177">
      <c r="A177" s="13" t="s">
        <v>396</v>
      </c>
      <c r="D177" s="13" t="str">
        <f>IFERROR(__xludf.DUMMYFUNCTION("""COMPUTED_VALUE"""),"S16")</f>
        <v>S16</v>
      </c>
    </row>
    <row r="178">
      <c r="A178" s="13" t="s">
        <v>391</v>
      </c>
      <c r="D178" s="13" t="str">
        <f>IFERROR(__xludf.DUMMYFUNCTION("""COMPUTED_VALUE"""),"S21")</f>
        <v>S21</v>
      </c>
    </row>
    <row r="179">
      <c r="A179" s="13" t="s">
        <v>392</v>
      </c>
      <c r="D179" s="13" t="str">
        <f>IFERROR(__xludf.DUMMYFUNCTION("""COMPUTED_VALUE"""),"S30")</f>
        <v>S30</v>
      </c>
    </row>
    <row r="180">
      <c r="A180" s="13" t="s">
        <v>393</v>
      </c>
      <c r="D180" s="13"/>
    </row>
    <row r="181">
      <c r="A181" s="13" t="s">
        <v>394</v>
      </c>
      <c r="D181" s="13"/>
    </row>
    <row r="182">
      <c r="A182" s="13" t="s">
        <v>395</v>
      </c>
      <c r="D182" s="13"/>
    </row>
    <row r="183">
      <c r="A183" s="13" t="s">
        <v>396</v>
      </c>
      <c r="D183" s="13" t="str">
        <f>IFERROR(__xludf.DUMMYFUNCTION("""COMPUTED_VALUE"""),"S25")</f>
        <v>S25</v>
      </c>
    </row>
    <row r="184">
      <c r="A184" s="13" t="s">
        <v>391</v>
      </c>
      <c r="D184" s="13" t="str">
        <f>IFERROR(__xludf.DUMMYFUNCTION("""COMPUTED_VALUE"""),"S35")</f>
        <v>S35</v>
      </c>
    </row>
    <row r="185">
      <c r="A185" s="13" t="s">
        <v>392</v>
      </c>
      <c r="D185" s="13"/>
    </row>
    <row r="186">
      <c r="A186" s="13" t="s">
        <v>393</v>
      </c>
      <c r="D186" s="13"/>
    </row>
    <row r="187">
      <c r="A187" s="13" t="s">
        <v>394</v>
      </c>
      <c r="D187" s="13"/>
    </row>
    <row r="188">
      <c r="A188" s="13" t="s">
        <v>395</v>
      </c>
      <c r="D188" s="13"/>
    </row>
    <row r="189">
      <c r="A189" s="13" t="s">
        <v>396</v>
      </c>
      <c r="D189" s="13" t="str">
        <f>IFERROR(__xludf.DUMMYFUNCTION("""COMPUTED_VALUE"""),"S2")</f>
        <v>S2</v>
      </c>
    </row>
    <row r="190">
      <c r="A190" s="13" t="s">
        <v>391</v>
      </c>
      <c r="D190" s="13" t="str">
        <f>IFERROR(__xludf.DUMMYFUNCTION("""COMPUTED_VALUE"""),"S22")</f>
        <v>S22</v>
      </c>
    </row>
    <row r="191">
      <c r="A191" s="13" t="s">
        <v>392</v>
      </c>
      <c r="D191" s="13"/>
    </row>
    <row r="192">
      <c r="A192" s="13" t="s">
        <v>393</v>
      </c>
      <c r="D192" s="13"/>
    </row>
    <row r="193">
      <c r="A193" s="13" t="s">
        <v>394</v>
      </c>
      <c r="D193" s="13"/>
    </row>
    <row r="194">
      <c r="A194" s="13" t="s">
        <v>395</v>
      </c>
      <c r="D194" s="13"/>
    </row>
    <row r="195">
      <c r="A195" s="13" t="s">
        <v>396</v>
      </c>
      <c r="D195" s="13" t="str">
        <f>IFERROR(__xludf.DUMMYFUNCTION("""COMPUTED_VALUE"""),"S3")</f>
        <v>S3</v>
      </c>
    </row>
    <row r="196">
      <c r="A196" s="13" t="s">
        <v>391</v>
      </c>
      <c r="D196" s="13" t="str">
        <f>IFERROR(__xludf.DUMMYFUNCTION("""COMPUTED_VALUE"""),"S7")</f>
        <v>S7</v>
      </c>
    </row>
    <row r="197">
      <c r="A197" s="13" t="s">
        <v>392</v>
      </c>
      <c r="D197" s="13" t="str">
        <f>IFERROR(__xludf.DUMMYFUNCTION("""COMPUTED_VALUE"""),"S23")</f>
        <v>S23</v>
      </c>
    </row>
    <row r="198">
      <c r="A198" s="13" t="s">
        <v>393</v>
      </c>
      <c r="D198" s="13"/>
    </row>
    <row r="199">
      <c r="A199" s="13" t="s">
        <v>394</v>
      </c>
      <c r="D199" s="13"/>
    </row>
    <row r="200">
      <c r="A200" s="13" t="s">
        <v>395</v>
      </c>
      <c r="D200" s="13"/>
    </row>
    <row r="201">
      <c r="A201" s="13" t="s">
        <v>396</v>
      </c>
      <c r="D201" s="13" t="str">
        <f>IFERROR(__xludf.DUMMYFUNCTION("""COMPUTED_VALUE"""),"S5")</f>
        <v>S5</v>
      </c>
    </row>
    <row r="202">
      <c r="A202" s="13" t="s">
        <v>391</v>
      </c>
      <c r="D202" s="13"/>
    </row>
    <row r="203">
      <c r="A203" s="13" t="s">
        <v>392</v>
      </c>
      <c r="D203" s="13"/>
    </row>
    <row r="204">
      <c r="A204" s="13" t="s">
        <v>393</v>
      </c>
      <c r="D204" s="13"/>
    </row>
    <row r="205">
      <c r="A205" s="13" t="s">
        <v>394</v>
      </c>
      <c r="D205" s="13"/>
    </row>
    <row r="206">
      <c r="A206" s="13" t="s">
        <v>395</v>
      </c>
      <c r="D206" s="13"/>
    </row>
    <row r="207">
      <c r="A207" s="13" t="s">
        <v>396</v>
      </c>
      <c r="D207" s="13" t="str">
        <f>IFERROR(__xludf.DUMMYFUNCTION("""COMPUTED_VALUE"""),"S26")</f>
        <v>S26</v>
      </c>
    </row>
    <row r="208">
      <c r="A208" s="13" t="s">
        <v>391</v>
      </c>
      <c r="D208" s="13" t="str">
        <f>IFERROR(__xludf.DUMMYFUNCTION("""COMPUTED_VALUE"""),"S27")</f>
        <v>S27</v>
      </c>
    </row>
    <row r="209">
      <c r="A209" s="13" t="s">
        <v>392</v>
      </c>
      <c r="D209" s="13" t="str">
        <f>IFERROR(__xludf.DUMMYFUNCTION("""COMPUTED_VALUE"""),"S21")</f>
        <v>S21</v>
      </c>
    </row>
    <row r="210">
      <c r="A210" s="13" t="s">
        <v>393</v>
      </c>
      <c r="D210" s="13" t="str">
        <f>IFERROR(__xludf.DUMMYFUNCTION("""COMPUTED_VALUE"""),"S14")</f>
        <v>S14</v>
      </c>
    </row>
    <row r="211">
      <c r="A211" s="13" t="s">
        <v>394</v>
      </c>
      <c r="D211" s="13" t="str">
        <f>IFERROR(__xludf.DUMMYFUNCTION("""COMPUTED_VALUE"""),"S45")</f>
        <v>S45</v>
      </c>
    </row>
    <row r="212">
      <c r="A212" s="13" t="s">
        <v>395</v>
      </c>
      <c r="D212" s="13" t="str">
        <f>IFERROR(__xludf.DUMMYFUNCTION("""COMPUTED_VALUE"""),"S40")</f>
        <v>S40</v>
      </c>
    </row>
    <row r="213">
      <c r="A213" s="13" t="s">
        <v>396</v>
      </c>
      <c r="D213" s="13" t="str">
        <f>IFERROR(__xludf.DUMMYFUNCTION("""COMPUTED_VALUE"""),"S26")</f>
        <v>S26</v>
      </c>
    </row>
    <row r="214">
      <c r="A214" s="13" t="s">
        <v>391</v>
      </c>
      <c r="D214" s="13" t="str">
        <f>IFERROR(__xludf.DUMMYFUNCTION("""COMPUTED_VALUE"""),"S22")</f>
        <v>S22</v>
      </c>
    </row>
    <row r="215">
      <c r="A215" s="13" t="s">
        <v>392</v>
      </c>
      <c r="D215" s="13" t="str">
        <f>IFERROR(__xludf.DUMMYFUNCTION("""COMPUTED_VALUE"""),"S21")</f>
        <v>S21</v>
      </c>
    </row>
    <row r="216">
      <c r="A216" s="13" t="s">
        <v>393</v>
      </c>
      <c r="D216" s="13"/>
    </row>
    <row r="217">
      <c r="A217" s="13" t="s">
        <v>394</v>
      </c>
      <c r="D217" s="13"/>
    </row>
    <row r="218">
      <c r="A218" s="13" t="s">
        <v>395</v>
      </c>
      <c r="D218" s="13"/>
    </row>
    <row r="219">
      <c r="A219" s="13" t="s">
        <v>396</v>
      </c>
      <c r="D219" s="13" t="str">
        <f>IFERROR(__xludf.DUMMYFUNCTION("""COMPUTED_VALUE"""),"S5")</f>
        <v>S5</v>
      </c>
    </row>
    <row r="220">
      <c r="A220" s="13" t="s">
        <v>391</v>
      </c>
      <c r="D220" s="13" t="str">
        <f>IFERROR(__xludf.DUMMYFUNCTION("""COMPUTED_VALUE"""),"S31")</f>
        <v>S31</v>
      </c>
    </row>
    <row r="221">
      <c r="A221" s="13" t="s">
        <v>392</v>
      </c>
      <c r="D221" s="13" t="str">
        <f>IFERROR(__xludf.DUMMYFUNCTION("""COMPUTED_VALUE"""),"S28")</f>
        <v>S28</v>
      </c>
    </row>
    <row r="222">
      <c r="A222" s="13" t="s">
        <v>393</v>
      </c>
      <c r="D222" s="13" t="str">
        <f>IFERROR(__xludf.DUMMYFUNCTION("""COMPUTED_VALUE"""),"S26")</f>
        <v>S26</v>
      </c>
    </row>
    <row r="223">
      <c r="A223" s="13" t="s">
        <v>394</v>
      </c>
      <c r="D223" s="13" t="str">
        <f>IFERROR(__xludf.DUMMYFUNCTION("""COMPUTED_VALUE"""),"S10")</f>
        <v>S10</v>
      </c>
    </row>
    <row r="224">
      <c r="A224" s="13" t="s">
        <v>395</v>
      </c>
      <c r="D224" s="13"/>
    </row>
    <row r="225">
      <c r="A225" s="13" t="s">
        <v>396</v>
      </c>
      <c r="D225" s="13" t="str">
        <f>IFERROR(__xludf.DUMMYFUNCTION("""COMPUTED_VALUE"""),"S37")</f>
        <v>S37</v>
      </c>
    </row>
    <row r="226">
      <c r="A226" s="13" t="s">
        <v>391</v>
      </c>
      <c r="D226" s="13" t="str">
        <f>IFERROR(__xludf.DUMMYFUNCTION("""COMPUTED_VALUE"""),"S10")</f>
        <v>S10</v>
      </c>
    </row>
    <row r="227">
      <c r="A227" s="13" t="s">
        <v>392</v>
      </c>
      <c r="D227" s="13" t="str">
        <f>IFERROR(__xludf.DUMMYFUNCTION("""COMPUTED_VALUE"""),"S13")</f>
        <v>S13</v>
      </c>
    </row>
    <row r="228">
      <c r="A228" s="13" t="s">
        <v>393</v>
      </c>
      <c r="D228" s="13"/>
    </row>
    <row r="229">
      <c r="A229" s="13" t="s">
        <v>394</v>
      </c>
      <c r="D229" s="13"/>
    </row>
    <row r="230">
      <c r="A230" s="13" t="s">
        <v>395</v>
      </c>
      <c r="D230" s="13"/>
    </row>
    <row r="231">
      <c r="A231" s="13" t="s">
        <v>396</v>
      </c>
      <c r="D231" s="13" t="str">
        <f>IFERROR(__xludf.DUMMYFUNCTION("""COMPUTED_VALUE"""),"S25")</f>
        <v>S25</v>
      </c>
    </row>
    <row r="232">
      <c r="A232" s="13" t="s">
        <v>391</v>
      </c>
      <c r="D232" s="13" t="str">
        <f>IFERROR(__xludf.DUMMYFUNCTION("""COMPUTED_VALUE"""),"S34")</f>
        <v>S34</v>
      </c>
    </row>
    <row r="233">
      <c r="A233" s="13" t="s">
        <v>392</v>
      </c>
      <c r="D233" s="13" t="str">
        <f>IFERROR(__xludf.DUMMYFUNCTION("""COMPUTED_VALUE"""),"S10")</f>
        <v>S10</v>
      </c>
    </row>
    <row r="234">
      <c r="A234" s="13" t="s">
        <v>393</v>
      </c>
      <c r="D234" s="13"/>
    </row>
    <row r="235">
      <c r="A235" s="13" t="s">
        <v>394</v>
      </c>
      <c r="D235" s="13"/>
    </row>
    <row r="236">
      <c r="A236" s="13" t="s">
        <v>395</v>
      </c>
      <c r="D236" s="13"/>
    </row>
    <row r="237">
      <c r="A237" s="13" t="s">
        <v>396</v>
      </c>
      <c r="D237" s="13" t="str">
        <f>IFERROR(__xludf.DUMMYFUNCTION("""COMPUTED_VALUE"""),"S46")</f>
        <v>S46</v>
      </c>
    </row>
    <row r="238">
      <c r="A238" s="13" t="s">
        <v>391</v>
      </c>
      <c r="D238" s="13" t="str">
        <f>IFERROR(__xludf.DUMMYFUNCTION("""COMPUTED_VALUE"""),"S22")</f>
        <v>S22</v>
      </c>
    </row>
    <row r="239">
      <c r="A239" s="13" t="s">
        <v>392</v>
      </c>
      <c r="D239" s="13" t="str">
        <f>IFERROR(__xludf.DUMMYFUNCTION("""COMPUTED_VALUE"""),"S39")</f>
        <v>S39</v>
      </c>
    </row>
    <row r="240">
      <c r="A240" s="13" t="s">
        <v>393</v>
      </c>
      <c r="D240" s="13" t="str">
        <f>IFERROR(__xludf.DUMMYFUNCTION("""COMPUTED_VALUE"""),"S24")</f>
        <v>S24</v>
      </c>
    </row>
    <row r="241">
      <c r="A241" s="13" t="s">
        <v>394</v>
      </c>
      <c r="D241" s="13" t="str">
        <f>IFERROR(__xludf.DUMMYFUNCTION("""COMPUTED_VALUE"""),"S31")</f>
        <v>S31</v>
      </c>
    </row>
    <row r="242">
      <c r="A242" s="13" t="s">
        <v>395</v>
      </c>
      <c r="D242" s="13"/>
    </row>
    <row r="243">
      <c r="A243" s="13" t="s">
        <v>396</v>
      </c>
      <c r="D243" s="13" t="str">
        <f>IFERROR(__xludf.DUMMYFUNCTION("""COMPUTED_VALUE"""),"S9")</f>
        <v>S9</v>
      </c>
    </row>
    <row r="244">
      <c r="A244" s="13" t="s">
        <v>391</v>
      </c>
      <c r="D244" s="13" t="str">
        <f>IFERROR(__xludf.DUMMYFUNCTION("""COMPUTED_VALUE"""),"S18")</f>
        <v>S18</v>
      </c>
    </row>
    <row r="245">
      <c r="A245" s="13" t="s">
        <v>392</v>
      </c>
      <c r="D245" s="13"/>
    </row>
    <row r="246">
      <c r="A246" s="13" t="s">
        <v>393</v>
      </c>
      <c r="D246" s="13"/>
    </row>
    <row r="247">
      <c r="A247" s="13" t="s">
        <v>394</v>
      </c>
      <c r="D247" s="13"/>
    </row>
    <row r="248">
      <c r="A248" s="13" t="s">
        <v>395</v>
      </c>
      <c r="D248" s="13"/>
    </row>
    <row r="249">
      <c r="A249" s="13" t="s">
        <v>396</v>
      </c>
      <c r="D249" s="13" t="str">
        <f>IFERROR(__xludf.DUMMYFUNCTION("""COMPUTED_VALUE"""),"S19")</f>
        <v>S19</v>
      </c>
    </row>
    <row r="250">
      <c r="A250" s="13" t="s">
        <v>391</v>
      </c>
      <c r="D250" s="13" t="str">
        <f>IFERROR(__xludf.DUMMYFUNCTION("""COMPUTED_VALUE"""),"S36")</f>
        <v>S36</v>
      </c>
    </row>
    <row r="251">
      <c r="A251" s="13" t="s">
        <v>392</v>
      </c>
      <c r="D251" s="13" t="str">
        <f>IFERROR(__xludf.DUMMYFUNCTION("""COMPUTED_VALUE"""),"S41")</f>
        <v>S41</v>
      </c>
    </row>
    <row r="252">
      <c r="A252" s="13" t="s">
        <v>393</v>
      </c>
      <c r="D252" s="13" t="str">
        <f>IFERROR(__xludf.DUMMYFUNCTION("""COMPUTED_VALUE"""),"S11")</f>
        <v>S11</v>
      </c>
    </row>
    <row r="253">
      <c r="A253" s="13" t="s">
        <v>394</v>
      </c>
      <c r="D253" s="13"/>
    </row>
    <row r="254">
      <c r="A254" s="13" t="s">
        <v>395</v>
      </c>
      <c r="D254" s="13"/>
    </row>
    <row r="255">
      <c r="A255" s="13" t="s">
        <v>396</v>
      </c>
      <c r="D255" s="13" t="str">
        <f>IFERROR(__xludf.DUMMYFUNCTION("""COMPUTED_VALUE"""),"S2")</f>
        <v>S2</v>
      </c>
    </row>
    <row r="256">
      <c r="A256" s="13" t="s">
        <v>391</v>
      </c>
      <c r="D256" s="13" t="str">
        <f>IFERROR(__xludf.DUMMYFUNCTION("""COMPUTED_VALUE"""),"S6")</f>
        <v>S6</v>
      </c>
    </row>
    <row r="257">
      <c r="A257" s="13" t="s">
        <v>392</v>
      </c>
      <c r="D257" s="13"/>
    </row>
    <row r="258">
      <c r="A258" s="13" t="s">
        <v>393</v>
      </c>
      <c r="D258" s="13"/>
    </row>
    <row r="259">
      <c r="A259" s="13" t="s">
        <v>394</v>
      </c>
      <c r="D259" s="13"/>
    </row>
    <row r="260">
      <c r="A260" s="13" t="s">
        <v>395</v>
      </c>
      <c r="D260" s="13"/>
    </row>
    <row r="261">
      <c r="A261" s="13" t="s">
        <v>396</v>
      </c>
      <c r="D261" s="13" t="str">
        <f>IFERROR(__xludf.DUMMYFUNCTION("""COMPUTED_VALUE"""),"S41")</f>
        <v>S41</v>
      </c>
    </row>
    <row r="262">
      <c r="A262" s="13" t="s">
        <v>391</v>
      </c>
      <c r="D262" s="13" t="str">
        <f>IFERROR(__xludf.DUMMYFUNCTION("""COMPUTED_VALUE"""),"S11")</f>
        <v>S11</v>
      </c>
    </row>
    <row r="263">
      <c r="A263" s="13" t="s">
        <v>392</v>
      </c>
      <c r="D263" s="13" t="str">
        <f>IFERROR(__xludf.DUMMYFUNCTION("""COMPUTED_VALUE"""),"S39")</f>
        <v>S39</v>
      </c>
    </row>
    <row r="264">
      <c r="A264" s="13" t="s">
        <v>393</v>
      </c>
      <c r="D264" s="13"/>
    </row>
    <row r="265">
      <c r="A265" s="13" t="s">
        <v>394</v>
      </c>
      <c r="D265" s="13"/>
    </row>
    <row r="266">
      <c r="A266" s="13" t="s">
        <v>395</v>
      </c>
      <c r="D266" s="13"/>
    </row>
    <row r="267">
      <c r="A267" s="13" t="s">
        <v>396</v>
      </c>
      <c r="D267" s="13" t="str">
        <f>IFERROR(__xludf.DUMMYFUNCTION("""COMPUTED_VALUE"""),"S44")</f>
        <v>S44</v>
      </c>
    </row>
    <row r="268">
      <c r="A268" s="13" t="s">
        <v>391</v>
      </c>
      <c r="D268" s="13" t="str">
        <f>IFERROR(__xludf.DUMMYFUNCTION("""COMPUTED_VALUE"""),"S23")</f>
        <v>S23</v>
      </c>
    </row>
    <row r="269">
      <c r="A269" s="13" t="s">
        <v>392</v>
      </c>
      <c r="D269" s="13" t="str">
        <f>IFERROR(__xludf.DUMMYFUNCTION("""COMPUTED_VALUE"""),"S17")</f>
        <v>S17</v>
      </c>
    </row>
    <row r="270">
      <c r="A270" s="13" t="s">
        <v>393</v>
      </c>
      <c r="D270" s="13"/>
    </row>
    <row r="271">
      <c r="A271" s="13" t="s">
        <v>394</v>
      </c>
      <c r="D271" s="13"/>
    </row>
    <row r="272">
      <c r="A272" s="13" t="s">
        <v>395</v>
      </c>
      <c r="D272" s="13"/>
    </row>
    <row r="273">
      <c r="A273" s="13" t="s">
        <v>396</v>
      </c>
      <c r="D273" s="13" t="str">
        <f>IFERROR(__xludf.DUMMYFUNCTION("""COMPUTED_VALUE"""),"S29")</f>
        <v>S29</v>
      </c>
    </row>
    <row r="274">
      <c r="A274" s="13" t="s">
        <v>391</v>
      </c>
      <c r="D274" s="13"/>
    </row>
    <row r="275">
      <c r="A275" s="13" t="s">
        <v>392</v>
      </c>
      <c r="D275" s="13"/>
    </row>
    <row r="276">
      <c r="A276" s="13" t="s">
        <v>393</v>
      </c>
      <c r="D276" s="13"/>
    </row>
    <row r="277">
      <c r="A277" s="13" t="s">
        <v>394</v>
      </c>
      <c r="D277" s="13"/>
    </row>
    <row r="278">
      <c r="A278" s="13" t="s">
        <v>395</v>
      </c>
      <c r="D278" s="13"/>
    </row>
    <row r="279">
      <c r="A279" s="13" t="s">
        <v>396</v>
      </c>
      <c r="D279" s="13" t="str">
        <f>IFERROR(__xludf.DUMMYFUNCTION("""COMPUTED_VALUE"""),"S7")</f>
        <v>S7</v>
      </c>
    </row>
    <row r="280">
      <c r="A280" s="13" t="s">
        <v>391</v>
      </c>
      <c r="D280" s="13" t="str">
        <f>IFERROR(__xludf.DUMMYFUNCTION("""COMPUTED_VALUE"""),"S6")</f>
        <v>S6</v>
      </c>
    </row>
    <row r="281">
      <c r="A281" s="13" t="s">
        <v>392</v>
      </c>
      <c r="D281" s="13" t="str">
        <f>IFERROR(__xludf.DUMMYFUNCTION("""COMPUTED_VALUE"""),"S8")</f>
        <v>S8</v>
      </c>
    </row>
    <row r="282">
      <c r="A282" s="13" t="s">
        <v>393</v>
      </c>
      <c r="D282" s="13" t="str">
        <f>IFERROR(__xludf.DUMMYFUNCTION("""COMPUTED_VALUE"""),"S24")</f>
        <v>S24</v>
      </c>
    </row>
    <row r="283">
      <c r="A283" s="13" t="s">
        <v>394</v>
      </c>
      <c r="D283" s="13" t="str">
        <f>IFERROR(__xludf.DUMMYFUNCTION("""COMPUTED_VALUE"""),"S32")</f>
        <v>S32</v>
      </c>
    </row>
    <row r="284">
      <c r="A284" s="13" t="s">
        <v>395</v>
      </c>
      <c r="D284" s="13"/>
    </row>
    <row r="285">
      <c r="A285" s="13" t="s">
        <v>396</v>
      </c>
      <c r="D285" s="13" t="str">
        <f>IFERROR(__xludf.DUMMYFUNCTION("""COMPUTED_VALUE"""),"S39")</f>
        <v>S39</v>
      </c>
    </row>
    <row r="286">
      <c r="A286" s="13" t="s">
        <v>391</v>
      </c>
      <c r="D286" s="13" t="str">
        <f>IFERROR(__xludf.DUMMYFUNCTION("""COMPUTED_VALUE"""),"S40")</f>
        <v>S40</v>
      </c>
    </row>
    <row r="287">
      <c r="A287" s="13" t="s">
        <v>392</v>
      </c>
      <c r="D287" s="13"/>
    </row>
    <row r="288">
      <c r="A288" s="13" t="s">
        <v>393</v>
      </c>
      <c r="D288" s="13"/>
    </row>
    <row r="289">
      <c r="A289" s="13" t="s">
        <v>394</v>
      </c>
      <c r="D289" s="13"/>
    </row>
    <row r="290">
      <c r="A290" s="13" t="s">
        <v>395</v>
      </c>
      <c r="D290" s="13"/>
    </row>
    <row r="291">
      <c r="A291" s="13" t="s">
        <v>396</v>
      </c>
      <c r="D291" s="13" t="str">
        <f>IFERROR(__xludf.DUMMYFUNCTION("""COMPUTED_VALUE"""),"S8")</f>
        <v>S8</v>
      </c>
    </row>
    <row r="292">
      <c r="A292" s="13" t="s">
        <v>391</v>
      </c>
      <c r="D292" s="13" t="str">
        <f>IFERROR(__xludf.DUMMYFUNCTION("""COMPUTED_VALUE"""),"S12")</f>
        <v>S12</v>
      </c>
    </row>
    <row r="293">
      <c r="A293" s="13" t="s">
        <v>392</v>
      </c>
      <c r="D293" s="13"/>
    </row>
    <row r="294">
      <c r="A294" s="13" t="s">
        <v>393</v>
      </c>
      <c r="D294" s="13"/>
    </row>
    <row r="295">
      <c r="A295" s="13" t="s">
        <v>394</v>
      </c>
      <c r="D295" s="13"/>
    </row>
    <row r="296">
      <c r="A296" s="13" t="s">
        <v>395</v>
      </c>
      <c r="D296" s="13"/>
    </row>
    <row r="297">
      <c r="A297" s="13" t="s">
        <v>396</v>
      </c>
      <c r="D297" s="13" t="str">
        <f>IFERROR(__xludf.DUMMYFUNCTION("""COMPUTED_VALUE"""),"S25")</f>
        <v>S25</v>
      </c>
    </row>
    <row r="298">
      <c r="A298" s="13" t="s">
        <v>391</v>
      </c>
      <c r="D298" s="13" t="str">
        <f>IFERROR(__xludf.DUMMYFUNCTION("""COMPUTED_VALUE"""),"S12")</f>
        <v>S12</v>
      </c>
    </row>
    <row r="299">
      <c r="A299" s="13" t="s">
        <v>392</v>
      </c>
      <c r="D299" s="13" t="str">
        <f>IFERROR(__xludf.DUMMYFUNCTION("""COMPUTED_VALUE"""),"S13")</f>
        <v>S13</v>
      </c>
    </row>
    <row r="300">
      <c r="A300" s="13" t="s">
        <v>393</v>
      </c>
      <c r="D300" s="13"/>
    </row>
    <row r="301">
      <c r="A301" s="13" t="s">
        <v>394</v>
      </c>
      <c r="D301" s="13"/>
    </row>
    <row r="302">
      <c r="A302" s="13" t="s">
        <v>395</v>
      </c>
      <c r="D302" s="13"/>
    </row>
    <row r="303">
      <c r="A303" s="13" t="s">
        <v>396</v>
      </c>
      <c r="D303" s="13" t="str">
        <f>IFERROR(__xludf.DUMMYFUNCTION("""COMPUTED_VALUE"""),"S8")</f>
        <v>S8</v>
      </c>
    </row>
    <row r="304">
      <c r="A304" s="13" t="s">
        <v>391</v>
      </c>
      <c r="D304" s="13" t="str">
        <f>IFERROR(__xludf.DUMMYFUNCTION("""COMPUTED_VALUE"""),"S27")</f>
        <v>S27</v>
      </c>
    </row>
    <row r="305">
      <c r="A305" s="13" t="s">
        <v>392</v>
      </c>
      <c r="D305" s="13" t="str">
        <f>IFERROR(__xludf.DUMMYFUNCTION("""COMPUTED_VALUE"""),"S38")</f>
        <v>S38</v>
      </c>
    </row>
    <row r="306">
      <c r="A306" s="13" t="s">
        <v>393</v>
      </c>
      <c r="D306" s="13" t="str">
        <f>IFERROR(__xludf.DUMMYFUNCTION("""COMPUTED_VALUE"""),"S42")</f>
        <v>S42</v>
      </c>
    </row>
    <row r="307">
      <c r="A307" s="13" t="s">
        <v>394</v>
      </c>
      <c r="D307" s="13" t="str">
        <f>IFERROR(__xludf.DUMMYFUNCTION("""COMPUTED_VALUE"""),"S35")</f>
        <v>S35</v>
      </c>
    </row>
    <row r="308">
      <c r="A308" s="13" t="s">
        <v>395</v>
      </c>
      <c r="D308" s="13"/>
    </row>
    <row r="309">
      <c r="A309" s="13" t="s">
        <v>396</v>
      </c>
      <c r="D309" s="13" t="str">
        <f>IFERROR(__xludf.DUMMYFUNCTION("""COMPUTED_VALUE"""),"S25")</f>
        <v>S25</v>
      </c>
    </row>
    <row r="310">
      <c r="A310" s="13" t="s">
        <v>391</v>
      </c>
      <c r="D310" s="13" t="str">
        <f>IFERROR(__xludf.DUMMYFUNCTION("""COMPUTED_VALUE"""),"S13")</f>
        <v>S13</v>
      </c>
    </row>
    <row r="311">
      <c r="A311" s="13" t="s">
        <v>392</v>
      </c>
      <c r="D311" s="13"/>
    </row>
    <row r="312">
      <c r="A312" s="13" t="s">
        <v>393</v>
      </c>
      <c r="D312" s="13"/>
    </row>
    <row r="313">
      <c r="A313" s="13" t="s">
        <v>394</v>
      </c>
      <c r="D313" s="13"/>
    </row>
    <row r="314">
      <c r="A314" s="13" t="s">
        <v>395</v>
      </c>
      <c r="D314" s="13"/>
    </row>
    <row r="315">
      <c r="A315" s="13" t="s">
        <v>396</v>
      </c>
      <c r="D315" s="13" t="str">
        <f>IFERROR(__xludf.DUMMYFUNCTION("""COMPUTED_VALUE"""),"S34")</f>
        <v>S34</v>
      </c>
    </row>
    <row r="316">
      <c r="A316" s="13" t="s">
        <v>391</v>
      </c>
      <c r="D316" s="13"/>
    </row>
    <row r="317">
      <c r="A317" s="13" t="s">
        <v>392</v>
      </c>
      <c r="D317" s="13"/>
    </row>
    <row r="318">
      <c r="A318" s="13" t="s">
        <v>393</v>
      </c>
      <c r="D318" s="13"/>
    </row>
    <row r="319">
      <c r="A319" s="13" t="s">
        <v>394</v>
      </c>
      <c r="D319" s="13"/>
    </row>
    <row r="320">
      <c r="A320" s="13" t="s">
        <v>395</v>
      </c>
      <c r="D320" s="13"/>
    </row>
    <row r="321">
      <c r="A321" s="13" t="s">
        <v>396</v>
      </c>
      <c r="D321" s="13" t="str">
        <f>IFERROR(__xludf.DUMMYFUNCTION("""COMPUTED_VALUE"""),"S41")</f>
        <v>S41</v>
      </c>
    </row>
    <row r="322">
      <c r="A322" s="13" t="s">
        <v>391</v>
      </c>
      <c r="D322" s="13" t="str">
        <f>IFERROR(__xludf.DUMMYFUNCTION("""COMPUTED_VALUE"""),"S39")</f>
        <v>S39</v>
      </c>
    </row>
    <row r="323">
      <c r="A323" s="13" t="s">
        <v>392</v>
      </c>
      <c r="D323" s="13" t="str">
        <f>IFERROR(__xludf.DUMMYFUNCTION("""COMPUTED_VALUE"""),"S36")</f>
        <v>S36</v>
      </c>
    </row>
    <row r="324">
      <c r="A324" s="13" t="s">
        <v>393</v>
      </c>
      <c r="D324" s="13" t="str">
        <f>IFERROR(__xludf.DUMMYFUNCTION("""COMPUTED_VALUE"""),"S30")</f>
        <v>S30</v>
      </c>
    </row>
    <row r="325">
      <c r="A325" s="13" t="s">
        <v>394</v>
      </c>
      <c r="D325" s="13"/>
    </row>
    <row r="326">
      <c r="A326" s="13" t="s">
        <v>395</v>
      </c>
      <c r="D326" s="13"/>
    </row>
    <row r="327">
      <c r="A327" s="13" t="s">
        <v>396</v>
      </c>
      <c r="D327" s="13" t="str">
        <f>IFERROR(__xludf.DUMMYFUNCTION("""COMPUTED_VALUE"""),"S8")</f>
        <v>S8</v>
      </c>
    </row>
    <row r="328">
      <c r="A328" s="13" t="s">
        <v>391</v>
      </c>
      <c r="D328" s="13" t="str">
        <f>IFERROR(__xludf.DUMMYFUNCTION("""COMPUTED_VALUE"""),"S40")</f>
        <v>S40</v>
      </c>
    </row>
    <row r="329">
      <c r="A329" s="13" t="s">
        <v>392</v>
      </c>
      <c r="D329" s="13" t="str">
        <f>IFERROR(__xludf.DUMMYFUNCTION("""COMPUTED_VALUE"""),"S45")</f>
        <v>S45</v>
      </c>
    </row>
    <row r="330">
      <c r="A330" s="13" t="s">
        <v>393</v>
      </c>
      <c r="D330" s="13"/>
    </row>
    <row r="331">
      <c r="A331" s="13" t="s">
        <v>394</v>
      </c>
      <c r="D331" s="13"/>
    </row>
    <row r="332">
      <c r="A332" s="13" t="s">
        <v>395</v>
      </c>
      <c r="D332" s="13"/>
    </row>
    <row r="333">
      <c r="A333" s="13" t="s">
        <v>396</v>
      </c>
      <c r="D333" s="13" t="str">
        <f>IFERROR(__xludf.DUMMYFUNCTION("""COMPUTED_VALUE"""),"S42")</f>
        <v>S42</v>
      </c>
    </row>
    <row r="334">
      <c r="A334" s="13" t="s">
        <v>391</v>
      </c>
      <c r="D334" s="13"/>
    </row>
    <row r="335">
      <c r="A335" s="13" t="s">
        <v>392</v>
      </c>
      <c r="D335" s="13"/>
    </row>
    <row r="336">
      <c r="A336" s="13" t="s">
        <v>393</v>
      </c>
      <c r="D336" s="13"/>
    </row>
    <row r="337">
      <c r="A337" s="13" t="s">
        <v>394</v>
      </c>
      <c r="D337" s="13"/>
    </row>
    <row r="338">
      <c r="A338" s="13" t="s">
        <v>395</v>
      </c>
      <c r="D338" s="13"/>
    </row>
    <row r="339">
      <c r="A339" s="13" t="s">
        <v>396</v>
      </c>
      <c r="D339" s="13" t="str">
        <f>IFERROR(__xludf.DUMMYFUNCTION("""COMPUTED_VALUE"""),"S20")</f>
        <v>S20</v>
      </c>
    </row>
    <row r="340">
      <c r="A340" s="13" t="s">
        <v>391</v>
      </c>
      <c r="D340" s="13" t="str">
        <f>IFERROR(__xludf.DUMMYFUNCTION("""COMPUTED_VALUE"""),"S29")</f>
        <v>S29</v>
      </c>
    </row>
    <row r="341">
      <c r="A341" s="13" t="s">
        <v>392</v>
      </c>
      <c r="D341" s="13" t="str">
        <f>IFERROR(__xludf.DUMMYFUNCTION("""COMPUTED_VALUE"""),"S16")</f>
        <v>S16</v>
      </c>
    </row>
    <row r="342">
      <c r="A342" s="13" t="s">
        <v>393</v>
      </c>
      <c r="D342" s="13"/>
    </row>
    <row r="343">
      <c r="A343" s="13" t="s">
        <v>394</v>
      </c>
      <c r="D343" s="13"/>
    </row>
    <row r="344">
      <c r="A344" s="13" t="s">
        <v>395</v>
      </c>
      <c r="D344" s="13"/>
    </row>
    <row r="345">
      <c r="A345" s="13" t="s">
        <v>396</v>
      </c>
      <c r="D345" s="13" t="str">
        <f>IFERROR(__xludf.DUMMYFUNCTION("""COMPUTED_VALUE"""),"S3")</f>
        <v>S3</v>
      </c>
    </row>
    <row r="346">
      <c r="A346" s="13" t="s">
        <v>391</v>
      </c>
      <c r="D346" s="13" t="str">
        <f>IFERROR(__xludf.DUMMYFUNCTION("""COMPUTED_VALUE"""),"S8")</f>
        <v>S8</v>
      </c>
    </row>
    <row r="347">
      <c r="A347" s="13" t="s">
        <v>392</v>
      </c>
      <c r="D347" s="13" t="str">
        <f>IFERROR(__xludf.DUMMYFUNCTION("""COMPUTED_VALUE"""),"S29")</f>
        <v>S29</v>
      </c>
    </row>
    <row r="348">
      <c r="A348" s="13" t="s">
        <v>393</v>
      </c>
      <c r="D348" s="13"/>
    </row>
    <row r="349">
      <c r="A349" s="13" t="s">
        <v>394</v>
      </c>
      <c r="D349" s="13"/>
    </row>
    <row r="350">
      <c r="A350" s="13" t="s">
        <v>395</v>
      </c>
      <c r="D350" s="13"/>
    </row>
    <row r="351">
      <c r="A351" s="13" t="s">
        <v>396</v>
      </c>
      <c r="D351" s="13" t="str">
        <f>IFERROR(__xludf.DUMMYFUNCTION("""COMPUTED_VALUE"""),"S5")</f>
        <v>S5</v>
      </c>
    </row>
    <row r="352">
      <c r="A352" s="13" t="s">
        <v>391</v>
      </c>
      <c r="D352" s="13" t="str">
        <f>IFERROR(__xludf.DUMMYFUNCTION("""COMPUTED_VALUE"""),"S6")</f>
        <v>S6</v>
      </c>
    </row>
    <row r="353">
      <c r="A353" s="13" t="s">
        <v>392</v>
      </c>
      <c r="D353" s="13"/>
    </row>
    <row r="354">
      <c r="A354" s="13" t="s">
        <v>393</v>
      </c>
      <c r="D354" s="13"/>
    </row>
    <row r="355">
      <c r="A355" s="13" t="s">
        <v>394</v>
      </c>
      <c r="D355" s="13"/>
    </row>
    <row r="356">
      <c r="A356" s="13" t="s">
        <v>395</v>
      </c>
      <c r="D356" s="13"/>
    </row>
    <row r="357">
      <c r="A357" s="13" t="s">
        <v>396</v>
      </c>
      <c r="D357" s="13" t="str">
        <f>IFERROR(__xludf.DUMMYFUNCTION("""COMPUTED_VALUE"""),"S21")</f>
        <v>S21</v>
      </c>
    </row>
    <row r="358">
      <c r="A358" s="13" t="s">
        <v>391</v>
      </c>
      <c r="D358" s="13" t="str">
        <f>IFERROR(__xludf.DUMMYFUNCTION("""COMPUTED_VALUE"""),"S30")</f>
        <v>S30</v>
      </c>
    </row>
    <row r="359">
      <c r="A359" s="13" t="s">
        <v>392</v>
      </c>
      <c r="D359" s="13" t="str">
        <f>IFERROR(__xludf.DUMMYFUNCTION("""COMPUTED_VALUE"""),"S38")</f>
        <v>S38</v>
      </c>
    </row>
    <row r="360">
      <c r="A360" s="13" t="s">
        <v>393</v>
      </c>
      <c r="D360" s="13" t="str">
        <f>IFERROR(__xludf.DUMMYFUNCTION("""COMPUTED_VALUE"""),"S27")</f>
        <v>S27</v>
      </c>
    </row>
    <row r="361">
      <c r="A361" s="13" t="s">
        <v>394</v>
      </c>
      <c r="D361" s="13"/>
    </row>
    <row r="362">
      <c r="A362" s="13" t="s">
        <v>395</v>
      </c>
      <c r="D362" s="13"/>
    </row>
    <row r="363">
      <c r="A363" s="13" t="s">
        <v>396</v>
      </c>
      <c r="D363" s="13" t="str">
        <f>IFERROR(__xludf.DUMMYFUNCTION("""COMPUTED_VALUE"""),"S44")</f>
        <v>S44</v>
      </c>
    </row>
    <row r="364">
      <c r="A364" s="13" t="s">
        <v>391</v>
      </c>
      <c r="D364" s="13" t="str">
        <f>IFERROR(__xludf.DUMMYFUNCTION("""COMPUTED_VALUE"""),"S17")</f>
        <v>S17</v>
      </c>
    </row>
    <row r="365">
      <c r="A365" s="13" t="s">
        <v>392</v>
      </c>
      <c r="D365" s="13"/>
    </row>
    <row r="366">
      <c r="A366" s="13" t="s">
        <v>393</v>
      </c>
      <c r="D366" s="13"/>
    </row>
    <row r="367">
      <c r="A367" s="13" t="s">
        <v>394</v>
      </c>
      <c r="D367" s="13"/>
    </row>
    <row r="368">
      <c r="A368" s="13" t="s">
        <v>395</v>
      </c>
      <c r="D368" s="13"/>
    </row>
    <row r="369">
      <c r="A369" s="13" t="s">
        <v>396</v>
      </c>
      <c r="D369" s="13" t="str">
        <f>IFERROR(__xludf.DUMMYFUNCTION("""COMPUTED_VALUE"""),"S33")</f>
        <v>S33</v>
      </c>
    </row>
    <row r="370">
      <c r="A370" s="13" t="s">
        <v>391</v>
      </c>
      <c r="D370" s="13" t="str">
        <f>IFERROR(__xludf.DUMMYFUNCTION("""COMPUTED_VALUE"""),"S30")</f>
        <v>S30</v>
      </c>
    </row>
    <row r="371">
      <c r="A371" s="13" t="s">
        <v>392</v>
      </c>
      <c r="D371" s="13"/>
    </row>
    <row r="372">
      <c r="A372" s="13" t="s">
        <v>393</v>
      </c>
      <c r="D372" s="13"/>
    </row>
    <row r="373">
      <c r="A373" s="13" t="s">
        <v>394</v>
      </c>
      <c r="D373" s="13"/>
    </row>
    <row r="374">
      <c r="A374" s="13" t="s">
        <v>395</v>
      </c>
      <c r="D374" s="13"/>
    </row>
    <row r="375">
      <c r="A375" s="13" t="s">
        <v>396</v>
      </c>
      <c r="D375" s="13" t="str">
        <f>IFERROR(__xludf.DUMMYFUNCTION("""COMPUTED_VALUE"""),"S9")</f>
        <v>S9</v>
      </c>
    </row>
    <row r="376">
      <c r="A376" s="13" t="s">
        <v>391</v>
      </c>
      <c r="D376" s="13"/>
    </row>
    <row r="377">
      <c r="A377" s="13" t="s">
        <v>392</v>
      </c>
      <c r="D377" s="13"/>
    </row>
    <row r="378">
      <c r="A378" s="13" t="s">
        <v>393</v>
      </c>
      <c r="D378" s="13"/>
    </row>
    <row r="379">
      <c r="A379" s="13" t="s">
        <v>394</v>
      </c>
      <c r="D379" s="13"/>
    </row>
    <row r="380">
      <c r="A380" s="13" t="s">
        <v>395</v>
      </c>
      <c r="D380" s="13"/>
    </row>
    <row r="381">
      <c r="A381" s="13" t="s">
        <v>396</v>
      </c>
      <c r="D381" s="13" t="str">
        <f>IFERROR(__xludf.DUMMYFUNCTION("""COMPUTED_VALUE"""),"S12")</f>
        <v>S12</v>
      </c>
    </row>
    <row r="382">
      <c r="A382" s="13" t="s">
        <v>391</v>
      </c>
      <c r="D382" s="13" t="str">
        <f>IFERROR(__xludf.DUMMYFUNCTION("""COMPUTED_VALUE"""),"S29")</f>
        <v>S29</v>
      </c>
    </row>
    <row r="383">
      <c r="A383" s="13" t="s">
        <v>392</v>
      </c>
      <c r="D383" s="13"/>
    </row>
    <row r="384">
      <c r="A384" s="13" t="s">
        <v>393</v>
      </c>
      <c r="D384" s="13"/>
    </row>
    <row r="385">
      <c r="A385" s="13" t="s">
        <v>394</v>
      </c>
      <c r="D385" s="13"/>
    </row>
    <row r="386">
      <c r="A386" s="13" t="s">
        <v>395</v>
      </c>
      <c r="D386" s="13"/>
    </row>
    <row r="387">
      <c r="A387" s="13" t="s">
        <v>396</v>
      </c>
      <c r="D387" s="13" t="str">
        <f>IFERROR(__xludf.DUMMYFUNCTION("""COMPUTED_VALUE"""),"S11")</f>
        <v>S11</v>
      </c>
    </row>
    <row r="388">
      <c r="A388" s="13" t="s">
        <v>391</v>
      </c>
      <c r="D388" s="13" t="str">
        <f>IFERROR(__xludf.DUMMYFUNCTION("""COMPUTED_VALUE"""),"S9")</f>
        <v>S9</v>
      </c>
    </row>
    <row r="389">
      <c r="A389" s="13" t="s">
        <v>392</v>
      </c>
      <c r="D389" s="13"/>
    </row>
    <row r="390">
      <c r="A390" s="13" t="s">
        <v>393</v>
      </c>
      <c r="D390" s="13"/>
    </row>
    <row r="391">
      <c r="A391" s="13" t="s">
        <v>394</v>
      </c>
      <c r="D391" s="13"/>
    </row>
    <row r="392">
      <c r="A392" s="13" t="s">
        <v>395</v>
      </c>
      <c r="D392" s="13"/>
    </row>
    <row r="393">
      <c r="A393" s="13" t="s">
        <v>396</v>
      </c>
      <c r="D393" s="13" t="str">
        <f>IFERROR(__xludf.DUMMYFUNCTION("""COMPUTED_VALUE"""),"S45")</f>
        <v>S45</v>
      </c>
    </row>
    <row r="394">
      <c r="A394" s="13" t="s">
        <v>391</v>
      </c>
      <c r="D394" s="13"/>
    </row>
    <row r="395">
      <c r="A395" s="13" t="s">
        <v>392</v>
      </c>
      <c r="D395" s="13"/>
    </row>
    <row r="396">
      <c r="A396" s="13" t="s">
        <v>393</v>
      </c>
      <c r="D396" s="13"/>
    </row>
    <row r="397">
      <c r="A397" s="13" t="s">
        <v>394</v>
      </c>
      <c r="D397" s="13"/>
    </row>
    <row r="398">
      <c r="A398" s="13" t="s">
        <v>395</v>
      </c>
      <c r="D398" s="13"/>
    </row>
    <row r="399">
      <c r="A399" s="13" t="s">
        <v>396</v>
      </c>
      <c r="D399" s="13" t="str">
        <f>IFERROR(__xludf.DUMMYFUNCTION("""COMPUTED_VALUE"""),"S7")</f>
        <v>S7</v>
      </c>
    </row>
    <row r="400">
      <c r="A400" s="13" t="s">
        <v>391</v>
      </c>
      <c r="D400" s="13" t="str">
        <f>IFERROR(__xludf.DUMMYFUNCTION("""COMPUTED_VALUE"""),"S32")</f>
        <v>S32</v>
      </c>
    </row>
    <row r="401">
      <c r="A401" s="13" t="s">
        <v>392</v>
      </c>
      <c r="D401" s="13" t="str">
        <f>IFERROR(__xludf.DUMMYFUNCTION("""COMPUTED_VALUE"""),"S29")</f>
        <v>S29</v>
      </c>
    </row>
    <row r="402">
      <c r="A402" s="13" t="s">
        <v>393</v>
      </c>
      <c r="D402" s="13"/>
    </row>
    <row r="403">
      <c r="A403" s="13" t="s">
        <v>394</v>
      </c>
      <c r="D403" s="13"/>
    </row>
    <row r="404">
      <c r="A404" s="13" t="s">
        <v>395</v>
      </c>
      <c r="D404" s="13"/>
    </row>
    <row r="405">
      <c r="A405" s="13" t="s">
        <v>396</v>
      </c>
      <c r="D405" s="13" t="str">
        <f>IFERROR(__xludf.DUMMYFUNCTION("""COMPUTED_VALUE"""),"S12")</f>
        <v>S12</v>
      </c>
    </row>
    <row r="406">
      <c r="A406" s="13" t="s">
        <v>391</v>
      </c>
      <c r="D406" s="13" t="str">
        <f>IFERROR(__xludf.DUMMYFUNCTION("""COMPUTED_VALUE"""),"S31")</f>
        <v>S31</v>
      </c>
    </row>
    <row r="407">
      <c r="A407" s="13" t="s">
        <v>392</v>
      </c>
      <c r="D407" s="13"/>
    </row>
    <row r="408">
      <c r="A408" s="13" t="s">
        <v>393</v>
      </c>
      <c r="D408" s="13"/>
    </row>
    <row r="409">
      <c r="A409" s="13" t="s">
        <v>394</v>
      </c>
      <c r="D409" s="13"/>
    </row>
    <row r="410">
      <c r="A410" s="13" t="s">
        <v>395</v>
      </c>
      <c r="D410" s="13"/>
    </row>
    <row r="411">
      <c r="A411" s="13" t="s">
        <v>396</v>
      </c>
      <c r="D411" s="13" t="str">
        <f>IFERROR(__xludf.DUMMYFUNCTION("""COMPUTED_VALUE"""),"S16")</f>
        <v>S16</v>
      </c>
    </row>
    <row r="412">
      <c r="A412" s="13" t="s">
        <v>391</v>
      </c>
      <c r="D412" s="13" t="str">
        <f>IFERROR(__xludf.DUMMYFUNCTION("""COMPUTED_VALUE"""),"S33")</f>
        <v>S33</v>
      </c>
    </row>
    <row r="413">
      <c r="A413" s="13" t="s">
        <v>392</v>
      </c>
      <c r="D413" s="13" t="str">
        <f>IFERROR(__xludf.DUMMYFUNCTION("""COMPUTED_VALUE"""),"S46")</f>
        <v>S46</v>
      </c>
    </row>
    <row r="414">
      <c r="A414" s="13" t="s">
        <v>393</v>
      </c>
      <c r="D414" s="13"/>
    </row>
    <row r="415">
      <c r="A415" s="13" t="s">
        <v>394</v>
      </c>
      <c r="D415" s="13"/>
    </row>
    <row r="416">
      <c r="A416" s="13" t="s">
        <v>395</v>
      </c>
      <c r="D416" s="13"/>
    </row>
    <row r="417">
      <c r="A417" s="13" t="s">
        <v>396</v>
      </c>
      <c r="D417" s="13" t="str">
        <f>IFERROR(__xludf.DUMMYFUNCTION("""COMPUTED_VALUE"""),"S25")</f>
        <v>S25</v>
      </c>
    </row>
    <row r="418">
      <c r="A418" s="13" t="s">
        <v>391</v>
      </c>
      <c r="D418" s="13" t="str">
        <f>IFERROR(__xludf.DUMMYFUNCTION("""COMPUTED_VALUE"""),"S32")</f>
        <v>S32</v>
      </c>
    </row>
    <row r="419">
      <c r="A419" s="13" t="s">
        <v>392</v>
      </c>
      <c r="D419" s="13" t="str">
        <f>IFERROR(__xludf.DUMMYFUNCTION("""COMPUTED_VALUE"""),"S44")</f>
        <v>S44</v>
      </c>
    </row>
    <row r="420">
      <c r="A420" s="13" t="s">
        <v>393</v>
      </c>
      <c r="D420" s="13" t="str">
        <f>IFERROR(__xludf.DUMMYFUNCTION("""COMPUTED_VALUE"""),"S15")</f>
        <v>S15</v>
      </c>
    </row>
    <row r="421">
      <c r="A421" s="13" t="s">
        <v>394</v>
      </c>
      <c r="D421" s="13" t="str">
        <f>IFERROR(__xludf.DUMMYFUNCTION("""COMPUTED_VALUE"""),"S27")</f>
        <v>S27</v>
      </c>
    </row>
    <row r="422">
      <c r="A422" s="13" t="s">
        <v>395</v>
      </c>
      <c r="D422" s="13"/>
    </row>
    <row r="423">
      <c r="A423" s="13" t="s">
        <v>396</v>
      </c>
      <c r="D423" s="13" t="str">
        <f>IFERROR(__xludf.DUMMYFUNCTION("""COMPUTED_VALUE"""),"S2")</f>
        <v>S2</v>
      </c>
    </row>
    <row r="424">
      <c r="A424" s="13" t="s">
        <v>391</v>
      </c>
      <c r="D424" s="13" t="str">
        <f>IFERROR(__xludf.DUMMYFUNCTION("""COMPUTED_VALUE"""),"S3")</f>
        <v>S3</v>
      </c>
    </row>
    <row r="425">
      <c r="A425" s="13" t="s">
        <v>392</v>
      </c>
      <c r="D425" s="13" t="str">
        <f>IFERROR(__xludf.DUMMYFUNCTION("""COMPUTED_VALUE"""),"S5")</f>
        <v>S5</v>
      </c>
    </row>
    <row r="426">
      <c r="A426" s="13" t="s">
        <v>393</v>
      </c>
      <c r="D426" s="13" t="str">
        <f>IFERROR(__xludf.DUMMYFUNCTION("""COMPUTED_VALUE"""),"S7")</f>
        <v>S7</v>
      </c>
    </row>
    <row r="427">
      <c r="A427" s="13" t="s">
        <v>394</v>
      </c>
      <c r="D427" s="13"/>
    </row>
    <row r="428">
      <c r="A428" s="13" t="s">
        <v>395</v>
      </c>
      <c r="D428" s="13"/>
    </row>
    <row r="429">
      <c r="A429" s="13" t="s">
        <v>396</v>
      </c>
      <c r="D429" s="13" t="str">
        <f>IFERROR(__xludf.DUMMYFUNCTION("""COMPUTED_VALUE"""),"S17")</f>
        <v>S17</v>
      </c>
    </row>
    <row r="430">
      <c r="A430" s="13" t="s">
        <v>391</v>
      </c>
      <c r="D430" s="13" t="str">
        <f>IFERROR(__xludf.DUMMYFUNCTION("""COMPUTED_VALUE"""),"S33")</f>
        <v>S33</v>
      </c>
    </row>
    <row r="431">
      <c r="A431" s="13" t="s">
        <v>392</v>
      </c>
      <c r="D431" s="13" t="str">
        <f>IFERROR(__xludf.DUMMYFUNCTION("""COMPUTED_VALUE"""),"S38")</f>
        <v>S38</v>
      </c>
    </row>
    <row r="432">
      <c r="A432" s="13" t="s">
        <v>393</v>
      </c>
      <c r="D432" s="13" t="str">
        <f>IFERROR(__xludf.DUMMYFUNCTION("""COMPUTED_VALUE"""),"S15")</f>
        <v>S15</v>
      </c>
    </row>
    <row r="433">
      <c r="A433" s="13" t="s">
        <v>394</v>
      </c>
      <c r="D433" s="13" t="str">
        <f>IFERROR(__xludf.DUMMYFUNCTION("""COMPUTED_VALUE"""),"S14")</f>
        <v>S14</v>
      </c>
    </row>
    <row r="434">
      <c r="A434" s="13" t="s">
        <v>395</v>
      </c>
      <c r="D434" s="13"/>
    </row>
    <row r="435">
      <c r="A435" s="13" t="s">
        <v>396</v>
      </c>
      <c r="D435" s="13" t="str">
        <f>IFERROR(__xludf.DUMMYFUNCTION("""COMPUTED_VALUE"""),"S22")</f>
        <v>S22</v>
      </c>
    </row>
    <row r="436">
      <c r="A436" s="13" t="s">
        <v>391</v>
      </c>
      <c r="D436" s="13" t="str">
        <f>IFERROR(__xludf.DUMMYFUNCTION("""COMPUTED_VALUE"""),"S18")</f>
        <v>S18</v>
      </c>
    </row>
    <row r="437">
      <c r="A437" s="13" t="s">
        <v>392</v>
      </c>
      <c r="D437" s="13"/>
    </row>
    <row r="438">
      <c r="A438" s="13" t="s">
        <v>393</v>
      </c>
      <c r="D438" s="13"/>
    </row>
    <row r="439">
      <c r="A439" s="13" t="s">
        <v>394</v>
      </c>
      <c r="D439" s="13"/>
    </row>
    <row r="440">
      <c r="A440" s="13" t="s">
        <v>395</v>
      </c>
      <c r="D440" s="13"/>
    </row>
    <row r="441">
      <c r="A441" s="13" t="s">
        <v>396</v>
      </c>
      <c r="D441" s="13" t="str">
        <f>IFERROR(__xludf.DUMMYFUNCTION("""COMPUTED_VALUE"""),"S1")</f>
        <v>S1</v>
      </c>
    </row>
    <row r="442">
      <c r="A442" s="13" t="s">
        <v>391</v>
      </c>
      <c r="D442" s="13" t="str">
        <f>IFERROR(__xludf.DUMMYFUNCTION("""COMPUTED_VALUE"""),"S10")</f>
        <v>S10</v>
      </c>
    </row>
    <row r="443">
      <c r="A443" s="13" t="s">
        <v>392</v>
      </c>
      <c r="D443" s="13"/>
    </row>
    <row r="444">
      <c r="A444" s="13" t="s">
        <v>393</v>
      </c>
      <c r="D444" s="13"/>
    </row>
    <row r="445">
      <c r="A445" s="13" t="s">
        <v>394</v>
      </c>
      <c r="D445" s="13"/>
    </row>
    <row r="446">
      <c r="A446" s="13" t="s">
        <v>395</v>
      </c>
      <c r="D446" s="13"/>
    </row>
    <row r="447">
      <c r="A447" s="13" t="s">
        <v>396</v>
      </c>
      <c r="D447" s="13"/>
    </row>
    <row r="448">
      <c r="A448" s="13" t="s">
        <v>391</v>
      </c>
      <c r="D448" s="13"/>
    </row>
    <row r="449">
      <c r="A449" s="13" t="s">
        <v>392</v>
      </c>
      <c r="D449" s="13"/>
    </row>
    <row r="450">
      <c r="A450" s="13" t="s">
        <v>393</v>
      </c>
      <c r="D450" s="13"/>
    </row>
    <row r="451">
      <c r="A451" s="13" t="s">
        <v>394</v>
      </c>
      <c r="D451" s="13"/>
    </row>
    <row r="452">
      <c r="A452" s="13" t="s">
        <v>395</v>
      </c>
      <c r="D452" s="13"/>
    </row>
    <row r="453">
      <c r="A453" s="13" t="s">
        <v>396</v>
      </c>
      <c r="D453" s="13" t="str">
        <f>IFERROR(__xludf.DUMMYFUNCTION("""COMPUTED_VALUE"""),"S44")</f>
        <v>S44</v>
      </c>
    </row>
    <row r="454">
      <c r="A454" s="13" t="s">
        <v>391</v>
      </c>
      <c r="D454" s="13" t="str">
        <f>IFERROR(__xludf.DUMMYFUNCTION("""COMPUTED_VALUE"""),"S43")</f>
        <v>S43</v>
      </c>
    </row>
    <row r="455">
      <c r="A455" s="13" t="s">
        <v>392</v>
      </c>
      <c r="D455" s="13"/>
    </row>
    <row r="456">
      <c r="A456" s="13" t="s">
        <v>393</v>
      </c>
      <c r="D456" s="13"/>
    </row>
    <row r="457">
      <c r="A457" s="13" t="s">
        <v>394</v>
      </c>
      <c r="D457" s="13"/>
    </row>
    <row r="458">
      <c r="A458" s="13" t="s">
        <v>395</v>
      </c>
      <c r="D458" s="13"/>
    </row>
    <row r="459">
      <c r="A459" s="13" t="s">
        <v>396</v>
      </c>
      <c r="D459" s="13" t="str">
        <f>IFERROR(__xludf.DUMMYFUNCTION("""COMPUTED_VALUE"""),"S43")</f>
        <v>S43</v>
      </c>
    </row>
    <row r="460">
      <c r="A460" s="13" t="s">
        <v>391</v>
      </c>
      <c r="D460" s="13" t="str">
        <f>IFERROR(__xludf.DUMMYFUNCTION("""COMPUTED_VALUE"""),"S41")</f>
        <v>S41</v>
      </c>
    </row>
    <row r="461">
      <c r="A461" s="13" t="s">
        <v>392</v>
      </c>
      <c r="D461" s="13" t="str">
        <f>IFERROR(__xludf.DUMMYFUNCTION("""COMPUTED_VALUE"""),"S12")</f>
        <v>S12</v>
      </c>
    </row>
    <row r="462">
      <c r="A462" s="13" t="s">
        <v>393</v>
      </c>
      <c r="D462" s="13" t="str">
        <f>IFERROR(__xludf.DUMMYFUNCTION("""COMPUTED_VALUE"""),"S19")</f>
        <v>S19</v>
      </c>
    </row>
    <row r="463">
      <c r="A463" s="13" t="s">
        <v>394</v>
      </c>
      <c r="D463" s="13"/>
    </row>
    <row r="464">
      <c r="A464" s="13" t="s">
        <v>395</v>
      </c>
      <c r="D464" s="13"/>
    </row>
    <row r="465">
      <c r="A465" s="13" t="s">
        <v>396</v>
      </c>
      <c r="D465" s="13" t="str">
        <f>IFERROR(__xludf.DUMMYFUNCTION("""COMPUTED_VALUE"""),"S22")</f>
        <v>S22</v>
      </c>
    </row>
    <row r="466">
      <c r="A466" s="13" t="s">
        <v>391</v>
      </c>
      <c r="D466" s="13" t="str">
        <f>IFERROR(__xludf.DUMMYFUNCTION("""COMPUTED_VALUE"""),"S37")</f>
        <v>S37</v>
      </c>
    </row>
    <row r="467">
      <c r="A467" s="13" t="s">
        <v>392</v>
      </c>
      <c r="D467" s="13"/>
    </row>
    <row r="468">
      <c r="A468" s="13" t="s">
        <v>393</v>
      </c>
      <c r="D468" s="13"/>
    </row>
    <row r="469">
      <c r="A469" s="13" t="s">
        <v>394</v>
      </c>
      <c r="D469" s="13"/>
    </row>
    <row r="470">
      <c r="A470" s="13" t="s">
        <v>395</v>
      </c>
      <c r="D470" s="13"/>
    </row>
    <row r="471">
      <c r="A471" s="13" t="s">
        <v>396</v>
      </c>
      <c r="D471" s="13" t="str">
        <f>IFERROR(__xludf.DUMMYFUNCTION("""COMPUTED_VALUE"""),"S18")</f>
        <v>S18</v>
      </c>
    </row>
    <row r="472">
      <c r="A472" s="13" t="s">
        <v>391</v>
      </c>
      <c r="D472" s="13"/>
    </row>
    <row r="473">
      <c r="A473" s="13" t="s">
        <v>392</v>
      </c>
      <c r="D473" s="13"/>
    </row>
    <row r="474">
      <c r="A474" s="13" t="s">
        <v>393</v>
      </c>
      <c r="D474" s="13"/>
    </row>
    <row r="475">
      <c r="A475" s="13" t="s">
        <v>394</v>
      </c>
      <c r="D475" s="13"/>
    </row>
    <row r="476">
      <c r="A476" s="13" t="s">
        <v>395</v>
      </c>
      <c r="D476" s="13"/>
    </row>
    <row r="477">
      <c r="A477" s="13" t="s">
        <v>396</v>
      </c>
      <c r="D477" s="13" t="str">
        <f>IFERROR(__xludf.DUMMYFUNCTION("""COMPUTED_VALUE"""),"S11")</f>
        <v>S11</v>
      </c>
    </row>
    <row r="478">
      <c r="A478" s="13" t="s">
        <v>391</v>
      </c>
      <c r="D478" s="13" t="str">
        <f>IFERROR(__xludf.DUMMYFUNCTION("""COMPUTED_VALUE"""),"S36")</f>
        <v>S36</v>
      </c>
    </row>
    <row r="479">
      <c r="A479" s="13" t="s">
        <v>392</v>
      </c>
      <c r="D479" s="13" t="str">
        <f>IFERROR(__xludf.DUMMYFUNCTION("""COMPUTED_VALUE"""),"S33")</f>
        <v>S33</v>
      </c>
    </row>
    <row r="480">
      <c r="A480" s="13" t="s">
        <v>393</v>
      </c>
      <c r="D480" s="13"/>
    </row>
    <row r="481">
      <c r="A481" s="13" t="s">
        <v>394</v>
      </c>
      <c r="D481" s="13"/>
    </row>
    <row r="482">
      <c r="A482" s="13" t="s">
        <v>395</v>
      </c>
      <c r="D482" s="13"/>
    </row>
    <row r="483">
      <c r="A483" s="13" t="s">
        <v>396</v>
      </c>
      <c r="D483" s="13" t="str">
        <f>IFERROR(__xludf.DUMMYFUNCTION("""COMPUTED_VALUE"""),"S15")</f>
        <v>S15</v>
      </c>
    </row>
    <row r="484">
      <c r="A484" s="13" t="s">
        <v>391</v>
      </c>
      <c r="D484" s="13" t="str">
        <f>IFERROR(__xludf.DUMMYFUNCTION("""COMPUTED_VALUE"""),"S28")</f>
        <v>S28</v>
      </c>
    </row>
    <row r="485">
      <c r="A485" s="13" t="s">
        <v>392</v>
      </c>
      <c r="D485" s="13"/>
    </row>
    <row r="486">
      <c r="A486" s="13" t="s">
        <v>393</v>
      </c>
      <c r="D486" s="13"/>
    </row>
    <row r="487">
      <c r="A487" s="13" t="s">
        <v>394</v>
      </c>
      <c r="D487" s="13"/>
    </row>
    <row r="488">
      <c r="A488" s="13" t="s">
        <v>395</v>
      </c>
      <c r="D488" s="13"/>
    </row>
    <row r="489">
      <c r="A489" s="13" t="s">
        <v>396</v>
      </c>
      <c r="D489" s="13" t="str">
        <f>IFERROR(__xludf.DUMMYFUNCTION("""COMPUTED_VALUE"""),"S42")</f>
        <v>S42</v>
      </c>
    </row>
    <row r="490">
      <c r="A490" s="13" t="s">
        <v>391</v>
      </c>
      <c r="D490" s="13" t="str">
        <f>IFERROR(__xludf.DUMMYFUNCTION("""COMPUTED_VALUE"""),"S36")</f>
        <v>S36</v>
      </c>
    </row>
    <row r="491">
      <c r="A491" s="13" t="s">
        <v>392</v>
      </c>
      <c r="D491" s="13"/>
    </row>
    <row r="492">
      <c r="A492" s="13" t="s">
        <v>393</v>
      </c>
      <c r="D492" s="13"/>
    </row>
    <row r="493">
      <c r="A493" s="13" t="s">
        <v>394</v>
      </c>
      <c r="D493" s="13"/>
    </row>
    <row r="494">
      <c r="A494" s="13" t="s">
        <v>395</v>
      </c>
      <c r="D494" s="13"/>
    </row>
    <row r="495">
      <c r="A495" s="13" t="s">
        <v>396</v>
      </c>
      <c r="D495" s="13" t="str">
        <f>IFERROR(__xludf.DUMMYFUNCTION("""COMPUTED_VALUE"""),"S31")</f>
        <v>S31</v>
      </c>
    </row>
    <row r="496">
      <c r="A496" s="13" t="s">
        <v>391</v>
      </c>
      <c r="D496" s="13" t="str">
        <f>IFERROR(__xludf.DUMMYFUNCTION("""COMPUTED_VALUE"""),"S24")</f>
        <v>S24</v>
      </c>
    </row>
    <row r="497">
      <c r="A497" s="13" t="s">
        <v>392</v>
      </c>
      <c r="D497" s="13"/>
    </row>
    <row r="498">
      <c r="A498" s="13" t="s">
        <v>393</v>
      </c>
      <c r="D498" s="13"/>
    </row>
    <row r="499">
      <c r="A499" s="13" t="s">
        <v>394</v>
      </c>
      <c r="D499" s="13"/>
    </row>
    <row r="500">
      <c r="A500" s="13" t="s">
        <v>395</v>
      </c>
      <c r="D500" s="13"/>
    </row>
    <row r="501">
      <c r="A501" s="13" t="s">
        <v>396</v>
      </c>
      <c r="D501" s="13" t="str">
        <f>IFERROR(__xludf.DUMMYFUNCTION("""COMPUTED_VALUE"""),"S19")</f>
        <v>S19</v>
      </c>
    </row>
    <row r="502">
      <c r="A502" s="13" t="s">
        <v>391</v>
      </c>
      <c r="D502" s="13"/>
    </row>
    <row r="503">
      <c r="A503" s="13" t="s">
        <v>392</v>
      </c>
      <c r="D503" s="13"/>
    </row>
    <row r="504">
      <c r="A504" s="13" t="s">
        <v>393</v>
      </c>
      <c r="D504" s="13"/>
    </row>
    <row r="505">
      <c r="A505" s="13" t="s">
        <v>394</v>
      </c>
      <c r="D505" s="13"/>
    </row>
    <row r="506">
      <c r="A506" s="13" t="s">
        <v>395</v>
      </c>
      <c r="D506" s="13"/>
    </row>
    <row r="507">
      <c r="A507" s="13" t="s">
        <v>396</v>
      </c>
      <c r="D507" s="13" t="str">
        <f>IFERROR(__xludf.DUMMYFUNCTION("""COMPUTED_VALUE"""),"S18")</f>
        <v>S18</v>
      </c>
    </row>
    <row r="508">
      <c r="A508" s="13" t="s">
        <v>391</v>
      </c>
      <c r="D508" s="13" t="str">
        <f>IFERROR(__xludf.DUMMYFUNCTION("""COMPUTED_VALUE"""),"S45")</f>
        <v>S45</v>
      </c>
    </row>
    <row r="509">
      <c r="A509" s="13" t="s">
        <v>392</v>
      </c>
      <c r="D509" s="13"/>
    </row>
    <row r="510">
      <c r="A510" s="13" t="s">
        <v>393</v>
      </c>
      <c r="D510" s="13"/>
    </row>
    <row r="511">
      <c r="A511" s="13" t="s">
        <v>394</v>
      </c>
      <c r="D511" s="13"/>
    </row>
    <row r="512">
      <c r="A512" s="13" t="s">
        <v>395</v>
      </c>
      <c r="D512" s="13"/>
    </row>
    <row r="513">
      <c r="A513" s="13" t="s">
        <v>396</v>
      </c>
      <c r="D513" s="13" t="str">
        <f>IFERROR(__xludf.DUMMYFUNCTION("""COMPUTED_VALUE"""),"S19")</f>
        <v>S19</v>
      </c>
    </row>
    <row r="514">
      <c r="A514" s="13" t="s">
        <v>391</v>
      </c>
      <c r="D514" s="13"/>
    </row>
    <row r="515">
      <c r="A515" s="13" t="s">
        <v>392</v>
      </c>
      <c r="D515" s="13"/>
    </row>
    <row r="516">
      <c r="A516" s="13" t="s">
        <v>393</v>
      </c>
      <c r="D516" s="13"/>
    </row>
    <row r="517">
      <c r="A517" s="13" t="s">
        <v>394</v>
      </c>
      <c r="D517" s="13"/>
    </row>
    <row r="518">
      <c r="A518" s="13" t="s">
        <v>395</v>
      </c>
      <c r="D518" s="13"/>
    </row>
    <row r="519">
      <c r="A519" s="13" t="s">
        <v>396</v>
      </c>
      <c r="D519" s="13" t="str">
        <f>IFERROR(__xludf.DUMMYFUNCTION("""COMPUTED_VALUE"""),"S46")</f>
        <v>S46</v>
      </c>
    </row>
    <row r="520">
      <c r="A520" s="13" t="s">
        <v>391</v>
      </c>
      <c r="D520" s="13" t="str">
        <f>IFERROR(__xludf.DUMMYFUNCTION("""COMPUTED_VALUE"""),"S23")</f>
        <v>S23</v>
      </c>
    </row>
    <row r="521">
      <c r="A521" s="13" t="s">
        <v>392</v>
      </c>
      <c r="D521" s="13"/>
    </row>
    <row r="522">
      <c r="A522" s="13" t="s">
        <v>393</v>
      </c>
      <c r="D522" s="13"/>
    </row>
    <row r="523">
      <c r="A523" s="13" t="s">
        <v>394</v>
      </c>
      <c r="D523" s="13"/>
    </row>
    <row r="524">
      <c r="A524" s="13" t="s">
        <v>395</v>
      </c>
      <c r="D524" s="13"/>
    </row>
    <row r="525">
      <c r="A525" s="13" t="s">
        <v>396</v>
      </c>
      <c r="D525" s="13" t="str">
        <f>IFERROR(__xludf.DUMMYFUNCTION("""COMPUTED_VALUE"""),"S38")</f>
        <v>S38</v>
      </c>
    </row>
    <row r="526">
      <c r="A526" s="13" t="s">
        <v>391</v>
      </c>
      <c r="D526" s="13" t="str">
        <f>IFERROR(__xludf.DUMMYFUNCTION("""COMPUTED_VALUE"""),"S37")</f>
        <v>S37</v>
      </c>
    </row>
    <row r="527">
      <c r="A527" s="13" t="s">
        <v>392</v>
      </c>
      <c r="D527" s="13"/>
    </row>
    <row r="528">
      <c r="A528" s="13" t="s">
        <v>393</v>
      </c>
      <c r="D528" s="13"/>
    </row>
    <row r="529">
      <c r="A529" s="13" t="s">
        <v>394</v>
      </c>
      <c r="D529" s="13"/>
    </row>
    <row r="530">
      <c r="A530" s="13" t="s">
        <v>395</v>
      </c>
      <c r="D530" s="13"/>
    </row>
    <row r="531">
      <c r="A531" s="13" t="s">
        <v>396</v>
      </c>
      <c r="D531" s="13" t="str">
        <f>IFERROR(__xludf.DUMMYFUNCTION("""COMPUTED_VALUE"""),"S14")</f>
        <v>S14</v>
      </c>
    </row>
    <row r="532">
      <c r="A532" s="13" t="s">
        <v>391</v>
      </c>
      <c r="D532" s="13" t="str">
        <f>IFERROR(__xludf.DUMMYFUNCTION("""COMPUTED_VALUE"""),"S21")</f>
        <v>S21</v>
      </c>
    </row>
    <row r="533">
      <c r="A533" s="13" t="s">
        <v>392</v>
      </c>
      <c r="D533" s="13" t="str">
        <f>IFERROR(__xludf.DUMMYFUNCTION("""COMPUTED_VALUE"""),"S19")</f>
        <v>S19</v>
      </c>
    </row>
    <row r="534">
      <c r="A534" s="13" t="s">
        <v>393</v>
      </c>
      <c r="D534" s="13" t="str">
        <f>IFERROR(__xludf.DUMMYFUNCTION("""COMPUTED_VALUE"""),"S12")</f>
        <v>S12</v>
      </c>
    </row>
    <row r="535">
      <c r="A535" s="13" t="s">
        <v>394</v>
      </c>
      <c r="D535" s="13" t="str">
        <f>IFERROR(__xludf.DUMMYFUNCTION("""COMPUTED_VALUE"""),"S42")</f>
        <v>S42</v>
      </c>
    </row>
    <row r="536">
      <c r="A536" s="13" t="s">
        <v>395</v>
      </c>
      <c r="D536" s="13"/>
    </row>
    <row r="537">
      <c r="A537" s="13" t="s">
        <v>396</v>
      </c>
      <c r="D537" s="13" t="str">
        <f>IFERROR(__xludf.DUMMYFUNCTION("""COMPUTED_VALUE"""),"S27")</f>
        <v>S27</v>
      </c>
    </row>
    <row r="538">
      <c r="A538" s="13" t="s">
        <v>391</v>
      </c>
      <c r="D538" s="13" t="str">
        <f>IFERROR(__xludf.DUMMYFUNCTION("""COMPUTED_VALUE"""),"S9")</f>
        <v>S9</v>
      </c>
    </row>
    <row r="539">
      <c r="A539" s="13" t="s">
        <v>392</v>
      </c>
      <c r="D539" s="13"/>
    </row>
    <row r="540">
      <c r="A540" s="13" t="s">
        <v>393</v>
      </c>
      <c r="D540" s="13"/>
    </row>
    <row r="541">
      <c r="A541" s="13" t="s">
        <v>394</v>
      </c>
      <c r="D541" s="13"/>
    </row>
    <row r="542">
      <c r="A542" s="13" t="s">
        <v>395</v>
      </c>
      <c r="D542" s="13"/>
    </row>
    <row r="543">
      <c r="A543" s="13" t="s">
        <v>396</v>
      </c>
      <c r="D543" s="13" t="str">
        <f>IFERROR(__xludf.DUMMYFUNCTION("""COMPUTED_VALUE"""),"S7")</f>
        <v>S7</v>
      </c>
    </row>
    <row r="544">
      <c r="A544" s="13" t="s">
        <v>391</v>
      </c>
      <c r="D544" s="13"/>
    </row>
    <row r="545">
      <c r="A545" s="13" t="s">
        <v>392</v>
      </c>
      <c r="D545" s="13"/>
    </row>
    <row r="546">
      <c r="A546" s="13" t="s">
        <v>393</v>
      </c>
      <c r="D546" s="13"/>
    </row>
    <row r="547">
      <c r="A547" s="13" t="s">
        <v>394</v>
      </c>
      <c r="D547" s="13"/>
    </row>
    <row r="548">
      <c r="A548" s="13" t="s">
        <v>395</v>
      </c>
      <c r="D548" s="13"/>
    </row>
    <row r="549">
      <c r="A549" s="13" t="s">
        <v>396</v>
      </c>
      <c r="D549" s="13" t="str">
        <f>IFERROR(__xludf.DUMMYFUNCTION("""COMPUTED_VALUE"""),"S30")</f>
        <v>S30</v>
      </c>
    </row>
    <row r="550">
      <c r="A550" s="13" t="s">
        <v>391</v>
      </c>
      <c r="D550" s="13" t="str">
        <f>IFERROR(__xludf.DUMMYFUNCTION("""COMPUTED_VALUE"""),"S41")</f>
        <v>S41</v>
      </c>
    </row>
    <row r="551">
      <c r="A551" s="13" t="s">
        <v>392</v>
      </c>
      <c r="D551" s="13" t="str">
        <f>IFERROR(__xludf.DUMMYFUNCTION("""COMPUTED_VALUE"""),"S9")</f>
        <v>S9</v>
      </c>
    </row>
    <row r="552">
      <c r="A552" s="13" t="s">
        <v>393</v>
      </c>
      <c r="D552" s="13" t="str">
        <f>IFERROR(__xludf.DUMMYFUNCTION("""COMPUTED_VALUE"""),"S33")</f>
        <v>S33</v>
      </c>
    </row>
    <row r="553">
      <c r="A553" s="13" t="s">
        <v>394</v>
      </c>
      <c r="D553" s="13" t="str">
        <f>IFERROR(__xludf.DUMMYFUNCTION("""COMPUTED_VALUE"""),"S26")</f>
        <v>S26</v>
      </c>
    </row>
    <row r="554">
      <c r="A554" s="13" t="s">
        <v>395</v>
      </c>
      <c r="D554" s="13"/>
    </row>
    <row r="555">
      <c r="A555" s="13" t="s">
        <v>396</v>
      </c>
      <c r="D555" s="13" t="str">
        <f>IFERROR(__xludf.DUMMYFUNCTION("""COMPUTED_VALUE"""),"S2")</f>
        <v>S2</v>
      </c>
    </row>
    <row r="556">
      <c r="A556" s="13" t="s">
        <v>391</v>
      </c>
      <c r="D556" s="13" t="str">
        <f>IFERROR(__xludf.DUMMYFUNCTION("""COMPUTED_VALUE"""),"S3")</f>
        <v>S3</v>
      </c>
    </row>
    <row r="557">
      <c r="A557" s="13" t="s">
        <v>392</v>
      </c>
      <c r="D557" s="13" t="str">
        <f>IFERROR(__xludf.DUMMYFUNCTION("""COMPUTED_VALUE"""),"S23")</f>
        <v>S23</v>
      </c>
    </row>
    <row r="558">
      <c r="A558" s="13" t="s">
        <v>393</v>
      </c>
      <c r="D558" s="13" t="str">
        <f>IFERROR(__xludf.DUMMYFUNCTION("""COMPUTED_VALUE"""),"S35")</f>
        <v>S35</v>
      </c>
    </row>
    <row r="559">
      <c r="A559" s="13" t="s">
        <v>394</v>
      </c>
      <c r="D559" s="13"/>
    </row>
    <row r="560">
      <c r="A560" s="13" t="s">
        <v>395</v>
      </c>
      <c r="D560" s="13"/>
    </row>
    <row r="561">
      <c r="A561" s="13" t="s">
        <v>396</v>
      </c>
      <c r="D561" s="13" t="str">
        <f>IFERROR(__xludf.DUMMYFUNCTION("""COMPUTED_VALUE"""),"S24")</f>
        <v>S24</v>
      </c>
    </row>
    <row r="562">
      <c r="A562" s="13" t="s">
        <v>391</v>
      </c>
      <c r="D562" s="13" t="str">
        <f>IFERROR(__xludf.DUMMYFUNCTION("""COMPUTED_VALUE"""),"S35")</f>
        <v>S35</v>
      </c>
    </row>
    <row r="563">
      <c r="A563" s="13" t="s">
        <v>392</v>
      </c>
      <c r="D563" s="13" t="str">
        <f>IFERROR(__xludf.DUMMYFUNCTION("""COMPUTED_VALUE"""),"S31")</f>
        <v>S31</v>
      </c>
    </row>
    <row r="564">
      <c r="A564" s="13" t="s">
        <v>393</v>
      </c>
      <c r="D564" s="13"/>
    </row>
    <row r="565">
      <c r="A565" s="13" t="s">
        <v>394</v>
      </c>
      <c r="D565" s="13"/>
    </row>
    <row r="566">
      <c r="A566" s="13" t="s">
        <v>395</v>
      </c>
      <c r="D566" s="13"/>
    </row>
    <row r="567">
      <c r="A567" s="13" t="s">
        <v>396</v>
      </c>
      <c r="D567" s="13" t="str">
        <f>IFERROR(__xludf.DUMMYFUNCTION("""COMPUTED_VALUE"""),"S1")</f>
        <v>S1</v>
      </c>
    </row>
    <row r="568">
      <c r="A568" s="13" t="s">
        <v>391</v>
      </c>
      <c r="D568" s="13" t="str">
        <f>IFERROR(__xludf.DUMMYFUNCTION("""COMPUTED_VALUE"""),"S2")</f>
        <v>S2</v>
      </c>
    </row>
    <row r="569">
      <c r="A569" s="13" t="s">
        <v>392</v>
      </c>
      <c r="D569" s="13" t="str">
        <f>IFERROR(__xludf.DUMMYFUNCTION("""COMPUTED_VALUE"""),"S3")</f>
        <v>S3</v>
      </c>
    </row>
    <row r="570">
      <c r="A570" s="13" t="s">
        <v>393</v>
      </c>
      <c r="D570" s="13" t="str">
        <f>IFERROR(__xludf.DUMMYFUNCTION("""COMPUTED_VALUE"""),"S42")</f>
        <v>S42</v>
      </c>
    </row>
    <row r="571">
      <c r="A571" s="13" t="s">
        <v>394</v>
      </c>
      <c r="D571" s="13" t="str">
        <f>IFERROR(__xludf.DUMMYFUNCTION("""COMPUTED_VALUE"""),"S22")</f>
        <v>S22</v>
      </c>
    </row>
    <row r="572">
      <c r="A572" s="13" t="s">
        <v>395</v>
      </c>
      <c r="D572" s="13"/>
    </row>
    <row r="573">
      <c r="A573" s="13" t="s">
        <v>396</v>
      </c>
      <c r="D573" s="13" t="str">
        <f>IFERROR(__xludf.DUMMYFUNCTION("""COMPUTED_VALUE"""),"S23")</f>
        <v>S23</v>
      </c>
    </row>
    <row r="574">
      <c r="A574" s="13" t="s">
        <v>391</v>
      </c>
      <c r="D574" s="13" t="str">
        <f>IFERROR(__xludf.DUMMYFUNCTION("""COMPUTED_VALUE"""),"S18")</f>
        <v>S18</v>
      </c>
    </row>
    <row r="575">
      <c r="A575" s="13" t="s">
        <v>392</v>
      </c>
      <c r="D575" s="13"/>
    </row>
    <row r="576">
      <c r="A576" s="13" t="s">
        <v>393</v>
      </c>
      <c r="D576" s="13"/>
    </row>
    <row r="577">
      <c r="A577" s="13" t="s">
        <v>394</v>
      </c>
      <c r="D577" s="13"/>
    </row>
    <row r="578">
      <c r="A578" s="13" t="s">
        <v>395</v>
      </c>
      <c r="D578" s="13"/>
    </row>
    <row r="579">
      <c r="A579" s="13" t="s">
        <v>396</v>
      </c>
      <c r="D579" s="13" t="str">
        <f>IFERROR(__xludf.DUMMYFUNCTION("""COMPUTED_VALUE"""),"S24")</f>
        <v>S24</v>
      </c>
    </row>
    <row r="580">
      <c r="A580" s="13" t="s">
        <v>391</v>
      </c>
      <c r="D580" s="13" t="str">
        <f>IFERROR(__xludf.DUMMYFUNCTION("""COMPUTED_VALUE"""),"S21")</f>
        <v>S21</v>
      </c>
    </row>
    <row r="581">
      <c r="A581" s="13" t="s">
        <v>392</v>
      </c>
      <c r="D581" s="13"/>
    </row>
    <row r="582">
      <c r="A582" s="13" t="s">
        <v>393</v>
      </c>
      <c r="D582" s="13"/>
    </row>
    <row r="583">
      <c r="A583" s="13" t="s">
        <v>394</v>
      </c>
      <c r="D583" s="13"/>
    </row>
    <row r="584">
      <c r="A584" s="13" t="s">
        <v>395</v>
      </c>
      <c r="D584" s="13"/>
    </row>
    <row r="585">
      <c r="A585" s="13" t="s">
        <v>396</v>
      </c>
      <c r="D585" s="13" t="str">
        <f>IFERROR(__xludf.DUMMYFUNCTION("""COMPUTED_VALUE"""),"S33")</f>
        <v>S33</v>
      </c>
    </row>
    <row r="586">
      <c r="A586" s="13" t="s">
        <v>391</v>
      </c>
      <c r="D586" s="13" t="str">
        <f>IFERROR(__xludf.DUMMYFUNCTION("""COMPUTED_VALUE"""),"S34")</f>
        <v>S34</v>
      </c>
    </row>
    <row r="587">
      <c r="A587" s="13" t="s">
        <v>392</v>
      </c>
      <c r="D587" s="13"/>
    </row>
    <row r="588">
      <c r="A588" s="13" t="s">
        <v>393</v>
      </c>
      <c r="D588" s="13"/>
    </row>
    <row r="589">
      <c r="A589" s="13" t="s">
        <v>394</v>
      </c>
      <c r="D589" s="13"/>
    </row>
    <row r="590">
      <c r="A590" s="13" t="s">
        <v>395</v>
      </c>
      <c r="D590" s="13"/>
    </row>
    <row r="591">
      <c r="A591" s="13" t="s">
        <v>396</v>
      </c>
      <c r="D591" s="13" t="str">
        <f>IFERROR(__xludf.DUMMYFUNCTION("""COMPUTED_VALUE"""),"S28")</f>
        <v>S28</v>
      </c>
    </row>
    <row r="592">
      <c r="A592" s="13" t="s">
        <v>391</v>
      </c>
      <c r="D592" s="13" t="str">
        <f>IFERROR(__xludf.DUMMYFUNCTION("""COMPUTED_VALUE"""),"S45")</f>
        <v>S45</v>
      </c>
    </row>
    <row r="593">
      <c r="A593" s="13" t="s">
        <v>392</v>
      </c>
      <c r="D593" s="13" t="str">
        <f>IFERROR(__xludf.DUMMYFUNCTION("""COMPUTED_VALUE"""),"S14")</f>
        <v>S14</v>
      </c>
    </row>
    <row r="594">
      <c r="A594" s="13" t="s">
        <v>393</v>
      </c>
      <c r="D594" s="13" t="str">
        <f>IFERROR(__xludf.DUMMYFUNCTION("""COMPUTED_VALUE"""),"S31")</f>
        <v>S31</v>
      </c>
    </row>
    <row r="595">
      <c r="A595" s="13" t="s">
        <v>394</v>
      </c>
      <c r="D595" s="13"/>
    </row>
    <row r="596">
      <c r="A596" s="13" t="s">
        <v>395</v>
      </c>
      <c r="D596" s="13"/>
    </row>
    <row r="597">
      <c r="A597" s="13" t="s">
        <v>396</v>
      </c>
      <c r="D597" s="13" t="str">
        <f>IFERROR(__xludf.DUMMYFUNCTION("""COMPUTED_VALUE"""),"S13")</f>
        <v>S13</v>
      </c>
    </row>
    <row r="598">
      <c r="A598" s="13" t="s">
        <v>391</v>
      </c>
      <c r="D598" s="13" t="str">
        <f>IFERROR(__xludf.DUMMYFUNCTION("""COMPUTED_VALUE"""),"S40")</f>
        <v>S40</v>
      </c>
    </row>
    <row r="599">
      <c r="A599" s="13" t="s">
        <v>392</v>
      </c>
      <c r="D599" s="13"/>
    </row>
    <row r="600">
      <c r="A600" s="13" t="s">
        <v>393</v>
      </c>
      <c r="D600" s="13"/>
    </row>
    <row r="601">
      <c r="A601" s="13" t="s">
        <v>394</v>
      </c>
      <c r="D601" s="13"/>
    </row>
    <row r="602">
      <c r="A602" s="13" t="s">
        <v>395</v>
      </c>
      <c r="D602" s="13"/>
    </row>
    <row r="603">
      <c r="A603" s="13" t="s">
        <v>396</v>
      </c>
      <c r="D603" s="13" t="str">
        <f>IFERROR(__xludf.DUMMYFUNCTION("""COMPUTED_VALUE"""),"S5")</f>
        <v>S5</v>
      </c>
    </row>
    <row r="604">
      <c r="A604" s="13" t="s">
        <v>391</v>
      </c>
      <c r="D604" s="13" t="str">
        <f>IFERROR(__xludf.DUMMYFUNCTION("""COMPUTED_VALUE"""),"S1")</f>
        <v>S1</v>
      </c>
    </row>
    <row r="605">
      <c r="A605" s="13" t="s">
        <v>392</v>
      </c>
      <c r="D605" s="13" t="str">
        <f>IFERROR(__xludf.DUMMYFUNCTION("""COMPUTED_VALUE"""),"S2")</f>
        <v>S2</v>
      </c>
    </row>
    <row r="606">
      <c r="A606" s="13" t="s">
        <v>393</v>
      </c>
      <c r="D606" s="13" t="str">
        <f>IFERROR(__xludf.DUMMYFUNCTION("""COMPUTED_VALUE"""),"S6")</f>
        <v>S6</v>
      </c>
    </row>
    <row r="607">
      <c r="A607" s="13" t="s">
        <v>394</v>
      </c>
      <c r="D607" s="13"/>
    </row>
    <row r="608">
      <c r="A608" s="13" t="s">
        <v>395</v>
      </c>
      <c r="D608" s="13"/>
    </row>
    <row r="609">
      <c r="A609" s="13" t="s">
        <v>396</v>
      </c>
      <c r="D609" s="13" t="str">
        <f>IFERROR(__xludf.DUMMYFUNCTION("""COMPUTED_VALUE"""),"S26")</f>
        <v>S26</v>
      </c>
    </row>
    <row r="610">
      <c r="A610" s="13" t="s">
        <v>391</v>
      </c>
      <c r="D610" s="13" t="str">
        <f>IFERROR(__xludf.DUMMYFUNCTION("""COMPUTED_VALUE"""),"S20")</f>
        <v>S20</v>
      </c>
    </row>
    <row r="611">
      <c r="A611" s="13" t="s">
        <v>392</v>
      </c>
      <c r="D611" s="13" t="str">
        <f>IFERROR(__xludf.DUMMYFUNCTION("""COMPUTED_VALUE"""),"S25")</f>
        <v>S25</v>
      </c>
    </row>
    <row r="612">
      <c r="A612" s="13" t="s">
        <v>393</v>
      </c>
      <c r="D612" s="13"/>
    </row>
    <row r="613">
      <c r="A613" s="13" t="s">
        <v>394</v>
      </c>
      <c r="D613" s="13"/>
    </row>
    <row r="614">
      <c r="A614" s="13" t="s">
        <v>395</v>
      </c>
      <c r="D614" s="13"/>
    </row>
    <row r="615">
      <c r="A615" s="13" t="s">
        <v>396</v>
      </c>
      <c r="D615" s="13" t="str">
        <f>IFERROR(__xludf.DUMMYFUNCTION("""COMPUTED_VALUE"""),"S5")</f>
        <v>S5</v>
      </c>
    </row>
    <row r="616">
      <c r="A616" s="13" t="s">
        <v>391</v>
      </c>
      <c r="D616" s="13"/>
    </row>
    <row r="617">
      <c r="A617" s="13" t="s">
        <v>392</v>
      </c>
      <c r="D617" s="13"/>
    </row>
    <row r="618">
      <c r="A618" s="13" t="s">
        <v>393</v>
      </c>
      <c r="D618" s="13"/>
    </row>
    <row r="619">
      <c r="A619" s="13" t="s">
        <v>394</v>
      </c>
      <c r="D619" s="13"/>
    </row>
    <row r="620">
      <c r="A620" s="13" t="s">
        <v>395</v>
      </c>
      <c r="D620" s="13"/>
    </row>
    <row r="621">
      <c r="A621" s="13" t="s">
        <v>396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2" t="s">
        <v>397</v>
      </c>
      <c r="B1" s="32" t="s">
        <v>398</v>
      </c>
      <c r="C1" s="32" t="s">
        <v>399</v>
      </c>
      <c r="D1" s="32" t="s">
        <v>400</v>
      </c>
      <c r="E1" s="32" t="s">
        <v>401</v>
      </c>
    </row>
    <row r="2">
      <c r="A2" s="14" t="str">
        <f t="shared" ref="A2:A7" si="1">LEFT(C2,FIND(" ",C2) - 1)</f>
        <v>Madhav</v>
      </c>
      <c r="B2" s="14" t="s">
        <v>402</v>
      </c>
      <c r="C2" s="14" t="s">
        <v>403</v>
      </c>
      <c r="D2" s="14" t="s">
        <v>404</v>
      </c>
      <c r="E2" s="33">
        <v>9.870751252E9</v>
      </c>
    </row>
    <row r="3">
      <c r="A3" s="14" t="str">
        <f t="shared" si="1"/>
        <v>Advitiya</v>
      </c>
      <c r="B3" s="14" t="s">
        <v>405</v>
      </c>
      <c r="C3" s="14" t="s">
        <v>406</v>
      </c>
      <c r="D3" s="14" t="s">
        <v>407</v>
      </c>
      <c r="E3" s="33">
        <v>9.352750778E9</v>
      </c>
    </row>
    <row r="4">
      <c r="A4" s="14" t="str">
        <f t="shared" si="1"/>
        <v>Raghav</v>
      </c>
      <c r="B4" s="14" t="s">
        <v>408</v>
      </c>
      <c r="C4" s="14" t="s">
        <v>409</v>
      </c>
      <c r="D4" s="14" t="s">
        <v>410</v>
      </c>
      <c r="E4" s="33">
        <v>9.481305598E9</v>
      </c>
    </row>
    <row r="5">
      <c r="A5" s="14" t="str">
        <f t="shared" si="1"/>
        <v>Mala</v>
      </c>
      <c r="B5" s="14" t="s">
        <v>411</v>
      </c>
      <c r="C5" s="14" t="s">
        <v>412</v>
      </c>
      <c r="D5" s="14" t="s">
        <v>413</v>
      </c>
      <c r="E5" s="33">
        <v>9.816187744E9</v>
      </c>
    </row>
    <row r="6">
      <c r="A6" s="14" t="str">
        <f t="shared" si="1"/>
        <v>Kahaan</v>
      </c>
      <c r="B6" s="14" t="s">
        <v>414</v>
      </c>
      <c r="C6" s="14" t="s">
        <v>415</v>
      </c>
      <c r="D6" s="14" t="s">
        <v>416</v>
      </c>
      <c r="E6" s="33">
        <v>9.998125552E9</v>
      </c>
    </row>
    <row r="7">
      <c r="A7" s="14" t="str">
        <f t="shared" si="1"/>
        <v>Aryan</v>
      </c>
      <c r="B7" s="14" t="s">
        <v>417</v>
      </c>
      <c r="C7" s="14" t="s">
        <v>418</v>
      </c>
      <c r="D7" s="14" t="s">
        <v>419</v>
      </c>
      <c r="E7" s="33">
        <v>9.953509218E9</v>
      </c>
    </row>
    <row r="8">
      <c r="A8" s="14" t="s">
        <v>20</v>
      </c>
      <c r="B8" s="14" t="s">
        <v>420</v>
      </c>
      <c r="C8" s="14" t="s">
        <v>421</v>
      </c>
      <c r="D8" s="14" t="s">
        <v>422</v>
      </c>
      <c r="E8" s="33">
        <v>8.369729124E9</v>
      </c>
    </row>
    <row r="9">
      <c r="A9" s="14" t="str">
        <f t="shared" ref="A9:A10" si="2">LEFT(C9,FIND(" ",C9) - 1)</f>
        <v>Akshit</v>
      </c>
      <c r="B9" s="14" t="s">
        <v>423</v>
      </c>
      <c r="C9" s="14" t="s">
        <v>424</v>
      </c>
      <c r="D9" s="14" t="s">
        <v>425</v>
      </c>
      <c r="E9" s="33">
        <v>7.892567674E9</v>
      </c>
    </row>
    <row r="10">
      <c r="A10" s="14" t="str">
        <f t="shared" si="2"/>
        <v>Pranit</v>
      </c>
      <c r="B10" s="14" t="s">
        <v>426</v>
      </c>
      <c r="C10" s="14" t="s">
        <v>427</v>
      </c>
      <c r="D10" s="14" t="s">
        <v>428</v>
      </c>
      <c r="E10" s="33">
        <v>9.833003702E9</v>
      </c>
    </row>
    <row r="11">
      <c r="A11" s="14" t="s">
        <v>45</v>
      </c>
      <c r="B11" s="14" t="s">
        <v>429</v>
      </c>
      <c r="C11" s="14" t="s">
        <v>430</v>
      </c>
      <c r="D11" s="14" t="s">
        <v>431</v>
      </c>
      <c r="E11" s="33">
        <v>7.903502331E9</v>
      </c>
    </row>
    <row r="12">
      <c r="A12" s="14" t="str">
        <f t="shared" ref="A12:A14" si="3">LEFT(C12,FIND(" ",C12) - 1)</f>
        <v>Abir</v>
      </c>
      <c r="B12" s="14" t="s">
        <v>432</v>
      </c>
      <c r="C12" s="14" t="s">
        <v>433</v>
      </c>
      <c r="D12" s="14" t="s">
        <v>434</v>
      </c>
      <c r="E12" s="33">
        <v>9.10302551E9</v>
      </c>
    </row>
    <row r="13">
      <c r="A13" s="14" t="str">
        <f t="shared" si="3"/>
        <v>Prabhat</v>
      </c>
      <c r="B13" s="14" t="s">
        <v>435</v>
      </c>
      <c r="C13" s="14" t="s">
        <v>436</v>
      </c>
      <c r="D13" s="14" t="s">
        <v>437</v>
      </c>
      <c r="E13" s="33">
        <v>6.396277175E9</v>
      </c>
    </row>
    <row r="14">
      <c r="A14" s="14" t="str">
        <f t="shared" si="3"/>
        <v>Deepankar</v>
      </c>
      <c r="B14" s="14" t="s">
        <v>438</v>
      </c>
      <c r="C14" s="14" t="s">
        <v>439</v>
      </c>
      <c r="D14" s="14" t="s">
        <v>440</v>
      </c>
      <c r="E14" s="33">
        <v>9.873077703E9</v>
      </c>
    </row>
    <row r="15">
      <c r="A15" s="6" t="s">
        <v>57</v>
      </c>
      <c r="B15" s="6" t="s">
        <v>441</v>
      </c>
      <c r="C15" s="6" t="s">
        <v>442</v>
      </c>
      <c r="D15" s="6" t="s">
        <v>443</v>
      </c>
      <c r="E15" s="7">
        <v>8.197447031E9</v>
      </c>
    </row>
    <row r="16">
      <c r="A16" s="6" t="s">
        <v>59</v>
      </c>
      <c r="B16" s="6" t="s">
        <v>444</v>
      </c>
      <c r="C16" s="6" t="s">
        <v>445</v>
      </c>
      <c r="D16" s="6" t="s">
        <v>446</v>
      </c>
      <c r="E16" s="7">
        <v>9.971696217E9</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2" t="s">
        <v>447</v>
      </c>
      <c r="B1" s="12" t="s">
        <v>448</v>
      </c>
      <c r="C1" s="12" t="s">
        <v>5</v>
      </c>
      <c r="D1" s="12" t="s">
        <v>6</v>
      </c>
    </row>
    <row r="2">
      <c r="A2" s="31" t="s">
        <v>281</v>
      </c>
      <c r="B2" s="12" t="s">
        <v>382</v>
      </c>
      <c r="C2" s="13" t="str">
        <f t="shared" ref="C2:C610" si="1">CONCATENATE(A2:B2)</f>
        <v>M1X1</v>
      </c>
      <c r="D2" s="13" t="s">
        <v>48</v>
      </c>
    </row>
    <row r="3">
      <c r="A3" s="31" t="s">
        <v>281</v>
      </c>
      <c r="B3" s="12" t="s">
        <v>383</v>
      </c>
      <c r="C3" s="13" t="str">
        <f t="shared" si="1"/>
        <v>M1X2</v>
      </c>
      <c r="D3" s="13" t="s">
        <v>56</v>
      </c>
    </row>
    <row r="4">
      <c r="A4" s="31" t="s">
        <v>281</v>
      </c>
      <c r="B4" s="12" t="s">
        <v>384</v>
      </c>
      <c r="C4" s="13" t="str">
        <f t="shared" si="1"/>
        <v>M1X3</v>
      </c>
      <c r="D4" s="13" t="s">
        <v>58</v>
      </c>
    </row>
    <row r="5">
      <c r="A5" s="31" t="s">
        <v>281</v>
      </c>
      <c r="B5" s="12" t="s">
        <v>385</v>
      </c>
      <c r="C5" s="13" t="str">
        <f t="shared" si="1"/>
        <v>M1X4</v>
      </c>
      <c r="D5" s="13" t="s">
        <v>101</v>
      </c>
    </row>
    <row r="6">
      <c r="A6" s="31" t="s">
        <v>281</v>
      </c>
      <c r="B6" s="12" t="s">
        <v>386</v>
      </c>
      <c r="C6" s="13" t="str">
        <f t="shared" si="1"/>
        <v>M1X5</v>
      </c>
    </row>
    <row r="7">
      <c r="A7" s="31" t="s">
        <v>281</v>
      </c>
      <c r="B7" s="12" t="s">
        <v>387</v>
      </c>
      <c r="C7" s="13" t="str">
        <f t="shared" si="1"/>
        <v>M1X6</v>
      </c>
    </row>
    <row r="8">
      <c r="A8" s="31" t="s">
        <v>282</v>
      </c>
      <c r="B8" s="12" t="s">
        <v>382</v>
      </c>
      <c r="C8" s="13" t="str">
        <f t="shared" si="1"/>
        <v>M2X1</v>
      </c>
      <c r="D8" s="13" t="s">
        <v>67</v>
      </c>
    </row>
    <row r="9">
      <c r="A9" s="31" t="s">
        <v>282</v>
      </c>
      <c r="B9" s="12" t="s">
        <v>383</v>
      </c>
      <c r="C9" s="13" t="str">
        <f t="shared" si="1"/>
        <v>M2X2</v>
      </c>
      <c r="D9" s="13" t="s">
        <v>113</v>
      </c>
    </row>
    <row r="10">
      <c r="A10" s="31" t="s">
        <v>282</v>
      </c>
      <c r="B10" s="12" t="s">
        <v>384</v>
      </c>
      <c r="C10" s="13" t="str">
        <f t="shared" si="1"/>
        <v>M2X3</v>
      </c>
      <c r="D10" s="13" t="s">
        <v>114</v>
      </c>
    </row>
    <row r="11">
      <c r="A11" s="31" t="s">
        <v>282</v>
      </c>
      <c r="B11" s="12" t="s">
        <v>385</v>
      </c>
      <c r="C11" s="13" t="str">
        <f t="shared" si="1"/>
        <v>M2X4</v>
      </c>
    </row>
    <row r="12">
      <c r="A12" s="31" t="s">
        <v>282</v>
      </c>
      <c r="B12" s="12" t="s">
        <v>386</v>
      </c>
      <c r="C12" s="13" t="str">
        <f t="shared" si="1"/>
        <v>M2X5</v>
      </c>
    </row>
    <row r="13">
      <c r="A13" s="31" t="s">
        <v>282</v>
      </c>
      <c r="B13" s="12" t="s">
        <v>387</v>
      </c>
      <c r="C13" s="13" t="str">
        <f t="shared" si="1"/>
        <v>M2X6</v>
      </c>
    </row>
    <row r="14">
      <c r="A14" s="31" t="s">
        <v>283</v>
      </c>
      <c r="B14" s="12" t="s">
        <v>382</v>
      </c>
      <c r="C14" s="13" t="str">
        <f t="shared" si="1"/>
        <v>M3X1</v>
      </c>
      <c r="D14" s="13" t="s">
        <v>72</v>
      </c>
    </row>
    <row r="15">
      <c r="A15" s="31" t="s">
        <v>283</v>
      </c>
      <c r="B15" s="12" t="s">
        <v>383</v>
      </c>
      <c r="C15" s="13" t="str">
        <f t="shared" si="1"/>
        <v>M3X2</v>
      </c>
    </row>
    <row r="16">
      <c r="A16" s="31" t="s">
        <v>283</v>
      </c>
      <c r="B16" s="12" t="s">
        <v>384</v>
      </c>
      <c r="C16" s="13" t="str">
        <f t="shared" si="1"/>
        <v>M3X3</v>
      </c>
    </row>
    <row r="17">
      <c r="A17" s="31" t="s">
        <v>283</v>
      </c>
      <c r="B17" s="12" t="s">
        <v>385</v>
      </c>
      <c r="C17" s="13" t="str">
        <f t="shared" si="1"/>
        <v>M3X4</v>
      </c>
    </row>
    <row r="18">
      <c r="A18" s="31" t="s">
        <v>283</v>
      </c>
      <c r="B18" s="12" t="s">
        <v>386</v>
      </c>
      <c r="C18" s="13" t="str">
        <f t="shared" si="1"/>
        <v>M3X5</v>
      </c>
    </row>
    <row r="19">
      <c r="A19" s="31" t="s">
        <v>283</v>
      </c>
      <c r="B19" s="12" t="s">
        <v>387</v>
      </c>
      <c r="C19" s="13" t="str">
        <f t="shared" si="1"/>
        <v>M3X6</v>
      </c>
    </row>
    <row r="20">
      <c r="A20" s="31" t="s">
        <v>284</v>
      </c>
      <c r="B20" s="12" t="s">
        <v>382</v>
      </c>
      <c r="C20" s="13" t="str">
        <f t="shared" si="1"/>
        <v>M4X1</v>
      </c>
      <c r="D20" s="13" t="s">
        <v>112</v>
      </c>
    </row>
    <row r="21">
      <c r="A21" s="31" t="s">
        <v>284</v>
      </c>
      <c r="B21" s="12" t="s">
        <v>383</v>
      </c>
      <c r="C21" s="13" t="str">
        <f t="shared" si="1"/>
        <v>M4X2</v>
      </c>
    </row>
    <row r="22">
      <c r="A22" s="31" t="s">
        <v>284</v>
      </c>
      <c r="B22" s="12" t="s">
        <v>384</v>
      </c>
      <c r="C22" s="13" t="str">
        <f t="shared" si="1"/>
        <v>M4X3</v>
      </c>
    </row>
    <row r="23">
      <c r="A23" s="31" t="s">
        <v>284</v>
      </c>
      <c r="B23" s="12" t="s">
        <v>385</v>
      </c>
      <c r="C23" s="13" t="str">
        <f t="shared" si="1"/>
        <v>M4X4</v>
      </c>
    </row>
    <row r="24">
      <c r="A24" s="31" t="s">
        <v>284</v>
      </c>
      <c r="B24" s="12" t="s">
        <v>386</v>
      </c>
      <c r="C24" s="13" t="str">
        <f t="shared" si="1"/>
        <v>M4X5</v>
      </c>
    </row>
    <row r="25">
      <c r="A25" s="31" t="s">
        <v>284</v>
      </c>
      <c r="B25" s="12" t="s">
        <v>387</v>
      </c>
      <c r="C25" s="13" t="str">
        <f t="shared" si="1"/>
        <v>M4X6</v>
      </c>
    </row>
    <row r="26">
      <c r="A26" s="31" t="s">
        <v>285</v>
      </c>
      <c r="B26" s="12" t="s">
        <v>382</v>
      </c>
      <c r="C26" s="13" t="str">
        <f t="shared" si="1"/>
        <v>M5X1</v>
      </c>
      <c r="D26" s="13" t="s">
        <v>48</v>
      </c>
    </row>
    <row r="27">
      <c r="A27" s="13" t="s">
        <v>285</v>
      </c>
      <c r="B27" s="12" t="s">
        <v>383</v>
      </c>
      <c r="C27" s="13" t="str">
        <f t="shared" si="1"/>
        <v>M5X2</v>
      </c>
      <c r="D27" s="13" t="s">
        <v>43</v>
      </c>
    </row>
    <row r="28">
      <c r="A28" s="13" t="s">
        <v>285</v>
      </c>
      <c r="B28" s="12" t="s">
        <v>384</v>
      </c>
      <c r="C28" s="13" t="str">
        <f t="shared" si="1"/>
        <v>M5X3</v>
      </c>
      <c r="D28" s="13" t="s">
        <v>77</v>
      </c>
    </row>
    <row r="29">
      <c r="A29" s="13" t="s">
        <v>285</v>
      </c>
      <c r="B29" s="12" t="s">
        <v>385</v>
      </c>
      <c r="C29" s="13" t="str">
        <f t="shared" si="1"/>
        <v>M5X4</v>
      </c>
    </row>
    <row r="30">
      <c r="A30" s="13" t="s">
        <v>285</v>
      </c>
      <c r="B30" s="12" t="s">
        <v>386</v>
      </c>
      <c r="C30" s="13" t="str">
        <f t="shared" si="1"/>
        <v>M5X5</v>
      </c>
    </row>
    <row r="31">
      <c r="A31" s="13" t="s">
        <v>285</v>
      </c>
      <c r="B31" s="12" t="s">
        <v>387</v>
      </c>
      <c r="C31" s="13" t="str">
        <f t="shared" si="1"/>
        <v>M5X6</v>
      </c>
    </row>
    <row r="32">
      <c r="A32" s="13" t="s">
        <v>286</v>
      </c>
      <c r="B32" s="12" t="s">
        <v>382</v>
      </c>
      <c r="C32" s="13" t="str">
        <f t="shared" si="1"/>
        <v>M6X1</v>
      </c>
      <c r="D32" s="13" t="s">
        <v>52</v>
      </c>
    </row>
    <row r="33">
      <c r="A33" s="13" t="s">
        <v>286</v>
      </c>
      <c r="B33" s="12" t="s">
        <v>383</v>
      </c>
      <c r="C33" s="13" t="str">
        <f t="shared" si="1"/>
        <v>M6X2</v>
      </c>
      <c r="D33" s="13" t="s">
        <v>68</v>
      </c>
    </row>
    <row r="34">
      <c r="A34" s="13" t="s">
        <v>286</v>
      </c>
      <c r="B34" s="12" t="s">
        <v>384</v>
      </c>
      <c r="C34" s="13" t="str">
        <f t="shared" si="1"/>
        <v>M6X3</v>
      </c>
    </row>
    <row r="35">
      <c r="A35" s="13" t="s">
        <v>286</v>
      </c>
      <c r="B35" s="12" t="s">
        <v>385</v>
      </c>
      <c r="C35" s="13" t="str">
        <f t="shared" si="1"/>
        <v>M6X4</v>
      </c>
    </row>
    <row r="36">
      <c r="A36" s="13" t="s">
        <v>286</v>
      </c>
      <c r="B36" s="12" t="s">
        <v>386</v>
      </c>
      <c r="C36" s="13" t="str">
        <f t="shared" si="1"/>
        <v>M6X5</v>
      </c>
    </row>
    <row r="37">
      <c r="A37" s="13" t="s">
        <v>286</v>
      </c>
      <c r="B37" s="12" t="s">
        <v>387</v>
      </c>
      <c r="C37" s="13" t="str">
        <f t="shared" si="1"/>
        <v>M6X6</v>
      </c>
    </row>
    <row r="38">
      <c r="A38" s="13" t="s">
        <v>287</v>
      </c>
      <c r="B38" s="12" t="s">
        <v>382</v>
      </c>
      <c r="C38" s="13" t="str">
        <f t="shared" si="1"/>
        <v>M7X1</v>
      </c>
      <c r="D38" s="13" t="s">
        <v>99</v>
      </c>
    </row>
    <row r="39">
      <c r="A39" s="13" t="s">
        <v>287</v>
      </c>
      <c r="B39" s="12" t="s">
        <v>383</v>
      </c>
      <c r="C39" s="13" t="str">
        <f t="shared" si="1"/>
        <v>M7X2</v>
      </c>
      <c r="D39" s="13" t="s">
        <v>112</v>
      </c>
    </row>
    <row r="40">
      <c r="A40" s="13" t="s">
        <v>287</v>
      </c>
      <c r="B40" s="12" t="s">
        <v>384</v>
      </c>
      <c r="C40" s="13" t="str">
        <f t="shared" si="1"/>
        <v>M7X3</v>
      </c>
    </row>
    <row r="41">
      <c r="A41" s="13" t="s">
        <v>287</v>
      </c>
      <c r="B41" s="12" t="s">
        <v>385</v>
      </c>
      <c r="C41" s="13" t="str">
        <f t="shared" si="1"/>
        <v>M7X4</v>
      </c>
    </row>
    <row r="42">
      <c r="A42" s="13" t="s">
        <v>287</v>
      </c>
      <c r="B42" s="12" t="s">
        <v>386</v>
      </c>
      <c r="C42" s="13" t="str">
        <f t="shared" si="1"/>
        <v>M7X5</v>
      </c>
    </row>
    <row r="43">
      <c r="A43" s="13" t="s">
        <v>287</v>
      </c>
      <c r="B43" s="12" t="s">
        <v>387</v>
      </c>
      <c r="C43" s="13" t="str">
        <f t="shared" si="1"/>
        <v>M7X6</v>
      </c>
    </row>
    <row r="44">
      <c r="A44" s="13" t="s">
        <v>288</v>
      </c>
      <c r="B44" s="12" t="s">
        <v>382</v>
      </c>
      <c r="C44" s="13" t="str">
        <f t="shared" si="1"/>
        <v>M8X1</v>
      </c>
      <c r="D44" s="13" t="s">
        <v>108</v>
      </c>
    </row>
    <row r="45">
      <c r="A45" s="13" t="s">
        <v>288</v>
      </c>
      <c r="B45" s="12" t="s">
        <v>383</v>
      </c>
      <c r="C45" s="13" t="str">
        <f t="shared" si="1"/>
        <v>M8X2</v>
      </c>
      <c r="D45" s="13" t="s">
        <v>68</v>
      </c>
    </row>
    <row r="46">
      <c r="A46" s="13" t="s">
        <v>288</v>
      </c>
      <c r="B46" s="12" t="s">
        <v>384</v>
      </c>
      <c r="C46" s="13" t="str">
        <f t="shared" si="1"/>
        <v>M8X3</v>
      </c>
      <c r="D46" s="13" t="s">
        <v>114</v>
      </c>
    </row>
    <row r="47">
      <c r="A47" s="13" t="s">
        <v>288</v>
      </c>
      <c r="B47" s="12" t="s">
        <v>385</v>
      </c>
      <c r="C47" s="13" t="str">
        <f t="shared" si="1"/>
        <v>M8X4</v>
      </c>
    </row>
    <row r="48">
      <c r="A48" s="13" t="s">
        <v>288</v>
      </c>
      <c r="B48" s="12" t="s">
        <v>386</v>
      </c>
      <c r="C48" s="13" t="str">
        <f t="shared" si="1"/>
        <v>M8X5</v>
      </c>
    </row>
    <row r="49">
      <c r="A49" s="13" t="s">
        <v>288</v>
      </c>
      <c r="B49" s="12" t="s">
        <v>387</v>
      </c>
      <c r="C49" s="13" t="str">
        <f t="shared" si="1"/>
        <v>M8X6</v>
      </c>
    </row>
    <row r="50">
      <c r="A50" s="13" t="s">
        <v>289</v>
      </c>
      <c r="B50" s="12" t="s">
        <v>382</v>
      </c>
      <c r="C50" s="13" t="str">
        <f t="shared" si="1"/>
        <v>M9X1</v>
      </c>
      <c r="D50" s="13" t="s">
        <v>21</v>
      </c>
    </row>
    <row r="51">
      <c r="A51" s="13" t="s">
        <v>289</v>
      </c>
      <c r="B51" s="12" t="s">
        <v>383</v>
      </c>
      <c r="C51" s="13" t="str">
        <f t="shared" si="1"/>
        <v>M9X2</v>
      </c>
      <c r="D51" s="13" t="s">
        <v>34</v>
      </c>
    </row>
    <row r="52">
      <c r="A52" s="13" t="s">
        <v>289</v>
      </c>
      <c r="B52" s="12" t="s">
        <v>384</v>
      </c>
      <c r="C52" s="13" t="str">
        <f t="shared" si="1"/>
        <v>M9X3</v>
      </c>
      <c r="D52" s="13" t="s">
        <v>39</v>
      </c>
    </row>
    <row r="53">
      <c r="A53" s="13" t="s">
        <v>289</v>
      </c>
      <c r="B53" s="12" t="s">
        <v>385</v>
      </c>
      <c r="C53" s="13" t="str">
        <f t="shared" si="1"/>
        <v>M9X4</v>
      </c>
      <c r="D53" s="13" t="s">
        <v>38</v>
      </c>
    </row>
    <row r="54">
      <c r="A54" s="13" t="s">
        <v>289</v>
      </c>
      <c r="B54" s="12" t="s">
        <v>386</v>
      </c>
      <c r="C54" s="13" t="str">
        <f t="shared" si="1"/>
        <v>M9X5</v>
      </c>
      <c r="D54" s="13" t="s">
        <v>25</v>
      </c>
    </row>
    <row r="55">
      <c r="A55" s="13" t="s">
        <v>289</v>
      </c>
      <c r="B55" s="12" t="s">
        <v>387</v>
      </c>
      <c r="C55" s="13" t="str">
        <f t="shared" si="1"/>
        <v>M9X6</v>
      </c>
    </row>
    <row r="56">
      <c r="A56" s="13" t="s">
        <v>290</v>
      </c>
      <c r="B56" s="12" t="s">
        <v>382</v>
      </c>
      <c r="C56" s="13" t="str">
        <f t="shared" si="1"/>
        <v>M10X1</v>
      </c>
      <c r="D56" s="13" t="s">
        <v>67</v>
      </c>
    </row>
    <row r="57">
      <c r="A57" s="13" t="s">
        <v>290</v>
      </c>
      <c r="B57" s="12" t="s">
        <v>383</v>
      </c>
      <c r="C57" s="13" t="str">
        <f t="shared" si="1"/>
        <v>M10X2</v>
      </c>
      <c r="D57" s="13" t="s">
        <v>82</v>
      </c>
    </row>
    <row r="58">
      <c r="A58" s="13" t="s">
        <v>290</v>
      </c>
      <c r="B58" s="12" t="s">
        <v>384</v>
      </c>
      <c r="C58" s="13" t="str">
        <f t="shared" si="1"/>
        <v>M10X3</v>
      </c>
      <c r="D58" s="13" t="s">
        <v>60</v>
      </c>
    </row>
    <row r="59">
      <c r="A59" s="13" t="s">
        <v>290</v>
      </c>
      <c r="B59" s="12" t="s">
        <v>385</v>
      </c>
      <c r="C59" s="13" t="str">
        <f t="shared" si="1"/>
        <v>M10X4</v>
      </c>
    </row>
    <row r="60">
      <c r="A60" s="13" t="s">
        <v>290</v>
      </c>
      <c r="B60" s="12" t="s">
        <v>386</v>
      </c>
      <c r="C60" s="13" t="str">
        <f t="shared" si="1"/>
        <v>M10X5</v>
      </c>
    </row>
    <row r="61">
      <c r="A61" s="13" t="s">
        <v>290</v>
      </c>
      <c r="B61" s="12" t="s">
        <v>387</v>
      </c>
      <c r="C61" s="13" t="str">
        <f t="shared" si="1"/>
        <v>M10X6</v>
      </c>
    </row>
    <row r="62">
      <c r="A62" s="13" t="s">
        <v>291</v>
      </c>
      <c r="B62" s="12" t="s">
        <v>382</v>
      </c>
      <c r="C62" s="13" t="str">
        <f t="shared" si="1"/>
        <v>M11X1</v>
      </c>
      <c r="D62" s="13" t="s">
        <v>63</v>
      </c>
    </row>
    <row r="63">
      <c r="A63" s="13" t="s">
        <v>291</v>
      </c>
      <c r="B63" s="12" t="s">
        <v>383</v>
      </c>
      <c r="C63" s="13" t="str">
        <f t="shared" si="1"/>
        <v>M11X2</v>
      </c>
      <c r="D63" s="13" t="s">
        <v>75</v>
      </c>
    </row>
    <row r="64">
      <c r="A64" s="13" t="s">
        <v>291</v>
      </c>
      <c r="B64" s="12" t="s">
        <v>384</v>
      </c>
      <c r="C64" s="13" t="str">
        <f t="shared" si="1"/>
        <v>M11X3</v>
      </c>
      <c r="D64" s="13" t="s">
        <v>64</v>
      </c>
    </row>
    <row r="65">
      <c r="A65" s="13" t="s">
        <v>291</v>
      </c>
      <c r="B65" s="12" t="s">
        <v>385</v>
      </c>
      <c r="C65" s="13" t="str">
        <f t="shared" si="1"/>
        <v>M11X4</v>
      </c>
      <c r="D65" s="13" t="s">
        <v>99</v>
      </c>
    </row>
    <row r="66">
      <c r="A66" s="13" t="s">
        <v>291</v>
      </c>
      <c r="B66" s="12" t="s">
        <v>386</v>
      </c>
      <c r="C66" s="13" t="str">
        <f t="shared" si="1"/>
        <v>M11X5</v>
      </c>
      <c r="D66" s="13" t="s">
        <v>82</v>
      </c>
    </row>
    <row r="67">
      <c r="A67" s="13" t="s">
        <v>291</v>
      </c>
      <c r="B67" s="12" t="s">
        <v>387</v>
      </c>
      <c r="C67" s="13" t="str">
        <f t="shared" si="1"/>
        <v>M11X6</v>
      </c>
    </row>
    <row r="68">
      <c r="A68" s="13" t="s">
        <v>292</v>
      </c>
      <c r="B68" s="12" t="s">
        <v>382</v>
      </c>
      <c r="C68" s="13" t="str">
        <f t="shared" si="1"/>
        <v>M12X1</v>
      </c>
      <c r="D68" s="13" t="s">
        <v>88</v>
      </c>
    </row>
    <row r="69">
      <c r="A69" s="13" t="s">
        <v>292</v>
      </c>
      <c r="B69" s="12" t="s">
        <v>383</v>
      </c>
      <c r="C69" s="13" t="str">
        <f t="shared" si="1"/>
        <v>M12X2</v>
      </c>
      <c r="D69" s="13" t="s">
        <v>64</v>
      </c>
    </row>
    <row r="70">
      <c r="A70" s="13" t="s">
        <v>292</v>
      </c>
      <c r="B70" s="12" t="s">
        <v>384</v>
      </c>
      <c r="C70" s="13" t="str">
        <f t="shared" si="1"/>
        <v>M12X3</v>
      </c>
      <c r="D70" s="13" t="s">
        <v>76</v>
      </c>
    </row>
    <row r="71">
      <c r="A71" s="13" t="s">
        <v>292</v>
      </c>
      <c r="B71" s="12" t="s">
        <v>385</v>
      </c>
      <c r="C71" s="13" t="str">
        <f t="shared" si="1"/>
        <v>M12X4</v>
      </c>
    </row>
    <row r="72">
      <c r="A72" s="13" t="s">
        <v>292</v>
      </c>
      <c r="B72" s="12" t="s">
        <v>386</v>
      </c>
      <c r="C72" s="13" t="str">
        <f t="shared" si="1"/>
        <v>M12X5</v>
      </c>
    </row>
    <row r="73">
      <c r="A73" s="13" t="s">
        <v>292</v>
      </c>
      <c r="B73" s="12" t="s">
        <v>387</v>
      </c>
      <c r="C73" s="13" t="str">
        <f t="shared" si="1"/>
        <v>M12X6</v>
      </c>
    </row>
    <row r="74">
      <c r="A74" s="13" t="s">
        <v>293</v>
      </c>
      <c r="B74" s="12" t="s">
        <v>382</v>
      </c>
      <c r="C74" s="13" t="str">
        <f t="shared" si="1"/>
        <v>M13X1</v>
      </c>
      <c r="D74" s="13" t="s">
        <v>96</v>
      </c>
    </row>
    <row r="75">
      <c r="A75" s="13" t="s">
        <v>293</v>
      </c>
      <c r="B75" s="12" t="s">
        <v>383</v>
      </c>
      <c r="C75" s="13" t="str">
        <f t="shared" si="1"/>
        <v>M13X2</v>
      </c>
      <c r="D75" s="13" t="s">
        <v>105</v>
      </c>
    </row>
    <row r="76">
      <c r="A76" s="13" t="s">
        <v>293</v>
      </c>
      <c r="B76" s="12" t="s">
        <v>384</v>
      </c>
      <c r="C76" s="13" t="str">
        <f t="shared" si="1"/>
        <v>M13X3</v>
      </c>
      <c r="D76" s="13" t="s">
        <v>114</v>
      </c>
    </row>
    <row r="77">
      <c r="A77" s="13" t="s">
        <v>293</v>
      </c>
      <c r="B77" s="12" t="s">
        <v>385</v>
      </c>
      <c r="C77" s="13" t="str">
        <f t="shared" si="1"/>
        <v>M13X4</v>
      </c>
    </row>
    <row r="78">
      <c r="A78" s="13" t="s">
        <v>293</v>
      </c>
      <c r="B78" s="12" t="s">
        <v>386</v>
      </c>
      <c r="C78" s="13" t="str">
        <f t="shared" si="1"/>
        <v>M13X5</v>
      </c>
    </row>
    <row r="79">
      <c r="A79" s="13" t="s">
        <v>293</v>
      </c>
      <c r="B79" s="12" t="s">
        <v>387</v>
      </c>
      <c r="C79" s="13" t="str">
        <f t="shared" si="1"/>
        <v>M13X6</v>
      </c>
    </row>
    <row r="80">
      <c r="A80" s="13" t="s">
        <v>294</v>
      </c>
      <c r="B80" s="12" t="s">
        <v>382</v>
      </c>
      <c r="C80" s="13" t="str">
        <f t="shared" si="1"/>
        <v>M14X1</v>
      </c>
      <c r="D80" s="13" t="s">
        <v>21</v>
      </c>
    </row>
    <row r="81">
      <c r="A81" s="13" t="s">
        <v>294</v>
      </c>
      <c r="B81" s="12" t="s">
        <v>383</v>
      </c>
      <c r="C81" s="13" t="str">
        <f t="shared" si="1"/>
        <v>M14X2</v>
      </c>
      <c r="D81" s="13" t="s">
        <v>34</v>
      </c>
    </row>
    <row r="82">
      <c r="A82" s="13" t="s">
        <v>294</v>
      </c>
      <c r="B82" s="12" t="s">
        <v>384</v>
      </c>
      <c r="C82" s="13" t="str">
        <f t="shared" si="1"/>
        <v>M14X3</v>
      </c>
    </row>
    <row r="83">
      <c r="A83" s="13" t="s">
        <v>294</v>
      </c>
      <c r="B83" s="12" t="s">
        <v>385</v>
      </c>
      <c r="C83" s="13" t="str">
        <f t="shared" si="1"/>
        <v>M14X4</v>
      </c>
    </row>
    <row r="84">
      <c r="A84" s="13" t="s">
        <v>294</v>
      </c>
      <c r="B84" s="12" t="s">
        <v>386</v>
      </c>
      <c r="C84" s="13" t="str">
        <f t="shared" si="1"/>
        <v>M14X5</v>
      </c>
    </row>
    <row r="85">
      <c r="A85" s="13" t="s">
        <v>294</v>
      </c>
      <c r="B85" s="12" t="s">
        <v>387</v>
      </c>
      <c r="C85" s="13" t="str">
        <f t="shared" si="1"/>
        <v>M14X6</v>
      </c>
    </row>
    <row r="86">
      <c r="A86" s="13" t="s">
        <v>295</v>
      </c>
      <c r="B86" s="12" t="s">
        <v>382</v>
      </c>
      <c r="C86" s="13" t="str">
        <f t="shared" si="1"/>
        <v>M15X1</v>
      </c>
      <c r="D86" s="13" t="s">
        <v>83</v>
      </c>
    </row>
    <row r="87">
      <c r="A87" s="13" t="s">
        <v>295</v>
      </c>
      <c r="B87" s="12" t="s">
        <v>383</v>
      </c>
      <c r="C87" s="13" t="str">
        <f t="shared" si="1"/>
        <v>M15X2</v>
      </c>
    </row>
    <row r="88">
      <c r="A88" s="13" t="s">
        <v>295</v>
      </c>
      <c r="B88" s="12" t="s">
        <v>384</v>
      </c>
      <c r="C88" s="13" t="str">
        <f t="shared" si="1"/>
        <v>M15X3</v>
      </c>
    </row>
    <row r="89">
      <c r="A89" s="13" t="s">
        <v>295</v>
      </c>
      <c r="B89" s="12" t="s">
        <v>385</v>
      </c>
      <c r="C89" s="13" t="str">
        <f t="shared" si="1"/>
        <v>M15X4</v>
      </c>
    </row>
    <row r="90">
      <c r="A90" s="13" t="s">
        <v>295</v>
      </c>
      <c r="B90" s="12" t="s">
        <v>386</v>
      </c>
      <c r="C90" s="13" t="str">
        <f t="shared" si="1"/>
        <v>M15X5</v>
      </c>
    </row>
    <row r="91">
      <c r="A91" s="13" t="s">
        <v>295</v>
      </c>
      <c r="B91" s="12" t="s">
        <v>387</v>
      </c>
      <c r="C91" s="13" t="str">
        <f t="shared" si="1"/>
        <v>M15X6</v>
      </c>
    </row>
    <row r="92">
      <c r="A92" s="13" t="s">
        <v>296</v>
      </c>
      <c r="B92" s="12" t="s">
        <v>382</v>
      </c>
      <c r="C92" s="13" t="str">
        <f t="shared" si="1"/>
        <v>M16X1</v>
      </c>
      <c r="D92" s="13" t="s">
        <v>100</v>
      </c>
    </row>
    <row r="93">
      <c r="A93" s="13" t="s">
        <v>296</v>
      </c>
      <c r="B93" s="12" t="s">
        <v>383</v>
      </c>
      <c r="C93" s="13" t="str">
        <f t="shared" si="1"/>
        <v>M16X2</v>
      </c>
      <c r="D93" s="13" t="s">
        <v>92</v>
      </c>
    </row>
    <row r="94">
      <c r="A94" s="13" t="s">
        <v>296</v>
      </c>
      <c r="B94" s="12" t="s">
        <v>384</v>
      </c>
      <c r="C94" s="13" t="str">
        <f t="shared" si="1"/>
        <v>M16X3</v>
      </c>
    </row>
    <row r="95">
      <c r="A95" s="13" t="s">
        <v>296</v>
      </c>
      <c r="B95" s="12" t="s">
        <v>385</v>
      </c>
      <c r="C95" s="13" t="str">
        <f t="shared" si="1"/>
        <v>M16X4</v>
      </c>
    </row>
    <row r="96">
      <c r="A96" s="13" t="s">
        <v>296</v>
      </c>
      <c r="B96" s="12" t="s">
        <v>386</v>
      </c>
      <c r="C96" s="13" t="str">
        <f t="shared" si="1"/>
        <v>M16X5</v>
      </c>
    </row>
    <row r="97">
      <c r="A97" s="13" t="s">
        <v>296</v>
      </c>
      <c r="B97" s="12" t="s">
        <v>387</v>
      </c>
      <c r="C97" s="13" t="str">
        <f t="shared" si="1"/>
        <v>M16X6</v>
      </c>
    </row>
    <row r="98">
      <c r="A98" s="13" t="s">
        <v>297</v>
      </c>
      <c r="B98" s="12" t="s">
        <v>382</v>
      </c>
      <c r="C98" s="13" t="str">
        <f t="shared" si="1"/>
        <v>M17X1</v>
      </c>
      <c r="D98" s="13" t="s">
        <v>21</v>
      </c>
    </row>
    <row r="99">
      <c r="A99" s="13" t="s">
        <v>297</v>
      </c>
      <c r="B99" s="12" t="s">
        <v>383</v>
      </c>
      <c r="C99" s="13" t="str">
        <f t="shared" si="1"/>
        <v>M17X2</v>
      </c>
      <c r="D99" s="13" t="s">
        <v>109</v>
      </c>
    </row>
    <row r="100">
      <c r="A100" s="13" t="s">
        <v>297</v>
      </c>
      <c r="B100" s="12" t="s">
        <v>384</v>
      </c>
      <c r="C100" s="13" t="str">
        <f t="shared" si="1"/>
        <v>M17X3</v>
      </c>
    </row>
    <row r="101">
      <c r="A101" s="13" t="s">
        <v>297</v>
      </c>
      <c r="B101" s="12" t="s">
        <v>385</v>
      </c>
      <c r="C101" s="13" t="str">
        <f t="shared" si="1"/>
        <v>M17X4</v>
      </c>
    </row>
    <row r="102">
      <c r="A102" s="13" t="s">
        <v>297</v>
      </c>
      <c r="B102" s="12" t="s">
        <v>386</v>
      </c>
      <c r="C102" s="13" t="str">
        <f t="shared" si="1"/>
        <v>M17X5</v>
      </c>
    </row>
    <row r="103">
      <c r="A103" s="13" t="s">
        <v>297</v>
      </c>
      <c r="B103" s="12" t="s">
        <v>387</v>
      </c>
      <c r="C103" s="13" t="str">
        <f t="shared" si="1"/>
        <v>M17X6</v>
      </c>
    </row>
    <row r="104">
      <c r="A104" s="13" t="s">
        <v>298</v>
      </c>
      <c r="B104" s="12" t="s">
        <v>382</v>
      </c>
      <c r="C104" s="13" t="str">
        <f t="shared" si="1"/>
        <v>M18X1</v>
      </c>
      <c r="D104" s="13" t="s">
        <v>109</v>
      </c>
    </row>
    <row r="105">
      <c r="A105" s="13" t="s">
        <v>298</v>
      </c>
      <c r="B105" s="12" t="s">
        <v>383</v>
      </c>
      <c r="C105" s="13" t="str">
        <f t="shared" si="1"/>
        <v>M18X2</v>
      </c>
      <c r="D105" s="13" t="s">
        <v>96</v>
      </c>
    </row>
    <row r="106">
      <c r="A106" s="13" t="s">
        <v>298</v>
      </c>
      <c r="B106" s="12" t="s">
        <v>384</v>
      </c>
      <c r="C106" s="13" t="str">
        <f t="shared" si="1"/>
        <v>M18X3</v>
      </c>
      <c r="D106" s="13" t="s">
        <v>101</v>
      </c>
    </row>
    <row r="107">
      <c r="A107" s="13" t="s">
        <v>298</v>
      </c>
      <c r="B107" s="12" t="s">
        <v>385</v>
      </c>
      <c r="C107" s="13" t="str">
        <f t="shared" si="1"/>
        <v>M18X4</v>
      </c>
    </row>
    <row r="108">
      <c r="A108" s="13" t="s">
        <v>298</v>
      </c>
      <c r="B108" s="12" t="s">
        <v>386</v>
      </c>
      <c r="C108" s="13" t="str">
        <f t="shared" si="1"/>
        <v>M18X5</v>
      </c>
    </row>
    <row r="109">
      <c r="A109" s="13" t="s">
        <v>298</v>
      </c>
      <c r="B109" s="12" t="s">
        <v>387</v>
      </c>
      <c r="C109" s="13" t="str">
        <f t="shared" si="1"/>
        <v>M18X6</v>
      </c>
    </row>
    <row r="110">
      <c r="A110" s="13" t="s">
        <v>299</v>
      </c>
      <c r="B110" s="12" t="s">
        <v>382</v>
      </c>
      <c r="C110" s="13" t="str">
        <f t="shared" si="1"/>
        <v>M19X1</v>
      </c>
      <c r="D110" s="13" t="s">
        <v>104</v>
      </c>
    </row>
    <row r="111">
      <c r="A111" s="13" t="s">
        <v>299</v>
      </c>
      <c r="B111" s="12" t="s">
        <v>383</v>
      </c>
      <c r="C111" s="13" t="str">
        <f t="shared" si="1"/>
        <v>M19X2</v>
      </c>
      <c r="D111" s="13" t="s">
        <v>95</v>
      </c>
    </row>
    <row r="112">
      <c r="A112" s="13" t="s">
        <v>299</v>
      </c>
      <c r="B112" s="12" t="s">
        <v>384</v>
      </c>
      <c r="C112" s="13" t="str">
        <f t="shared" si="1"/>
        <v>M19X3</v>
      </c>
    </row>
    <row r="113">
      <c r="A113" s="13" t="s">
        <v>299</v>
      </c>
      <c r="B113" s="12" t="s">
        <v>385</v>
      </c>
      <c r="C113" s="13" t="str">
        <f t="shared" si="1"/>
        <v>M19X4</v>
      </c>
    </row>
    <row r="114">
      <c r="A114" s="13" t="s">
        <v>299</v>
      </c>
      <c r="B114" s="12" t="s">
        <v>386</v>
      </c>
      <c r="C114" s="13" t="str">
        <f t="shared" si="1"/>
        <v>M19X5</v>
      </c>
    </row>
    <row r="115">
      <c r="A115" s="13" t="s">
        <v>299</v>
      </c>
      <c r="B115" s="12" t="s">
        <v>387</v>
      </c>
      <c r="C115" s="13" t="str">
        <f t="shared" si="1"/>
        <v>M19X6</v>
      </c>
    </row>
    <row r="116">
      <c r="A116" s="13" t="s">
        <v>300</v>
      </c>
      <c r="B116" s="12" t="s">
        <v>382</v>
      </c>
      <c r="C116" s="13" t="str">
        <f t="shared" si="1"/>
        <v>M20X1</v>
      </c>
      <c r="D116" s="13" t="s">
        <v>56</v>
      </c>
    </row>
    <row r="117">
      <c r="A117" s="13" t="s">
        <v>300</v>
      </c>
      <c r="B117" s="12" t="s">
        <v>383</v>
      </c>
      <c r="C117" s="13" t="str">
        <f t="shared" si="1"/>
        <v>M20X2</v>
      </c>
      <c r="D117" s="13" t="s">
        <v>68</v>
      </c>
    </row>
    <row r="118">
      <c r="A118" s="13" t="s">
        <v>300</v>
      </c>
      <c r="B118" s="12" t="s">
        <v>384</v>
      </c>
      <c r="C118" s="13" t="str">
        <f t="shared" si="1"/>
        <v>M20X3</v>
      </c>
      <c r="D118" s="13" t="s">
        <v>60</v>
      </c>
    </row>
    <row r="119">
      <c r="A119" s="13" t="s">
        <v>300</v>
      </c>
      <c r="B119" s="12" t="s">
        <v>385</v>
      </c>
      <c r="C119" s="13" t="str">
        <f t="shared" si="1"/>
        <v>M20X4</v>
      </c>
      <c r="D119" s="13" t="s">
        <v>63</v>
      </c>
    </row>
    <row r="120">
      <c r="A120" s="13" t="s">
        <v>300</v>
      </c>
      <c r="B120" s="12" t="s">
        <v>386</v>
      </c>
      <c r="C120" s="13" t="str">
        <f t="shared" si="1"/>
        <v>M20X5</v>
      </c>
      <c r="D120" s="13" t="s">
        <v>44</v>
      </c>
    </row>
    <row r="121">
      <c r="A121" s="13" t="s">
        <v>300</v>
      </c>
      <c r="B121" s="12" t="s">
        <v>387</v>
      </c>
      <c r="C121" s="13" t="str">
        <f t="shared" si="1"/>
        <v>M20X6</v>
      </c>
    </row>
    <row r="122">
      <c r="A122" s="13" t="s">
        <v>301</v>
      </c>
      <c r="B122" s="12" t="s">
        <v>382</v>
      </c>
      <c r="C122" s="13" t="str">
        <f t="shared" si="1"/>
        <v>M21X1</v>
      </c>
      <c r="D122" s="13" t="s">
        <v>58</v>
      </c>
    </row>
    <row r="123">
      <c r="A123" s="13" t="s">
        <v>301</v>
      </c>
      <c r="B123" s="12" t="s">
        <v>383</v>
      </c>
      <c r="C123" s="13" t="str">
        <f t="shared" si="1"/>
        <v>M21X2</v>
      </c>
      <c r="D123" s="13" t="s">
        <v>84</v>
      </c>
    </row>
    <row r="124">
      <c r="A124" s="13" t="s">
        <v>301</v>
      </c>
      <c r="B124" s="12" t="s">
        <v>384</v>
      </c>
      <c r="C124" s="13" t="str">
        <f t="shared" si="1"/>
        <v>M21X3</v>
      </c>
      <c r="D124" s="13" t="s">
        <v>81</v>
      </c>
    </row>
    <row r="125">
      <c r="A125" s="13" t="s">
        <v>301</v>
      </c>
      <c r="B125" s="12" t="s">
        <v>385</v>
      </c>
      <c r="C125" s="13" t="str">
        <f t="shared" si="1"/>
        <v>M21X4</v>
      </c>
      <c r="D125" s="13" t="s">
        <v>88</v>
      </c>
    </row>
    <row r="126">
      <c r="A126" s="13" t="s">
        <v>301</v>
      </c>
      <c r="B126" s="12" t="s">
        <v>386</v>
      </c>
      <c r="C126" s="13" t="str">
        <f t="shared" si="1"/>
        <v>M21X5</v>
      </c>
      <c r="D126" s="13" t="s">
        <v>38</v>
      </c>
    </row>
    <row r="127">
      <c r="A127" s="13" t="s">
        <v>301</v>
      </c>
      <c r="B127" s="12" t="s">
        <v>387</v>
      </c>
      <c r="C127" s="13" t="str">
        <f t="shared" si="1"/>
        <v>M21X6</v>
      </c>
    </row>
    <row r="128">
      <c r="A128" s="13" t="s">
        <v>302</v>
      </c>
      <c r="B128" s="12" t="s">
        <v>382</v>
      </c>
      <c r="C128" s="13" t="str">
        <f t="shared" si="1"/>
        <v>M22X1</v>
      </c>
      <c r="D128" s="13" t="s">
        <v>23</v>
      </c>
    </row>
    <row r="129">
      <c r="A129" s="13" t="s">
        <v>302</v>
      </c>
      <c r="B129" s="12" t="s">
        <v>383</v>
      </c>
      <c r="C129" s="13" t="str">
        <f t="shared" si="1"/>
        <v>M22X2</v>
      </c>
      <c r="D129" s="13" t="s">
        <v>34</v>
      </c>
    </row>
    <row r="130">
      <c r="A130" s="13" t="s">
        <v>302</v>
      </c>
      <c r="B130" s="12" t="s">
        <v>384</v>
      </c>
      <c r="C130" s="13" t="str">
        <f t="shared" si="1"/>
        <v>M22X3</v>
      </c>
      <c r="D130" s="13" t="s">
        <v>21</v>
      </c>
    </row>
    <row r="131">
      <c r="A131" s="13" t="s">
        <v>302</v>
      </c>
      <c r="B131" s="12" t="s">
        <v>385</v>
      </c>
      <c r="C131" s="13" t="str">
        <f t="shared" si="1"/>
        <v>M22X4</v>
      </c>
      <c r="D131" s="13" t="s">
        <v>25</v>
      </c>
    </row>
    <row r="132">
      <c r="A132" s="13" t="s">
        <v>302</v>
      </c>
      <c r="B132" s="12" t="s">
        <v>386</v>
      </c>
      <c r="C132" s="13" t="str">
        <f t="shared" si="1"/>
        <v>M22X5</v>
      </c>
      <c r="D132" s="13" t="s">
        <v>32</v>
      </c>
    </row>
    <row r="133">
      <c r="A133" s="13" t="s">
        <v>302</v>
      </c>
      <c r="B133" s="12" t="s">
        <v>387</v>
      </c>
      <c r="C133" s="13" t="str">
        <f t="shared" si="1"/>
        <v>M22X6</v>
      </c>
      <c r="D133" s="13" t="s">
        <v>39</v>
      </c>
    </row>
    <row r="134">
      <c r="A134" s="13" t="s">
        <v>303</v>
      </c>
      <c r="B134" s="12" t="s">
        <v>382</v>
      </c>
      <c r="C134" s="13" t="str">
        <f t="shared" si="1"/>
        <v>M23X1</v>
      </c>
      <c r="D134" s="13" t="s">
        <v>63</v>
      </c>
    </row>
    <row r="135">
      <c r="A135" s="13" t="s">
        <v>303</v>
      </c>
      <c r="B135" s="12" t="s">
        <v>383</v>
      </c>
      <c r="C135" s="13" t="str">
        <f t="shared" si="1"/>
        <v>M23X2</v>
      </c>
      <c r="D135" s="13" t="s">
        <v>60</v>
      </c>
    </row>
    <row r="136">
      <c r="A136" s="13" t="s">
        <v>303</v>
      </c>
      <c r="B136" s="12" t="s">
        <v>384</v>
      </c>
      <c r="C136" s="13" t="str">
        <f t="shared" si="1"/>
        <v>M23X3</v>
      </c>
      <c r="D136" s="13" t="s">
        <v>52</v>
      </c>
    </row>
    <row r="137">
      <c r="A137" s="13" t="s">
        <v>303</v>
      </c>
      <c r="B137" s="12" t="s">
        <v>385</v>
      </c>
      <c r="C137" s="13" t="str">
        <f t="shared" si="1"/>
        <v>M23X4</v>
      </c>
    </row>
    <row r="138">
      <c r="A138" s="13" t="s">
        <v>303</v>
      </c>
      <c r="B138" s="12" t="s">
        <v>386</v>
      </c>
      <c r="C138" s="13" t="str">
        <f t="shared" si="1"/>
        <v>M23X5</v>
      </c>
    </row>
    <row r="139">
      <c r="A139" s="13" t="s">
        <v>303</v>
      </c>
      <c r="B139" s="12" t="s">
        <v>387</v>
      </c>
      <c r="C139" s="13" t="str">
        <f t="shared" si="1"/>
        <v>M23X6</v>
      </c>
    </row>
    <row r="140">
      <c r="A140" s="13" t="s">
        <v>304</v>
      </c>
      <c r="B140" s="12" t="s">
        <v>382</v>
      </c>
      <c r="C140" s="13" t="str">
        <f t="shared" si="1"/>
        <v>M24X1</v>
      </c>
      <c r="D140" s="13" t="s">
        <v>75</v>
      </c>
    </row>
    <row r="141">
      <c r="A141" s="13" t="s">
        <v>304</v>
      </c>
      <c r="B141" s="12" t="s">
        <v>383</v>
      </c>
      <c r="C141" s="13" t="str">
        <f t="shared" si="1"/>
        <v>M24X2</v>
      </c>
      <c r="D141" s="13" t="s">
        <v>109</v>
      </c>
    </row>
    <row r="142">
      <c r="A142" s="13" t="s">
        <v>304</v>
      </c>
      <c r="B142" s="12" t="s">
        <v>384</v>
      </c>
      <c r="C142" s="13" t="str">
        <f t="shared" si="1"/>
        <v>M24X3</v>
      </c>
    </row>
    <row r="143">
      <c r="A143" s="13" t="s">
        <v>304</v>
      </c>
      <c r="B143" s="12" t="s">
        <v>385</v>
      </c>
      <c r="C143" s="13" t="str">
        <f t="shared" si="1"/>
        <v>M24X4</v>
      </c>
    </row>
    <row r="144">
      <c r="A144" s="13" t="s">
        <v>304</v>
      </c>
      <c r="B144" s="12" t="s">
        <v>386</v>
      </c>
      <c r="C144" s="13" t="str">
        <f t="shared" si="1"/>
        <v>M24X5</v>
      </c>
    </row>
    <row r="145">
      <c r="A145" s="13" t="s">
        <v>304</v>
      </c>
      <c r="B145" s="12" t="s">
        <v>387</v>
      </c>
      <c r="C145" s="13" t="str">
        <f t="shared" si="1"/>
        <v>M24X6</v>
      </c>
    </row>
    <row r="146">
      <c r="A146" s="13" t="s">
        <v>305</v>
      </c>
      <c r="B146" s="12" t="s">
        <v>382</v>
      </c>
      <c r="C146" s="13" t="str">
        <f t="shared" si="1"/>
        <v>M25X1</v>
      </c>
      <c r="D146" s="13" t="s">
        <v>80</v>
      </c>
    </row>
    <row r="147">
      <c r="A147" s="13" t="s">
        <v>305</v>
      </c>
      <c r="B147" s="12" t="s">
        <v>383</v>
      </c>
      <c r="C147" s="13" t="str">
        <f t="shared" si="1"/>
        <v>M25X2</v>
      </c>
      <c r="D147" s="13" t="s">
        <v>82</v>
      </c>
    </row>
    <row r="148">
      <c r="A148" s="13" t="s">
        <v>305</v>
      </c>
      <c r="B148" s="12" t="s">
        <v>384</v>
      </c>
      <c r="C148" s="13" t="str">
        <f t="shared" si="1"/>
        <v>M25X3</v>
      </c>
    </row>
    <row r="149">
      <c r="A149" s="13" t="s">
        <v>305</v>
      </c>
      <c r="B149" s="12" t="s">
        <v>385</v>
      </c>
      <c r="C149" s="13" t="str">
        <f t="shared" si="1"/>
        <v>M25X4</v>
      </c>
    </row>
    <row r="150">
      <c r="A150" s="13" t="s">
        <v>305</v>
      </c>
      <c r="B150" s="12" t="s">
        <v>386</v>
      </c>
      <c r="C150" s="13" t="str">
        <f t="shared" si="1"/>
        <v>M25X5</v>
      </c>
    </row>
    <row r="151">
      <c r="A151" s="13" t="s">
        <v>305</v>
      </c>
      <c r="B151" s="12" t="s">
        <v>387</v>
      </c>
      <c r="C151" s="13" t="str">
        <f t="shared" si="1"/>
        <v>M25X6</v>
      </c>
    </row>
    <row r="152">
      <c r="A152" s="13" t="s">
        <v>306</v>
      </c>
      <c r="B152" s="12" t="s">
        <v>382</v>
      </c>
      <c r="C152" s="13" t="str">
        <f t="shared" si="1"/>
        <v>M26X1</v>
      </c>
      <c r="D152" s="13" t="s">
        <v>68</v>
      </c>
    </row>
    <row r="153">
      <c r="A153" s="13" t="s">
        <v>306</v>
      </c>
      <c r="B153" s="12" t="s">
        <v>383</v>
      </c>
      <c r="C153" s="13" t="str">
        <f t="shared" si="1"/>
        <v>M26X2</v>
      </c>
      <c r="D153" s="13" t="s">
        <v>44</v>
      </c>
    </row>
    <row r="154">
      <c r="A154" s="13" t="s">
        <v>306</v>
      </c>
      <c r="B154" s="12" t="s">
        <v>384</v>
      </c>
      <c r="C154" s="13" t="str">
        <f t="shared" si="1"/>
        <v>M26X3</v>
      </c>
      <c r="D154" s="13" t="s">
        <v>88</v>
      </c>
    </row>
    <row r="155">
      <c r="A155" s="13" t="s">
        <v>306</v>
      </c>
      <c r="B155" s="12" t="s">
        <v>385</v>
      </c>
      <c r="C155" s="13" t="str">
        <f t="shared" si="1"/>
        <v>M26X4</v>
      </c>
    </row>
    <row r="156">
      <c r="A156" s="13" t="s">
        <v>306</v>
      </c>
      <c r="B156" s="12" t="s">
        <v>386</v>
      </c>
      <c r="C156" s="13" t="str">
        <f t="shared" si="1"/>
        <v>M26X5</v>
      </c>
    </row>
    <row r="157">
      <c r="A157" s="13" t="s">
        <v>306</v>
      </c>
      <c r="B157" s="12" t="s">
        <v>387</v>
      </c>
      <c r="C157" s="13" t="str">
        <f t="shared" si="1"/>
        <v>M26X6</v>
      </c>
    </row>
    <row r="158">
      <c r="A158" s="13" t="s">
        <v>307</v>
      </c>
      <c r="B158" s="12" t="s">
        <v>382</v>
      </c>
      <c r="C158" s="13" t="str">
        <f t="shared" si="1"/>
        <v>M27X1</v>
      </c>
      <c r="D158" s="13" t="s">
        <v>105</v>
      </c>
    </row>
    <row r="159">
      <c r="A159" s="13" t="s">
        <v>307</v>
      </c>
      <c r="B159" s="12" t="s">
        <v>383</v>
      </c>
      <c r="C159" s="13" t="str">
        <f t="shared" si="1"/>
        <v>M27X2</v>
      </c>
      <c r="D159" s="13" t="s">
        <v>99</v>
      </c>
    </row>
    <row r="160">
      <c r="A160" s="13" t="s">
        <v>307</v>
      </c>
      <c r="B160" s="12" t="s">
        <v>384</v>
      </c>
      <c r="C160" s="13" t="str">
        <f t="shared" si="1"/>
        <v>M27X3</v>
      </c>
      <c r="D160" s="13" t="s">
        <v>92</v>
      </c>
    </row>
    <row r="161">
      <c r="A161" s="13" t="s">
        <v>307</v>
      </c>
      <c r="B161" s="12" t="s">
        <v>385</v>
      </c>
      <c r="C161" s="13" t="str">
        <f t="shared" si="1"/>
        <v>M27X4</v>
      </c>
    </row>
    <row r="162">
      <c r="A162" s="13" t="s">
        <v>307</v>
      </c>
      <c r="B162" s="12" t="s">
        <v>386</v>
      </c>
      <c r="C162" s="13" t="str">
        <f t="shared" si="1"/>
        <v>M27X5</v>
      </c>
    </row>
    <row r="163">
      <c r="A163" s="13" t="s">
        <v>307</v>
      </c>
      <c r="B163" s="12" t="s">
        <v>387</v>
      </c>
      <c r="C163" s="13" t="str">
        <f t="shared" si="1"/>
        <v>M27X6</v>
      </c>
    </row>
    <row r="164">
      <c r="A164" s="13" t="s">
        <v>308</v>
      </c>
      <c r="B164" s="12" t="s">
        <v>382</v>
      </c>
      <c r="C164" s="13" t="str">
        <f t="shared" si="1"/>
        <v>M28X1</v>
      </c>
      <c r="D164" s="13" t="s">
        <v>101</v>
      </c>
    </row>
    <row r="165">
      <c r="A165" s="13" t="s">
        <v>308</v>
      </c>
      <c r="B165" s="12" t="s">
        <v>383</v>
      </c>
      <c r="C165" s="13" t="str">
        <f t="shared" si="1"/>
        <v>M28X2</v>
      </c>
      <c r="D165" s="13" t="s">
        <v>58</v>
      </c>
    </row>
    <row r="166">
      <c r="A166" s="13" t="s">
        <v>308</v>
      </c>
      <c r="B166" s="12" t="s">
        <v>384</v>
      </c>
      <c r="C166" s="13" t="str">
        <f t="shared" si="1"/>
        <v>M28X3</v>
      </c>
      <c r="D166" s="13" t="s">
        <v>109</v>
      </c>
    </row>
    <row r="167">
      <c r="A167" s="13" t="s">
        <v>308</v>
      </c>
      <c r="B167" s="12" t="s">
        <v>385</v>
      </c>
      <c r="C167" s="13" t="str">
        <f t="shared" si="1"/>
        <v>M28X4</v>
      </c>
    </row>
    <row r="168">
      <c r="A168" s="13" t="s">
        <v>308</v>
      </c>
      <c r="B168" s="12" t="s">
        <v>386</v>
      </c>
      <c r="C168" s="13" t="str">
        <f t="shared" si="1"/>
        <v>M28X5</v>
      </c>
    </row>
    <row r="169">
      <c r="A169" s="13" t="s">
        <v>308</v>
      </c>
      <c r="B169" s="12" t="s">
        <v>387</v>
      </c>
      <c r="C169" s="13" t="str">
        <f t="shared" si="1"/>
        <v>M28X6</v>
      </c>
    </row>
    <row r="170">
      <c r="A170" s="13" t="s">
        <v>309</v>
      </c>
      <c r="B170" s="12" t="s">
        <v>382</v>
      </c>
      <c r="C170" s="13" t="str">
        <f t="shared" si="1"/>
        <v>M29X1</v>
      </c>
      <c r="D170" s="13" t="s">
        <v>60</v>
      </c>
    </row>
    <row r="171">
      <c r="A171" s="13" t="s">
        <v>309</v>
      </c>
      <c r="B171" s="12" t="s">
        <v>383</v>
      </c>
      <c r="C171" s="13" t="str">
        <f t="shared" si="1"/>
        <v>M29X2</v>
      </c>
      <c r="D171" s="13" t="s">
        <v>71</v>
      </c>
    </row>
    <row r="172">
      <c r="A172" s="13" t="s">
        <v>309</v>
      </c>
      <c r="B172" s="12" t="s">
        <v>384</v>
      </c>
      <c r="C172" s="13" t="str">
        <f t="shared" si="1"/>
        <v>M29X3</v>
      </c>
      <c r="D172" s="13" t="s">
        <v>84</v>
      </c>
    </row>
    <row r="173">
      <c r="A173" s="13" t="s">
        <v>309</v>
      </c>
      <c r="B173" s="12" t="s">
        <v>385</v>
      </c>
      <c r="C173" s="13" t="str">
        <f t="shared" si="1"/>
        <v>M29X4</v>
      </c>
    </row>
    <row r="174">
      <c r="A174" s="13" t="s">
        <v>309</v>
      </c>
      <c r="B174" s="12" t="s">
        <v>386</v>
      </c>
      <c r="C174" s="13" t="str">
        <f t="shared" si="1"/>
        <v>M29X5</v>
      </c>
    </row>
    <row r="175">
      <c r="A175" s="13" t="s">
        <v>309</v>
      </c>
      <c r="B175" s="12" t="s">
        <v>387</v>
      </c>
      <c r="C175" s="13" t="str">
        <f t="shared" si="1"/>
        <v>M29X6</v>
      </c>
    </row>
    <row r="176">
      <c r="A176" s="13" t="s">
        <v>310</v>
      </c>
      <c r="B176" s="12" t="s">
        <v>382</v>
      </c>
      <c r="C176" s="13" t="str">
        <f t="shared" si="1"/>
        <v>M30X1</v>
      </c>
      <c r="D176" s="13" t="s">
        <v>77</v>
      </c>
    </row>
    <row r="177">
      <c r="A177" s="13" t="s">
        <v>310</v>
      </c>
      <c r="B177" s="12" t="s">
        <v>383</v>
      </c>
      <c r="C177" s="13" t="str">
        <f t="shared" si="1"/>
        <v>M30X2</v>
      </c>
      <c r="D177" s="13" t="s">
        <v>95</v>
      </c>
    </row>
    <row r="178">
      <c r="A178" s="13" t="s">
        <v>310</v>
      </c>
      <c r="B178" s="12" t="s">
        <v>384</v>
      </c>
      <c r="C178" s="13" t="str">
        <f t="shared" si="1"/>
        <v>M30X3</v>
      </c>
    </row>
    <row r="179">
      <c r="A179" s="13" t="s">
        <v>310</v>
      </c>
      <c r="B179" s="12" t="s">
        <v>385</v>
      </c>
      <c r="C179" s="13" t="str">
        <f t="shared" si="1"/>
        <v>M30X4</v>
      </c>
    </row>
    <row r="180">
      <c r="A180" s="13" t="s">
        <v>310</v>
      </c>
      <c r="B180" s="12" t="s">
        <v>386</v>
      </c>
      <c r="C180" s="13" t="str">
        <f t="shared" si="1"/>
        <v>M30X5</v>
      </c>
    </row>
    <row r="181">
      <c r="A181" s="13" t="s">
        <v>310</v>
      </c>
      <c r="B181" s="12" t="s">
        <v>387</v>
      </c>
      <c r="C181" s="13" t="str">
        <f t="shared" si="1"/>
        <v>M30X6</v>
      </c>
    </row>
    <row r="182">
      <c r="A182" s="13" t="s">
        <v>311</v>
      </c>
      <c r="B182" s="12" t="s">
        <v>382</v>
      </c>
      <c r="C182" s="13" t="str">
        <f t="shared" si="1"/>
        <v>M31X1</v>
      </c>
      <c r="D182" s="13" t="s">
        <v>23</v>
      </c>
    </row>
    <row r="183">
      <c r="A183" s="13" t="s">
        <v>311</v>
      </c>
      <c r="B183" s="12" t="s">
        <v>383</v>
      </c>
      <c r="C183" s="13" t="str">
        <f t="shared" si="1"/>
        <v>M31X2</v>
      </c>
      <c r="D183" s="13" t="s">
        <v>72</v>
      </c>
    </row>
    <row r="184">
      <c r="A184" s="13" t="s">
        <v>311</v>
      </c>
      <c r="B184" s="12" t="s">
        <v>384</v>
      </c>
      <c r="C184" s="13" t="str">
        <f t="shared" si="1"/>
        <v>M31X3</v>
      </c>
    </row>
    <row r="185">
      <c r="A185" s="13" t="s">
        <v>311</v>
      </c>
      <c r="B185" s="12" t="s">
        <v>385</v>
      </c>
      <c r="C185" s="13" t="str">
        <f t="shared" si="1"/>
        <v>M31X4</v>
      </c>
    </row>
    <row r="186">
      <c r="A186" s="13" t="s">
        <v>311</v>
      </c>
      <c r="B186" s="12" t="s">
        <v>386</v>
      </c>
      <c r="C186" s="13" t="str">
        <f t="shared" si="1"/>
        <v>M31X5</v>
      </c>
    </row>
    <row r="187">
      <c r="A187" s="13" t="s">
        <v>311</v>
      </c>
      <c r="B187" s="12" t="s">
        <v>387</v>
      </c>
      <c r="C187" s="13" t="str">
        <f t="shared" si="1"/>
        <v>M31X6</v>
      </c>
    </row>
    <row r="188">
      <c r="A188" s="13" t="s">
        <v>312</v>
      </c>
      <c r="B188" s="12" t="s">
        <v>382</v>
      </c>
      <c r="C188" s="13" t="str">
        <f t="shared" si="1"/>
        <v>M32X1</v>
      </c>
      <c r="D188" s="13" t="s">
        <v>25</v>
      </c>
    </row>
    <row r="189">
      <c r="A189" s="13" t="s">
        <v>312</v>
      </c>
      <c r="B189" s="12" t="s">
        <v>383</v>
      </c>
      <c r="C189" s="13" t="str">
        <f t="shared" si="1"/>
        <v>M32X2</v>
      </c>
      <c r="D189" s="13" t="s">
        <v>38</v>
      </c>
    </row>
    <row r="190">
      <c r="A190" s="13" t="s">
        <v>312</v>
      </c>
      <c r="B190" s="12" t="s">
        <v>384</v>
      </c>
      <c r="C190" s="13" t="str">
        <f t="shared" si="1"/>
        <v>M32X3</v>
      </c>
      <c r="D190" s="13" t="s">
        <v>75</v>
      </c>
    </row>
    <row r="191">
      <c r="A191" s="13" t="s">
        <v>312</v>
      </c>
      <c r="B191" s="12" t="s">
        <v>385</v>
      </c>
      <c r="C191" s="13" t="str">
        <f t="shared" si="1"/>
        <v>M32X4</v>
      </c>
    </row>
    <row r="192">
      <c r="A192" s="13" t="s">
        <v>312</v>
      </c>
      <c r="B192" s="12" t="s">
        <v>386</v>
      </c>
      <c r="C192" s="13" t="str">
        <f t="shared" si="1"/>
        <v>M32X5</v>
      </c>
    </row>
    <row r="193">
      <c r="A193" s="13" t="s">
        <v>312</v>
      </c>
      <c r="B193" s="12" t="s">
        <v>387</v>
      </c>
      <c r="C193" s="13" t="str">
        <f t="shared" si="1"/>
        <v>M32X6</v>
      </c>
    </row>
    <row r="194">
      <c r="A194" s="13" t="s">
        <v>313</v>
      </c>
      <c r="B194" s="12" t="s">
        <v>382</v>
      </c>
      <c r="C194" s="13" t="str">
        <f t="shared" si="1"/>
        <v>M33X1</v>
      </c>
      <c r="D194" s="13" t="s">
        <v>32</v>
      </c>
    </row>
    <row r="195">
      <c r="A195" s="13" t="s">
        <v>313</v>
      </c>
      <c r="B195" s="12" t="s">
        <v>383</v>
      </c>
      <c r="C195" s="13" t="str">
        <f t="shared" si="1"/>
        <v>M33X2</v>
      </c>
    </row>
    <row r="196">
      <c r="A196" s="13" t="s">
        <v>313</v>
      </c>
      <c r="B196" s="12" t="s">
        <v>384</v>
      </c>
      <c r="C196" s="13" t="str">
        <f t="shared" si="1"/>
        <v>M33X3</v>
      </c>
    </row>
    <row r="197">
      <c r="A197" s="13" t="s">
        <v>313</v>
      </c>
      <c r="B197" s="12" t="s">
        <v>385</v>
      </c>
      <c r="C197" s="13" t="str">
        <f t="shared" si="1"/>
        <v>M33X4</v>
      </c>
    </row>
    <row r="198">
      <c r="A198" s="13" t="s">
        <v>313</v>
      </c>
      <c r="B198" s="12" t="s">
        <v>386</v>
      </c>
      <c r="C198" s="13" t="str">
        <f t="shared" si="1"/>
        <v>M33X5</v>
      </c>
    </row>
    <row r="199">
      <c r="A199" s="13" t="s">
        <v>313</v>
      </c>
      <c r="B199" s="12" t="s">
        <v>387</v>
      </c>
      <c r="C199" s="13" t="str">
        <f t="shared" si="1"/>
        <v>M33X6</v>
      </c>
    </row>
    <row r="200">
      <c r="A200" s="13" t="s">
        <v>314</v>
      </c>
      <c r="B200" s="12" t="s">
        <v>382</v>
      </c>
      <c r="C200" s="13" t="str">
        <f t="shared" si="1"/>
        <v>M34X1</v>
      </c>
      <c r="D200" s="13" t="s">
        <v>80</v>
      </c>
    </row>
    <row r="201">
      <c r="A201" s="13" t="s">
        <v>314</v>
      </c>
      <c r="B201" s="12" t="s">
        <v>383</v>
      </c>
      <c r="C201" s="13" t="str">
        <f t="shared" si="1"/>
        <v>M34X2</v>
      </c>
      <c r="D201" s="13" t="s">
        <v>81</v>
      </c>
    </row>
    <row r="202">
      <c r="A202" s="13" t="s">
        <v>314</v>
      </c>
      <c r="B202" s="12" t="s">
        <v>384</v>
      </c>
      <c r="C202" s="13" t="str">
        <f t="shared" si="1"/>
        <v>M34X3</v>
      </c>
      <c r="D202" s="13" t="s">
        <v>71</v>
      </c>
    </row>
    <row r="203">
      <c r="A203" s="13" t="s">
        <v>314</v>
      </c>
      <c r="B203" s="12" t="s">
        <v>385</v>
      </c>
      <c r="C203" s="13" t="str">
        <f t="shared" si="1"/>
        <v>M34X4</v>
      </c>
      <c r="D203" s="13" t="s">
        <v>56</v>
      </c>
    </row>
    <row r="204">
      <c r="A204" s="13" t="s">
        <v>314</v>
      </c>
      <c r="B204" s="12" t="s">
        <v>386</v>
      </c>
      <c r="C204" s="13" t="str">
        <f t="shared" si="1"/>
        <v>M34X5</v>
      </c>
      <c r="D204" s="13" t="s">
        <v>113</v>
      </c>
    </row>
    <row r="205">
      <c r="A205" s="13" t="s">
        <v>314</v>
      </c>
      <c r="B205" s="12" t="s">
        <v>387</v>
      </c>
      <c r="C205" s="13" t="str">
        <f t="shared" si="1"/>
        <v>M34X6</v>
      </c>
      <c r="D205" s="13" t="s">
        <v>104</v>
      </c>
    </row>
    <row r="206">
      <c r="A206" s="13" t="s">
        <v>315</v>
      </c>
      <c r="B206" s="12" t="s">
        <v>382</v>
      </c>
      <c r="C206" s="13" t="str">
        <f t="shared" si="1"/>
        <v>M35X1</v>
      </c>
      <c r="D206" s="13" t="s">
        <v>80</v>
      </c>
    </row>
    <row r="207">
      <c r="A207" s="13" t="s">
        <v>315</v>
      </c>
      <c r="B207" s="12" t="s">
        <v>383</v>
      </c>
      <c r="C207" s="13" t="str">
        <f t="shared" si="1"/>
        <v>M35X2</v>
      </c>
      <c r="D207" s="13" t="s">
        <v>72</v>
      </c>
    </row>
    <row r="208">
      <c r="A208" s="13" t="s">
        <v>315</v>
      </c>
      <c r="B208" s="12" t="s">
        <v>384</v>
      </c>
      <c r="C208" s="13" t="str">
        <f t="shared" si="1"/>
        <v>M35X3</v>
      </c>
      <c r="D208" s="13" t="s">
        <v>71</v>
      </c>
    </row>
    <row r="209">
      <c r="A209" s="13" t="s">
        <v>315</v>
      </c>
      <c r="B209" s="12" t="s">
        <v>385</v>
      </c>
      <c r="C209" s="13" t="str">
        <f t="shared" si="1"/>
        <v>M35X4</v>
      </c>
    </row>
    <row r="210">
      <c r="A210" s="13" t="s">
        <v>315</v>
      </c>
      <c r="B210" s="12" t="s">
        <v>386</v>
      </c>
      <c r="C210" s="13" t="str">
        <f t="shared" si="1"/>
        <v>M35X5</v>
      </c>
    </row>
    <row r="211">
      <c r="A211" s="13" t="s">
        <v>315</v>
      </c>
      <c r="B211" s="12" t="s">
        <v>387</v>
      </c>
      <c r="C211" s="13" t="str">
        <f t="shared" si="1"/>
        <v>M35X6</v>
      </c>
    </row>
    <row r="212">
      <c r="A212" s="13" t="s">
        <v>316</v>
      </c>
      <c r="B212" s="12" t="s">
        <v>382</v>
      </c>
      <c r="C212" s="13" t="str">
        <f t="shared" si="1"/>
        <v>M36X1</v>
      </c>
      <c r="D212" s="13" t="s">
        <v>32</v>
      </c>
    </row>
    <row r="213">
      <c r="A213" s="13" t="s">
        <v>316</v>
      </c>
      <c r="B213" s="12" t="s">
        <v>383</v>
      </c>
      <c r="C213" s="13" t="str">
        <f t="shared" si="1"/>
        <v>M36X2</v>
      </c>
      <c r="D213" s="13" t="s">
        <v>87</v>
      </c>
    </row>
    <row r="214">
      <c r="A214" s="13" t="s">
        <v>316</v>
      </c>
      <c r="B214" s="12" t="s">
        <v>384</v>
      </c>
      <c r="C214" s="13" t="str">
        <f t="shared" si="1"/>
        <v>M36X3</v>
      </c>
      <c r="D214" s="13" t="s">
        <v>82</v>
      </c>
    </row>
    <row r="215">
      <c r="A215" s="13" t="s">
        <v>316</v>
      </c>
      <c r="B215" s="12" t="s">
        <v>385</v>
      </c>
      <c r="C215" s="13" t="str">
        <f t="shared" si="1"/>
        <v>M36X4</v>
      </c>
      <c r="D215" s="13" t="s">
        <v>80</v>
      </c>
    </row>
    <row r="216">
      <c r="A216" s="13" t="s">
        <v>316</v>
      </c>
      <c r="B216" s="12" t="s">
        <v>386</v>
      </c>
      <c r="C216" s="13" t="str">
        <f t="shared" si="1"/>
        <v>M36X5</v>
      </c>
      <c r="D216" s="13" t="s">
        <v>44</v>
      </c>
    </row>
    <row r="217">
      <c r="A217" s="13" t="s">
        <v>316</v>
      </c>
      <c r="B217" s="12" t="s">
        <v>387</v>
      </c>
      <c r="C217" s="13" t="str">
        <f t="shared" si="1"/>
        <v>M36X6</v>
      </c>
    </row>
    <row r="218">
      <c r="A218" s="13" t="s">
        <v>317</v>
      </c>
      <c r="B218" s="12" t="s">
        <v>382</v>
      </c>
      <c r="C218" s="13" t="str">
        <f t="shared" si="1"/>
        <v>M37X1</v>
      </c>
      <c r="D218" s="13" t="s">
        <v>99</v>
      </c>
    </row>
    <row r="219">
      <c r="A219" s="13" t="s">
        <v>317</v>
      </c>
      <c r="B219" s="12" t="s">
        <v>383</v>
      </c>
      <c r="C219" s="13" t="str">
        <f t="shared" si="1"/>
        <v>M37X2</v>
      </c>
      <c r="D219" s="13" t="s">
        <v>44</v>
      </c>
    </row>
    <row r="220">
      <c r="A220" s="13" t="s">
        <v>317</v>
      </c>
      <c r="B220" s="12" t="s">
        <v>384</v>
      </c>
      <c r="C220" s="13" t="str">
        <f t="shared" si="1"/>
        <v>M37X3</v>
      </c>
      <c r="D220" s="13" t="s">
        <v>52</v>
      </c>
    </row>
    <row r="221">
      <c r="A221" s="13" t="s">
        <v>317</v>
      </c>
      <c r="B221" s="12" t="s">
        <v>385</v>
      </c>
      <c r="C221" s="13" t="str">
        <f t="shared" si="1"/>
        <v>M37X4</v>
      </c>
    </row>
    <row r="222">
      <c r="A222" s="13" t="s">
        <v>317</v>
      </c>
      <c r="B222" s="12" t="s">
        <v>386</v>
      </c>
      <c r="C222" s="13" t="str">
        <f t="shared" si="1"/>
        <v>M37X5</v>
      </c>
    </row>
    <row r="223">
      <c r="A223" s="13" t="s">
        <v>317</v>
      </c>
      <c r="B223" s="12" t="s">
        <v>387</v>
      </c>
      <c r="C223" s="13" t="str">
        <f t="shared" si="1"/>
        <v>M37X6</v>
      </c>
    </row>
    <row r="224">
      <c r="A224" s="13" t="s">
        <v>318</v>
      </c>
      <c r="B224" s="12" t="s">
        <v>382</v>
      </c>
      <c r="C224" s="13" t="str">
        <f t="shared" si="1"/>
        <v>M38X1</v>
      </c>
      <c r="D224" s="13" t="s">
        <v>77</v>
      </c>
    </row>
    <row r="225">
      <c r="A225" s="13" t="s">
        <v>318</v>
      </c>
      <c r="B225" s="12" t="s">
        <v>383</v>
      </c>
      <c r="C225" s="13" t="str">
        <f t="shared" si="1"/>
        <v>M38X2</v>
      </c>
      <c r="D225" s="13" t="s">
        <v>92</v>
      </c>
    </row>
    <row r="226">
      <c r="A226" s="13" t="s">
        <v>318</v>
      </c>
      <c r="B226" s="12" t="s">
        <v>384</v>
      </c>
      <c r="C226" s="13" t="str">
        <f t="shared" si="1"/>
        <v>M38X3</v>
      </c>
      <c r="D226" s="13" t="s">
        <v>44</v>
      </c>
    </row>
    <row r="227">
      <c r="A227" s="13" t="s">
        <v>318</v>
      </c>
      <c r="B227" s="12" t="s">
        <v>385</v>
      </c>
      <c r="C227" s="13" t="str">
        <f t="shared" si="1"/>
        <v>M38X4</v>
      </c>
    </row>
    <row r="228">
      <c r="A228" s="13" t="s">
        <v>318</v>
      </c>
      <c r="B228" s="12" t="s">
        <v>386</v>
      </c>
      <c r="C228" s="13" t="str">
        <f t="shared" si="1"/>
        <v>M38X5</v>
      </c>
    </row>
    <row r="229">
      <c r="A229" s="13" t="s">
        <v>318</v>
      </c>
      <c r="B229" s="12" t="s">
        <v>387</v>
      </c>
      <c r="C229" s="13" t="str">
        <f t="shared" si="1"/>
        <v>M38X6</v>
      </c>
    </row>
    <row r="230">
      <c r="A230" s="13" t="s">
        <v>319</v>
      </c>
      <c r="B230" s="12" t="s">
        <v>382</v>
      </c>
      <c r="C230" s="13" t="str">
        <f t="shared" si="1"/>
        <v>M39X1</v>
      </c>
      <c r="D230" s="13" t="s">
        <v>114</v>
      </c>
    </row>
    <row r="231">
      <c r="A231" s="13" t="s">
        <v>319</v>
      </c>
      <c r="B231" s="12" t="s">
        <v>383</v>
      </c>
      <c r="C231" s="13" t="str">
        <f t="shared" si="1"/>
        <v>M39X2</v>
      </c>
      <c r="D231" s="13" t="s">
        <v>72</v>
      </c>
    </row>
    <row r="232">
      <c r="A232" s="13" t="s">
        <v>319</v>
      </c>
      <c r="B232" s="12" t="s">
        <v>384</v>
      </c>
      <c r="C232" s="13" t="str">
        <f t="shared" si="1"/>
        <v>M39X3</v>
      </c>
      <c r="D232" s="13" t="s">
        <v>101</v>
      </c>
    </row>
    <row r="233">
      <c r="A233" s="13" t="s">
        <v>319</v>
      </c>
      <c r="B233" s="12" t="s">
        <v>385</v>
      </c>
      <c r="C233" s="13" t="str">
        <f t="shared" si="1"/>
        <v>M39X4</v>
      </c>
      <c r="D233" s="13" t="s">
        <v>76</v>
      </c>
    </row>
    <row r="234">
      <c r="A234" s="13" t="s">
        <v>319</v>
      </c>
      <c r="B234" s="12" t="s">
        <v>386</v>
      </c>
      <c r="C234" s="13" t="str">
        <f t="shared" si="1"/>
        <v>M39X5</v>
      </c>
      <c r="D234" s="13" t="s">
        <v>87</v>
      </c>
    </row>
    <row r="235">
      <c r="A235" s="13" t="s">
        <v>319</v>
      </c>
      <c r="B235" s="12" t="s">
        <v>387</v>
      </c>
      <c r="C235" s="13" t="str">
        <f t="shared" si="1"/>
        <v>M39X6</v>
      </c>
    </row>
    <row r="236">
      <c r="A236" s="13" t="s">
        <v>320</v>
      </c>
      <c r="B236" s="12" t="s">
        <v>382</v>
      </c>
      <c r="C236" s="13" t="str">
        <f t="shared" si="1"/>
        <v>M40X1</v>
      </c>
      <c r="D236" s="13" t="s">
        <v>43</v>
      </c>
    </row>
    <row r="237">
      <c r="A237" s="13" t="s">
        <v>320</v>
      </c>
      <c r="B237" s="12" t="s">
        <v>383</v>
      </c>
      <c r="C237" s="13" t="str">
        <f t="shared" si="1"/>
        <v>M40X2</v>
      </c>
      <c r="D237" s="13" t="s">
        <v>64</v>
      </c>
    </row>
    <row r="238">
      <c r="A238" s="13" t="s">
        <v>320</v>
      </c>
      <c r="B238" s="12" t="s">
        <v>384</v>
      </c>
      <c r="C238" s="13" t="str">
        <f t="shared" si="1"/>
        <v>M40X3</v>
      </c>
    </row>
    <row r="239">
      <c r="A239" s="13" t="s">
        <v>320</v>
      </c>
      <c r="B239" s="12" t="s">
        <v>385</v>
      </c>
      <c r="C239" s="13" t="str">
        <f t="shared" si="1"/>
        <v>M40X4</v>
      </c>
    </row>
    <row r="240">
      <c r="A240" s="13" t="s">
        <v>320</v>
      </c>
      <c r="B240" s="12" t="s">
        <v>386</v>
      </c>
      <c r="C240" s="13" t="str">
        <f t="shared" si="1"/>
        <v>M40X5</v>
      </c>
    </row>
    <row r="241">
      <c r="A241" s="13" t="s">
        <v>320</v>
      </c>
      <c r="B241" s="12" t="s">
        <v>387</v>
      </c>
      <c r="C241" s="13" t="str">
        <f t="shared" si="1"/>
        <v>M40X6</v>
      </c>
    </row>
    <row r="242">
      <c r="A242" s="13" t="s">
        <v>321</v>
      </c>
      <c r="B242" s="12" t="s">
        <v>382</v>
      </c>
      <c r="C242" s="13" t="str">
        <f t="shared" si="1"/>
        <v>M41X1</v>
      </c>
      <c r="D242" s="13" t="s">
        <v>67</v>
      </c>
    </row>
    <row r="243">
      <c r="A243" s="13" t="s">
        <v>321</v>
      </c>
      <c r="B243" s="12" t="s">
        <v>383</v>
      </c>
      <c r="C243" s="13" t="str">
        <f t="shared" si="1"/>
        <v>M41X2</v>
      </c>
      <c r="D243" s="13" t="s">
        <v>96</v>
      </c>
    </row>
    <row r="244">
      <c r="A244" s="13" t="s">
        <v>321</v>
      </c>
      <c r="B244" s="12" t="s">
        <v>384</v>
      </c>
      <c r="C244" s="13" t="str">
        <f t="shared" si="1"/>
        <v>M41X3</v>
      </c>
      <c r="D244" s="13" t="s">
        <v>105</v>
      </c>
    </row>
    <row r="245">
      <c r="A245" s="13" t="s">
        <v>321</v>
      </c>
      <c r="B245" s="12" t="s">
        <v>385</v>
      </c>
      <c r="C245" s="13" t="str">
        <f t="shared" si="1"/>
        <v>M41X4</v>
      </c>
      <c r="D245" s="13" t="s">
        <v>48</v>
      </c>
    </row>
    <row r="246">
      <c r="A246" s="13" t="s">
        <v>321</v>
      </c>
      <c r="B246" s="12" t="s">
        <v>386</v>
      </c>
      <c r="C246" s="13" t="str">
        <f t="shared" si="1"/>
        <v>M41X5</v>
      </c>
    </row>
    <row r="247">
      <c r="A247" s="13" t="s">
        <v>321</v>
      </c>
      <c r="B247" s="12" t="s">
        <v>387</v>
      </c>
      <c r="C247" s="13" t="str">
        <f t="shared" si="1"/>
        <v>M41X6</v>
      </c>
    </row>
    <row r="248">
      <c r="A248" s="13" t="s">
        <v>322</v>
      </c>
      <c r="B248" s="12" t="s">
        <v>382</v>
      </c>
      <c r="C248" s="13" t="str">
        <f t="shared" si="1"/>
        <v>M42X1</v>
      </c>
      <c r="D248" s="13" t="s">
        <v>23</v>
      </c>
    </row>
    <row r="249">
      <c r="A249" s="13" t="s">
        <v>322</v>
      </c>
      <c r="B249" s="12" t="s">
        <v>383</v>
      </c>
      <c r="C249" s="13" t="str">
        <f t="shared" si="1"/>
        <v>M42X2</v>
      </c>
      <c r="D249" s="13" t="s">
        <v>34</v>
      </c>
    </row>
    <row r="250">
      <c r="A250" s="13" t="s">
        <v>322</v>
      </c>
      <c r="B250" s="12" t="s">
        <v>384</v>
      </c>
      <c r="C250" s="13" t="str">
        <f t="shared" si="1"/>
        <v>M42X3</v>
      </c>
    </row>
    <row r="251">
      <c r="A251" s="13" t="s">
        <v>322</v>
      </c>
      <c r="B251" s="12" t="s">
        <v>385</v>
      </c>
      <c r="C251" s="13" t="str">
        <f t="shared" si="1"/>
        <v>M42X4</v>
      </c>
    </row>
    <row r="252">
      <c r="A252" s="13" t="s">
        <v>322</v>
      </c>
      <c r="B252" s="12" t="s">
        <v>386</v>
      </c>
      <c r="C252" s="13" t="str">
        <f t="shared" si="1"/>
        <v>M42X5</v>
      </c>
    </row>
    <row r="253">
      <c r="A253" s="13" t="s">
        <v>322</v>
      </c>
      <c r="B253" s="12" t="s">
        <v>387</v>
      </c>
      <c r="C253" s="13" t="str">
        <f t="shared" si="1"/>
        <v>M42X6</v>
      </c>
    </row>
    <row r="254">
      <c r="A254" s="13" t="s">
        <v>323</v>
      </c>
      <c r="B254" s="12" t="s">
        <v>382</v>
      </c>
      <c r="C254" s="13" t="str">
        <f t="shared" si="1"/>
        <v>M43X1</v>
      </c>
      <c r="D254" s="13" t="s">
        <v>105</v>
      </c>
    </row>
    <row r="255">
      <c r="A255" s="13" t="s">
        <v>323</v>
      </c>
      <c r="B255" s="12" t="s">
        <v>383</v>
      </c>
      <c r="C255" s="13" t="str">
        <f t="shared" si="1"/>
        <v>M43X2</v>
      </c>
      <c r="D255" s="13" t="s">
        <v>48</v>
      </c>
    </row>
    <row r="256">
      <c r="A256" s="13" t="s">
        <v>323</v>
      </c>
      <c r="B256" s="12" t="s">
        <v>384</v>
      </c>
      <c r="C256" s="13" t="str">
        <f t="shared" si="1"/>
        <v>M43X3</v>
      </c>
      <c r="D256" s="13" t="s">
        <v>101</v>
      </c>
    </row>
    <row r="257">
      <c r="A257" s="13" t="s">
        <v>323</v>
      </c>
      <c r="B257" s="12" t="s">
        <v>385</v>
      </c>
      <c r="C257" s="13" t="str">
        <f t="shared" si="1"/>
        <v>M43X4</v>
      </c>
    </row>
    <row r="258">
      <c r="A258" s="13" t="s">
        <v>323</v>
      </c>
      <c r="B258" s="12" t="s">
        <v>386</v>
      </c>
      <c r="C258" s="13" t="str">
        <f t="shared" si="1"/>
        <v>M43X5</v>
      </c>
    </row>
    <row r="259">
      <c r="A259" s="13" t="s">
        <v>323</v>
      </c>
      <c r="B259" s="12" t="s">
        <v>387</v>
      </c>
      <c r="C259" s="13" t="str">
        <f t="shared" si="1"/>
        <v>M43X6</v>
      </c>
    </row>
    <row r="260">
      <c r="A260" s="13" t="s">
        <v>324</v>
      </c>
      <c r="B260" s="12" t="s">
        <v>382</v>
      </c>
      <c r="C260" s="13" t="str">
        <f t="shared" si="1"/>
        <v>M44X1</v>
      </c>
      <c r="D260" s="13" t="s">
        <v>112</v>
      </c>
    </row>
    <row r="261">
      <c r="A261" s="13" t="s">
        <v>324</v>
      </c>
      <c r="B261" s="12" t="s">
        <v>383</v>
      </c>
      <c r="C261" s="13" t="str">
        <f t="shared" si="1"/>
        <v>M44X2</v>
      </c>
      <c r="D261" s="13" t="s">
        <v>75</v>
      </c>
    </row>
    <row r="262">
      <c r="A262" s="13" t="s">
        <v>324</v>
      </c>
      <c r="B262" s="12" t="s">
        <v>384</v>
      </c>
      <c r="C262" s="13" t="str">
        <f t="shared" si="1"/>
        <v>M44X3</v>
      </c>
      <c r="D262" s="13" t="s">
        <v>63</v>
      </c>
    </row>
    <row r="263">
      <c r="A263" s="13" t="s">
        <v>324</v>
      </c>
      <c r="B263" s="12" t="s">
        <v>385</v>
      </c>
      <c r="C263" s="13" t="str">
        <f t="shared" si="1"/>
        <v>M44X4</v>
      </c>
    </row>
    <row r="264">
      <c r="A264" s="13" t="s">
        <v>324</v>
      </c>
      <c r="B264" s="12" t="s">
        <v>386</v>
      </c>
      <c r="C264" s="13" t="str">
        <f t="shared" si="1"/>
        <v>M44X5</v>
      </c>
    </row>
    <row r="265">
      <c r="A265" s="13" t="s">
        <v>324</v>
      </c>
      <c r="B265" s="12" t="s">
        <v>387</v>
      </c>
      <c r="C265" s="13" t="str">
        <f t="shared" si="1"/>
        <v>M44X6</v>
      </c>
    </row>
    <row r="266">
      <c r="A266" s="13" t="s">
        <v>325</v>
      </c>
      <c r="B266" s="12" t="s">
        <v>382</v>
      </c>
      <c r="C266" s="13" t="str">
        <f t="shared" si="1"/>
        <v>M45X1</v>
      </c>
      <c r="D266" s="13" t="s">
        <v>83</v>
      </c>
    </row>
    <row r="267">
      <c r="A267" s="13" t="s">
        <v>325</v>
      </c>
      <c r="B267" s="12" t="s">
        <v>383</v>
      </c>
      <c r="C267" s="13" t="str">
        <f t="shared" si="1"/>
        <v>M45X2</v>
      </c>
    </row>
    <row r="268">
      <c r="A268" s="13" t="s">
        <v>325</v>
      </c>
      <c r="B268" s="12" t="s">
        <v>384</v>
      </c>
      <c r="C268" s="13" t="str">
        <f t="shared" si="1"/>
        <v>M45X3</v>
      </c>
    </row>
    <row r="269">
      <c r="A269" s="13" t="s">
        <v>325</v>
      </c>
      <c r="B269" s="12" t="s">
        <v>385</v>
      </c>
      <c r="C269" s="13" t="str">
        <f t="shared" si="1"/>
        <v>M45X4</v>
      </c>
    </row>
    <row r="270">
      <c r="A270" s="13" t="s">
        <v>325</v>
      </c>
      <c r="B270" s="12" t="s">
        <v>386</v>
      </c>
      <c r="C270" s="13" t="str">
        <f t="shared" si="1"/>
        <v>M45X5</v>
      </c>
    </row>
    <row r="271">
      <c r="A271" s="13" t="s">
        <v>325</v>
      </c>
      <c r="B271" s="12" t="s">
        <v>387</v>
      </c>
      <c r="C271" s="13" t="str">
        <f t="shared" si="1"/>
        <v>M45X6</v>
      </c>
    </row>
    <row r="272">
      <c r="A272" s="13" t="s">
        <v>326</v>
      </c>
      <c r="B272" s="12" t="s">
        <v>382</v>
      </c>
      <c r="C272" s="13" t="str">
        <f t="shared" si="1"/>
        <v>M46X1</v>
      </c>
      <c r="D272" s="13" t="s">
        <v>76</v>
      </c>
    </row>
    <row r="273">
      <c r="A273" s="13" t="s">
        <v>326</v>
      </c>
      <c r="B273" s="12" t="s">
        <v>383</v>
      </c>
      <c r="C273" s="13" t="str">
        <f t="shared" si="1"/>
        <v>M46X2</v>
      </c>
      <c r="D273" s="13" t="s">
        <v>38</v>
      </c>
    </row>
    <row r="274">
      <c r="A274" s="13" t="s">
        <v>326</v>
      </c>
      <c r="B274" s="12" t="s">
        <v>384</v>
      </c>
      <c r="C274" s="13" t="str">
        <f t="shared" si="1"/>
        <v>M46X3</v>
      </c>
      <c r="D274" s="13" t="s">
        <v>39</v>
      </c>
    </row>
    <row r="275">
      <c r="A275" s="13" t="s">
        <v>326</v>
      </c>
      <c r="B275" s="12" t="s">
        <v>385</v>
      </c>
      <c r="C275" s="13" t="str">
        <f t="shared" si="1"/>
        <v>M46X4</v>
      </c>
      <c r="D275" s="13" t="s">
        <v>34</v>
      </c>
    </row>
    <row r="276">
      <c r="A276" s="13" t="s">
        <v>326</v>
      </c>
      <c r="B276" s="12" t="s">
        <v>386</v>
      </c>
      <c r="C276" s="13" t="str">
        <f t="shared" si="1"/>
        <v>M46X5</v>
      </c>
      <c r="D276" s="13" t="s">
        <v>88</v>
      </c>
    </row>
    <row r="277">
      <c r="A277" s="13" t="s">
        <v>326</v>
      </c>
      <c r="B277" s="12" t="s">
        <v>387</v>
      </c>
      <c r="C277" s="13" t="str">
        <f t="shared" si="1"/>
        <v>M46X6</v>
      </c>
    </row>
    <row r="278">
      <c r="A278" s="13" t="s">
        <v>327</v>
      </c>
      <c r="B278" s="12" t="s">
        <v>382</v>
      </c>
      <c r="C278" s="13" t="str">
        <f t="shared" si="1"/>
        <v>M47X1</v>
      </c>
      <c r="D278" s="13" t="s">
        <v>101</v>
      </c>
    </row>
    <row r="279">
      <c r="A279" s="13" t="s">
        <v>327</v>
      </c>
      <c r="B279" s="12" t="s">
        <v>383</v>
      </c>
      <c r="C279" s="13" t="str">
        <f t="shared" si="1"/>
        <v>M47X2</v>
      </c>
      <c r="D279" s="13" t="s">
        <v>104</v>
      </c>
    </row>
    <row r="280">
      <c r="A280" s="13" t="s">
        <v>327</v>
      </c>
      <c r="B280" s="12" t="s">
        <v>384</v>
      </c>
      <c r="C280" s="13" t="str">
        <f t="shared" si="1"/>
        <v>M47X3</v>
      </c>
    </row>
    <row r="281">
      <c r="A281" s="13" t="s">
        <v>327</v>
      </c>
      <c r="B281" s="12" t="s">
        <v>385</v>
      </c>
      <c r="C281" s="13" t="str">
        <f t="shared" si="1"/>
        <v>M47X4</v>
      </c>
    </row>
    <row r="282">
      <c r="A282" s="13" t="s">
        <v>327</v>
      </c>
      <c r="B282" s="12" t="s">
        <v>386</v>
      </c>
      <c r="C282" s="13" t="str">
        <f t="shared" si="1"/>
        <v>M47X5</v>
      </c>
    </row>
    <row r="283">
      <c r="A283" s="13" t="s">
        <v>327</v>
      </c>
      <c r="B283" s="12" t="s">
        <v>387</v>
      </c>
      <c r="C283" s="13" t="str">
        <f t="shared" si="1"/>
        <v>M47X6</v>
      </c>
    </row>
    <row r="284">
      <c r="A284" s="13" t="s">
        <v>328</v>
      </c>
      <c r="B284" s="12" t="s">
        <v>382</v>
      </c>
      <c r="C284" s="13" t="str">
        <f t="shared" si="1"/>
        <v>M48X1</v>
      </c>
      <c r="D284" s="13" t="s">
        <v>39</v>
      </c>
    </row>
    <row r="285">
      <c r="A285" s="13" t="s">
        <v>328</v>
      </c>
      <c r="B285" s="12" t="s">
        <v>383</v>
      </c>
      <c r="C285" s="13" t="str">
        <f t="shared" si="1"/>
        <v>M48X2</v>
      </c>
      <c r="D285" s="13" t="s">
        <v>50</v>
      </c>
    </row>
    <row r="286">
      <c r="A286" s="13" t="s">
        <v>328</v>
      </c>
      <c r="B286" s="12" t="s">
        <v>384</v>
      </c>
      <c r="C286" s="13" t="str">
        <f t="shared" si="1"/>
        <v>M48X3</v>
      </c>
    </row>
    <row r="287">
      <c r="A287" s="13" t="s">
        <v>328</v>
      </c>
      <c r="B287" s="12" t="s">
        <v>385</v>
      </c>
      <c r="C287" s="13" t="str">
        <f t="shared" si="1"/>
        <v>M48X4</v>
      </c>
    </row>
    <row r="288">
      <c r="A288" s="13" t="s">
        <v>328</v>
      </c>
      <c r="B288" s="12" t="s">
        <v>386</v>
      </c>
      <c r="C288" s="13" t="str">
        <f t="shared" si="1"/>
        <v>M48X5</v>
      </c>
    </row>
    <row r="289">
      <c r="A289" s="13" t="s">
        <v>328</v>
      </c>
      <c r="B289" s="12" t="s">
        <v>387</v>
      </c>
      <c r="C289" s="13" t="str">
        <f t="shared" si="1"/>
        <v>M48X6</v>
      </c>
    </row>
    <row r="290">
      <c r="A290" s="13" t="s">
        <v>329</v>
      </c>
      <c r="B290" s="12" t="s">
        <v>382</v>
      </c>
      <c r="C290" s="13" t="str">
        <f t="shared" si="1"/>
        <v>M49X1</v>
      </c>
      <c r="D290" s="13" t="s">
        <v>77</v>
      </c>
    </row>
    <row r="291">
      <c r="A291" s="13" t="s">
        <v>329</v>
      </c>
      <c r="B291" s="12" t="s">
        <v>383</v>
      </c>
      <c r="C291" s="13" t="str">
        <f t="shared" si="1"/>
        <v>M49X2</v>
      </c>
      <c r="D291" s="13" t="s">
        <v>50</v>
      </c>
    </row>
    <row r="292">
      <c r="A292" s="13" t="s">
        <v>329</v>
      </c>
      <c r="B292" s="12" t="s">
        <v>384</v>
      </c>
      <c r="C292" s="13" t="str">
        <f t="shared" si="1"/>
        <v>M49X3</v>
      </c>
      <c r="D292" s="13" t="s">
        <v>52</v>
      </c>
    </row>
    <row r="293">
      <c r="A293" s="13" t="s">
        <v>329</v>
      </c>
      <c r="B293" s="12" t="s">
        <v>385</v>
      </c>
      <c r="C293" s="13" t="str">
        <f t="shared" si="1"/>
        <v>M49X4</v>
      </c>
    </row>
    <row r="294">
      <c r="A294" s="13" t="s">
        <v>329</v>
      </c>
      <c r="B294" s="12" t="s">
        <v>386</v>
      </c>
      <c r="C294" s="13" t="str">
        <f t="shared" si="1"/>
        <v>M49X5</v>
      </c>
    </row>
    <row r="295">
      <c r="A295" s="13" t="s">
        <v>329</v>
      </c>
      <c r="B295" s="12" t="s">
        <v>387</v>
      </c>
      <c r="C295" s="13" t="str">
        <f t="shared" si="1"/>
        <v>M49X6</v>
      </c>
    </row>
    <row r="296">
      <c r="A296" s="13" t="s">
        <v>330</v>
      </c>
      <c r="B296" s="12" t="s">
        <v>382</v>
      </c>
      <c r="C296" s="13" t="str">
        <f t="shared" si="1"/>
        <v>M50X1</v>
      </c>
      <c r="D296" s="13" t="s">
        <v>39</v>
      </c>
    </row>
    <row r="297">
      <c r="A297" s="13" t="s">
        <v>330</v>
      </c>
      <c r="B297" s="12" t="s">
        <v>383</v>
      </c>
      <c r="C297" s="13" t="str">
        <f t="shared" si="1"/>
        <v>M50X2</v>
      </c>
      <c r="D297" s="13" t="s">
        <v>81</v>
      </c>
    </row>
    <row r="298">
      <c r="A298" s="13" t="s">
        <v>330</v>
      </c>
      <c r="B298" s="12" t="s">
        <v>384</v>
      </c>
      <c r="C298" s="13" t="str">
        <f t="shared" si="1"/>
        <v>M50X3</v>
      </c>
      <c r="D298" s="13" t="s">
        <v>100</v>
      </c>
    </row>
    <row r="299">
      <c r="A299" s="13" t="s">
        <v>330</v>
      </c>
      <c r="B299" s="12" t="s">
        <v>385</v>
      </c>
      <c r="C299" s="13" t="str">
        <f t="shared" si="1"/>
        <v>M50X4</v>
      </c>
      <c r="D299" s="13" t="s">
        <v>108</v>
      </c>
    </row>
    <row r="300">
      <c r="A300" s="13" t="s">
        <v>330</v>
      </c>
      <c r="B300" s="12" t="s">
        <v>386</v>
      </c>
      <c r="C300" s="13" t="str">
        <f t="shared" si="1"/>
        <v>M50X5</v>
      </c>
      <c r="D300" s="13" t="s">
        <v>95</v>
      </c>
    </row>
    <row r="301">
      <c r="A301" s="13" t="s">
        <v>330</v>
      </c>
      <c r="B301" s="12" t="s">
        <v>387</v>
      </c>
      <c r="C301" s="13" t="str">
        <f t="shared" si="1"/>
        <v>M50X6</v>
      </c>
    </row>
    <row r="302">
      <c r="A302" s="13" t="s">
        <v>331</v>
      </c>
      <c r="B302" s="12" t="s">
        <v>382</v>
      </c>
      <c r="C302" s="13" t="str">
        <f t="shared" si="1"/>
        <v>M51X1</v>
      </c>
      <c r="D302" s="13" t="s">
        <v>77</v>
      </c>
    </row>
    <row r="303">
      <c r="A303" s="13" t="s">
        <v>331</v>
      </c>
      <c r="B303" s="12" t="s">
        <v>383</v>
      </c>
      <c r="C303" s="13" t="str">
        <f t="shared" si="1"/>
        <v>M51X2</v>
      </c>
      <c r="D303" s="13" t="s">
        <v>52</v>
      </c>
    </row>
    <row r="304">
      <c r="A304" s="13" t="s">
        <v>331</v>
      </c>
      <c r="B304" s="12" t="s">
        <v>384</v>
      </c>
      <c r="C304" s="13" t="str">
        <f t="shared" si="1"/>
        <v>M51X3</v>
      </c>
    </row>
    <row r="305">
      <c r="A305" s="13" t="s">
        <v>331</v>
      </c>
      <c r="B305" s="12" t="s">
        <v>385</v>
      </c>
      <c r="C305" s="13" t="str">
        <f t="shared" si="1"/>
        <v>M51X4</v>
      </c>
    </row>
    <row r="306">
      <c r="A306" s="13" t="s">
        <v>331</v>
      </c>
      <c r="B306" s="12" t="s">
        <v>386</v>
      </c>
      <c r="C306" s="13" t="str">
        <f t="shared" si="1"/>
        <v>M51X5</v>
      </c>
    </row>
    <row r="307">
      <c r="A307" s="13" t="s">
        <v>331</v>
      </c>
      <c r="B307" s="12" t="s">
        <v>387</v>
      </c>
      <c r="C307" s="13" t="str">
        <f t="shared" si="1"/>
        <v>M51X6</v>
      </c>
    </row>
    <row r="308">
      <c r="A308" s="13" t="s">
        <v>332</v>
      </c>
      <c r="B308" s="12" t="s">
        <v>382</v>
      </c>
      <c r="C308" s="13" t="str">
        <f t="shared" si="1"/>
        <v>M52X1</v>
      </c>
      <c r="D308" s="13" t="s">
        <v>92</v>
      </c>
    </row>
    <row r="309">
      <c r="A309" s="13" t="s">
        <v>332</v>
      </c>
      <c r="B309" s="12" t="s">
        <v>383</v>
      </c>
      <c r="C309" s="13" t="str">
        <f t="shared" si="1"/>
        <v>M52X2</v>
      </c>
    </row>
    <row r="310">
      <c r="A310" s="13" t="s">
        <v>332</v>
      </c>
      <c r="B310" s="12" t="s">
        <v>384</v>
      </c>
      <c r="C310" s="13" t="str">
        <f t="shared" si="1"/>
        <v>M52X3</v>
      </c>
    </row>
    <row r="311">
      <c r="A311" s="13" t="s">
        <v>332</v>
      </c>
      <c r="B311" s="12" t="s">
        <v>385</v>
      </c>
      <c r="C311" s="13" t="str">
        <f t="shared" si="1"/>
        <v>M52X4</v>
      </c>
    </row>
    <row r="312">
      <c r="A312" s="13" t="s">
        <v>332</v>
      </c>
      <c r="B312" s="12" t="s">
        <v>386</v>
      </c>
      <c r="C312" s="13" t="str">
        <f t="shared" si="1"/>
        <v>M52X5</v>
      </c>
    </row>
    <row r="313">
      <c r="A313" s="13" t="s">
        <v>332</v>
      </c>
      <c r="B313" s="12" t="s">
        <v>387</v>
      </c>
      <c r="C313" s="13" t="str">
        <f t="shared" si="1"/>
        <v>M52X6</v>
      </c>
    </row>
    <row r="314">
      <c r="A314" s="13" t="s">
        <v>333</v>
      </c>
      <c r="B314" s="12" t="s">
        <v>382</v>
      </c>
      <c r="C314" s="13" t="str">
        <f t="shared" si="1"/>
        <v>M53X1</v>
      </c>
      <c r="D314" s="13" t="s">
        <v>105</v>
      </c>
    </row>
    <row r="315">
      <c r="A315" s="13" t="s">
        <v>333</v>
      </c>
      <c r="B315" s="12" t="s">
        <v>383</v>
      </c>
      <c r="C315" s="13" t="str">
        <f t="shared" si="1"/>
        <v>M53X2</v>
      </c>
      <c r="D315" s="13" t="s">
        <v>101</v>
      </c>
    </row>
    <row r="316">
      <c r="A316" s="13" t="s">
        <v>333</v>
      </c>
      <c r="B316" s="12" t="s">
        <v>384</v>
      </c>
      <c r="C316" s="13" t="str">
        <f t="shared" si="1"/>
        <v>M53X3</v>
      </c>
      <c r="D316" s="13" t="s">
        <v>96</v>
      </c>
    </row>
    <row r="317">
      <c r="A317" s="13" t="s">
        <v>333</v>
      </c>
      <c r="B317" s="12" t="s">
        <v>385</v>
      </c>
      <c r="C317" s="13" t="str">
        <f t="shared" si="1"/>
        <v>M53X4</v>
      </c>
      <c r="D317" s="13" t="s">
        <v>84</v>
      </c>
    </row>
    <row r="318">
      <c r="A318" s="13" t="s">
        <v>333</v>
      </c>
      <c r="B318" s="12" t="s">
        <v>386</v>
      </c>
      <c r="C318" s="13" t="str">
        <f t="shared" si="1"/>
        <v>M53X5</v>
      </c>
    </row>
    <row r="319">
      <c r="A319" s="13" t="s">
        <v>333</v>
      </c>
      <c r="B319" s="12" t="s">
        <v>387</v>
      </c>
      <c r="C319" s="13" t="str">
        <f t="shared" si="1"/>
        <v>M53X6</v>
      </c>
    </row>
    <row r="320">
      <c r="A320" s="13" t="s">
        <v>334</v>
      </c>
      <c r="B320" s="12" t="s">
        <v>382</v>
      </c>
      <c r="C320" s="13" t="str">
        <f t="shared" si="1"/>
        <v>M54X1</v>
      </c>
      <c r="D320" s="13" t="s">
        <v>39</v>
      </c>
    </row>
    <row r="321">
      <c r="A321" s="13" t="s">
        <v>334</v>
      </c>
      <c r="B321" s="12" t="s">
        <v>383</v>
      </c>
      <c r="C321" s="13" t="str">
        <f t="shared" si="1"/>
        <v>M54X2</v>
      </c>
      <c r="D321" s="13" t="s">
        <v>104</v>
      </c>
    </row>
    <row r="322">
      <c r="A322" s="13" t="s">
        <v>334</v>
      </c>
      <c r="B322" s="12" t="s">
        <v>384</v>
      </c>
      <c r="C322" s="13" t="str">
        <f t="shared" si="1"/>
        <v>M54X3</v>
      </c>
      <c r="D322" s="13" t="s">
        <v>113</v>
      </c>
    </row>
    <row r="323">
      <c r="A323" s="13" t="s">
        <v>334</v>
      </c>
      <c r="B323" s="12" t="s">
        <v>385</v>
      </c>
      <c r="C323" s="13" t="str">
        <f t="shared" si="1"/>
        <v>M54X4</v>
      </c>
    </row>
    <row r="324">
      <c r="A324" s="13" t="s">
        <v>334</v>
      </c>
      <c r="B324" s="12" t="s">
        <v>386</v>
      </c>
      <c r="C324" s="13" t="str">
        <f t="shared" si="1"/>
        <v>M54X5</v>
      </c>
    </row>
    <row r="325">
      <c r="A325" s="13" t="s">
        <v>334</v>
      </c>
      <c r="B325" s="12" t="s">
        <v>387</v>
      </c>
      <c r="C325" s="13" t="str">
        <f t="shared" si="1"/>
        <v>M54X6</v>
      </c>
    </row>
    <row r="326">
      <c r="A326" s="13" t="s">
        <v>335</v>
      </c>
      <c r="B326" s="12" t="s">
        <v>382</v>
      </c>
      <c r="C326" s="13" t="str">
        <f t="shared" si="1"/>
        <v>M55X1</v>
      </c>
      <c r="D326" s="13" t="s">
        <v>108</v>
      </c>
    </row>
    <row r="327">
      <c r="A327" s="13" t="s">
        <v>335</v>
      </c>
      <c r="B327" s="12" t="s">
        <v>383</v>
      </c>
      <c r="C327" s="13" t="str">
        <f t="shared" si="1"/>
        <v>M55X2</v>
      </c>
    </row>
    <row r="328">
      <c r="A328" s="13" t="s">
        <v>335</v>
      </c>
      <c r="B328" s="12" t="s">
        <v>384</v>
      </c>
      <c r="C328" s="13" t="str">
        <f t="shared" si="1"/>
        <v>M55X3</v>
      </c>
    </row>
    <row r="329">
      <c r="A329" s="13" t="s">
        <v>335</v>
      </c>
      <c r="B329" s="12" t="s">
        <v>385</v>
      </c>
      <c r="C329" s="13" t="str">
        <f t="shared" si="1"/>
        <v>M55X4</v>
      </c>
    </row>
    <row r="330">
      <c r="A330" s="13" t="s">
        <v>335</v>
      </c>
      <c r="B330" s="12" t="s">
        <v>386</v>
      </c>
      <c r="C330" s="13" t="str">
        <f t="shared" si="1"/>
        <v>M55X5</v>
      </c>
    </row>
    <row r="331">
      <c r="A331" s="13" t="s">
        <v>335</v>
      </c>
      <c r="B331" s="12" t="s">
        <v>387</v>
      </c>
      <c r="C331" s="13" t="str">
        <f t="shared" si="1"/>
        <v>M55X6</v>
      </c>
    </row>
    <row r="332">
      <c r="A332" s="13" t="s">
        <v>336</v>
      </c>
      <c r="B332" s="12" t="s">
        <v>382</v>
      </c>
      <c r="C332" s="13" t="str">
        <f t="shared" si="1"/>
        <v>M56X1</v>
      </c>
      <c r="D332" s="13" t="s">
        <v>68</v>
      </c>
    </row>
    <row r="333">
      <c r="A333" s="13" t="s">
        <v>336</v>
      </c>
      <c r="B333" s="12" t="s">
        <v>383</v>
      </c>
      <c r="C333" s="13" t="str">
        <f t="shared" si="1"/>
        <v>M56X2</v>
      </c>
      <c r="D333" s="13" t="s">
        <v>83</v>
      </c>
    </row>
    <row r="334">
      <c r="A334" s="13" t="s">
        <v>336</v>
      </c>
      <c r="B334" s="12" t="s">
        <v>384</v>
      </c>
      <c r="C334" s="13" t="str">
        <f t="shared" si="1"/>
        <v>M56X3</v>
      </c>
      <c r="D334" s="13" t="s">
        <v>60</v>
      </c>
    </row>
    <row r="335">
      <c r="A335" s="13" t="s">
        <v>336</v>
      </c>
      <c r="B335" s="12" t="s">
        <v>385</v>
      </c>
      <c r="C335" s="13" t="str">
        <f t="shared" si="1"/>
        <v>M56X4</v>
      </c>
    </row>
    <row r="336">
      <c r="A336" s="13" t="s">
        <v>336</v>
      </c>
      <c r="B336" s="12" t="s">
        <v>386</v>
      </c>
      <c r="C336" s="13" t="str">
        <f t="shared" si="1"/>
        <v>M56X5</v>
      </c>
    </row>
    <row r="337">
      <c r="A337" s="13" t="s">
        <v>336</v>
      </c>
      <c r="B337" s="12" t="s">
        <v>387</v>
      </c>
      <c r="C337" s="13" t="str">
        <f t="shared" si="1"/>
        <v>M56X6</v>
      </c>
    </row>
    <row r="338">
      <c r="A338" s="13" t="s">
        <v>337</v>
      </c>
      <c r="B338" s="12" t="s">
        <v>382</v>
      </c>
      <c r="C338" s="13" t="str">
        <f t="shared" si="1"/>
        <v>M57X1</v>
      </c>
      <c r="D338" s="13" t="s">
        <v>25</v>
      </c>
    </row>
    <row r="339">
      <c r="A339" s="13" t="s">
        <v>337</v>
      </c>
      <c r="B339" s="12" t="s">
        <v>383</v>
      </c>
      <c r="C339" s="13" t="str">
        <f t="shared" si="1"/>
        <v>M57X2</v>
      </c>
      <c r="D339" s="13" t="s">
        <v>39</v>
      </c>
    </row>
    <row r="340">
      <c r="A340" s="13" t="s">
        <v>337</v>
      </c>
      <c r="B340" s="12" t="s">
        <v>384</v>
      </c>
      <c r="C340" s="13" t="str">
        <f t="shared" si="1"/>
        <v>M57X3</v>
      </c>
      <c r="D340" s="13" t="s">
        <v>83</v>
      </c>
    </row>
    <row r="341">
      <c r="A341" s="13" t="s">
        <v>337</v>
      </c>
      <c r="B341" s="12" t="s">
        <v>385</v>
      </c>
      <c r="C341" s="13" t="str">
        <f t="shared" si="1"/>
        <v>M57X4</v>
      </c>
    </row>
    <row r="342">
      <c r="A342" s="13" t="s">
        <v>337</v>
      </c>
      <c r="B342" s="12" t="s">
        <v>386</v>
      </c>
      <c r="C342" s="13" t="str">
        <f t="shared" si="1"/>
        <v>M57X5</v>
      </c>
    </row>
    <row r="343">
      <c r="A343" s="13" t="s">
        <v>337</v>
      </c>
      <c r="B343" s="12" t="s">
        <v>387</v>
      </c>
      <c r="C343" s="13" t="str">
        <f t="shared" si="1"/>
        <v>M57X6</v>
      </c>
    </row>
    <row r="344">
      <c r="A344" s="13" t="s">
        <v>338</v>
      </c>
      <c r="B344" s="12" t="s">
        <v>382</v>
      </c>
      <c r="C344" s="13" t="str">
        <f t="shared" si="1"/>
        <v>M58X1</v>
      </c>
      <c r="D344" s="13" t="s">
        <v>32</v>
      </c>
    </row>
    <row r="345">
      <c r="A345" s="13" t="s">
        <v>338</v>
      </c>
      <c r="B345" s="12" t="s">
        <v>383</v>
      </c>
      <c r="C345" s="13" t="str">
        <f t="shared" si="1"/>
        <v>M58X2</v>
      </c>
      <c r="D345" s="13" t="s">
        <v>34</v>
      </c>
    </row>
    <row r="346">
      <c r="A346" s="13" t="s">
        <v>338</v>
      </c>
      <c r="B346" s="12" t="s">
        <v>384</v>
      </c>
      <c r="C346" s="13" t="str">
        <f t="shared" si="1"/>
        <v>M58X3</v>
      </c>
    </row>
    <row r="347">
      <c r="A347" s="13" t="s">
        <v>338</v>
      </c>
      <c r="B347" s="12" t="s">
        <v>385</v>
      </c>
      <c r="C347" s="13" t="str">
        <f t="shared" si="1"/>
        <v>M58X4</v>
      </c>
    </row>
    <row r="348">
      <c r="A348" s="13" t="s">
        <v>338</v>
      </c>
      <c r="B348" s="12" t="s">
        <v>386</v>
      </c>
      <c r="C348" s="13" t="str">
        <f t="shared" si="1"/>
        <v>M58X5</v>
      </c>
    </row>
    <row r="349">
      <c r="A349" s="13" t="s">
        <v>338</v>
      </c>
      <c r="B349" s="12" t="s">
        <v>387</v>
      </c>
      <c r="C349" s="13" t="str">
        <f t="shared" si="1"/>
        <v>M58X6</v>
      </c>
    </row>
    <row r="350">
      <c r="A350" s="13" t="s">
        <v>339</v>
      </c>
      <c r="B350" s="12" t="s">
        <v>382</v>
      </c>
      <c r="C350" s="13" t="str">
        <f t="shared" si="1"/>
        <v>M59X1</v>
      </c>
      <c r="D350" s="13" t="s">
        <v>71</v>
      </c>
    </row>
    <row r="351">
      <c r="A351" s="13" t="s">
        <v>339</v>
      </c>
      <c r="B351" s="12" t="s">
        <v>383</v>
      </c>
      <c r="C351" s="13" t="str">
        <f t="shared" si="1"/>
        <v>M59X2</v>
      </c>
      <c r="D351" s="13" t="s">
        <v>84</v>
      </c>
    </row>
    <row r="352">
      <c r="A352" s="13" t="s">
        <v>339</v>
      </c>
      <c r="B352" s="12" t="s">
        <v>384</v>
      </c>
      <c r="C352" s="13" t="str">
        <f t="shared" si="1"/>
        <v>M59X3</v>
      </c>
      <c r="D352" s="13" t="s">
        <v>100</v>
      </c>
    </row>
    <row r="353">
      <c r="A353" s="13" t="s">
        <v>339</v>
      </c>
      <c r="B353" s="12" t="s">
        <v>385</v>
      </c>
      <c r="C353" s="13" t="str">
        <f t="shared" si="1"/>
        <v>M59X4</v>
      </c>
      <c r="D353" s="13" t="s">
        <v>81</v>
      </c>
    </row>
    <row r="354">
      <c r="A354" s="13" t="s">
        <v>339</v>
      </c>
      <c r="B354" s="12" t="s">
        <v>386</v>
      </c>
      <c r="C354" s="13" t="str">
        <f t="shared" si="1"/>
        <v>M59X5</v>
      </c>
    </row>
    <row r="355">
      <c r="A355" s="13" t="s">
        <v>339</v>
      </c>
      <c r="B355" s="12" t="s">
        <v>387</v>
      </c>
      <c r="C355" s="13" t="str">
        <f t="shared" si="1"/>
        <v>M59X6</v>
      </c>
    </row>
    <row r="356">
      <c r="A356" s="13" t="s">
        <v>340</v>
      </c>
      <c r="B356" s="12" t="s">
        <v>382</v>
      </c>
      <c r="C356" s="13" t="str">
        <f t="shared" si="1"/>
        <v>M60X1</v>
      </c>
      <c r="D356" s="13" t="s">
        <v>112</v>
      </c>
    </row>
    <row r="357">
      <c r="A357" s="13" t="s">
        <v>340</v>
      </c>
      <c r="B357" s="12" t="s">
        <v>383</v>
      </c>
      <c r="C357" s="13" t="str">
        <f t="shared" si="1"/>
        <v>M60X2</v>
      </c>
      <c r="D357" s="13" t="s">
        <v>63</v>
      </c>
    </row>
    <row r="358">
      <c r="A358" s="13" t="s">
        <v>340</v>
      </c>
      <c r="B358" s="12" t="s">
        <v>384</v>
      </c>
      <c r="C358" s="13" t="str">
        <f t="shared" si="1"/>
        <v>M60X3</v>
      </c>
    </row>
    <row r="359">
      <c r="A359" s="13" t="s">
        <v>340</v>
      </c>
      <c r="B359" s="12" t="s">
        <v>385</v>
      </c>
      <c r="C359" s="13" t="str">
        <f t="shared" si="1"/>
        <v>M60X4</v>
      </c>
    </row>
    <row r="360">
      <c r="A360" s="13" t="s">
        <v>340</v>
      </c>
      <c r="B360" s="12" t="s">
        <v>386</v>
      </c>
      <c r="C360" s="13" t="str">
        <f t="shared" si="1"/>
        <v>M60X5</v>
      </c>
    </row>
    <row r="361">
      <c r="A361" s="13" t="s">
        <v>340</v>
      </c>
      <c r="B361" s="12" t="s">
        <v>387</v>
      </c>
      <c r="C361" s="13" t="str">
        <f t="shared" si="1"/>
        <v>M60X6</v>
      </c>
    </row>
    <row r="362">
      <c r="A362" s="13" t="s">
        <v>341</v>
      </c>
      <c r="B362" s="12" t="s">
        <v>382</v>
      </c>
      <c r="C362" s="13" t="str">
        <f t="shared" si="1"/>
        <v>M61X1</v>
      </c>
      <c r="D362" s="13" t="s">
        <v>91</v>
      </c>
    </row>
    <row r="363">
      <c r="A363" s="13" t="s">
        <v>341</v>
      </c>
      <c r="B363" s="12" t="s">
        <v>383</v>
      </c>
      <c r="C363" s="13" t="str">
        <f t="shared" si="1"/>
        <v>M61X2</v>
      </c>
      <c r="D363" s="13" t="s">
        <v>84</v>
      </c>
    </row>
    <row r="364">
      <c r="A364" s="13" t="s">
        <v>341</v>
      </c>
      <c r="B364" s="12" t="s">
        <v>384</v>
      </c>
      <c r="C364" s="13" t="str">
        <f t="shared" si="1"/>
        <v>M61X3</v>
      </c>
    </row>
    <row r="365">
      <c r="A365" s="13" t="s">
        <v>341</v>
      </c>
      <c r="B365" s="12" t="s">
        <v>385</v>
      </c>
      <c r="C365" s="13" t="str">
        <f t="shared" si="1"/>
        <v>M61X4</v>
      </c>
    </row>
    <row r="366">
      <c r="A366" s="13" t="s">
        <v>341</v>
      </c>
      <c r="B366" s="12" t="s">
        <v>386</v>
      </c>
      <c r="C366" s="13" t="str">
        <f t="shared" si="1"/>
        <v>M61X5</v>
      </c>
    </row>
    <row r="367">
      <c r="A367" s="13" t="s">
        <v>341</v>
      </c>
      <c r="B367" s="12" t="s">
        <v>387</v>
      </c>
      <c r="C367" s="13" t="str">
        <f t="shared" si="1"/>
        <v>M61X6</v>
      </c>
    </row>
    <row r="368">
      <c r="A368" s="13" t="s">
        <v>342</v>
      </c>
      <c r="B368" s="12" t="s">
        <v>382</v>
      </c>
      <c r="C368" s="13" t="str">
        <f t="shared" si="1"/>
        <v>M62X1</v>
      </c>
      <c r="D368" s="13" t="s">
        <v>43</v>
      </c>
    </row>
    <row r="369">
      <c r="A369" s="13" t="s">
        <v>342</v>
      </c>
      <c r="B369" s="12" t="s">
        <v>383</v>
      </c>
      <c r="C369" s="13" t="str">
        <f t="shared" si="1"/>
        <v>M62X2</v>
      </c>
    </row>
    <row r="370">
      <c r="A370" s="13" t="s">
        <v>342</v>
      </c>
      <c r="B370" s="12" t="s">
        <v>384</v>
      </c>
      <c r="C370" s="13" t="str">
        <f t="shared" si="1"/>
        <v>M62X3</v>
      </c>
    </row>
    <row r="371">
      <c r="A371" s="13" t="s">
        <v>342</v>
      </c>
      <c r="B371" s="12" t="s">
        <v>385</v>
      </c>
      <c r="C371" s="13" t="str">
        <f t="shared" si="1"/>
        <v>M62X4</v>
      </c>
    </row>
    <row r="372">
      <c r="A372" s="13" t="s">
        <v>342</v>
      </c>
      <c r="B372" s="12" t="s">
        <v>386</v>
      </c>
      <c r="C372" s="13" t="str">
        <f t="shared" si="1"/>
        <v>M62X5</v>
      </c>
    </row>
    <row r="373">
      <c r="A373" s="13" t="s">
        <v>342</v>
      </c>
      <c r="B373" s="12" t="s">
        <v>387</v>
      </c>
      <c r="C373" s="13" t="str">
        <f t="shared" si="1"/>
        <v>M62X6</v>
      </c>
    </row>
    <row r="374">
      <c r="A374" s="13" t="s">
        <v>343</v>
      </c>
      <c r="B374" s="12" t="s">
        <v>382</v>
      </c>
      <c r="C374" s="13" t="str">
        <f t="shared" si="1"/>
        <v>M63X1</v>
      </c>
      <c r="D374" s="13" t="s">
        <v>50</v>
      </c>
    </row>
    <row r="375">
      <c r="A375" s="13" t="s">
        <v>343</v>
      </c>
      <c r="B375" s="12" t="s">
        <v>383</v>
      </c>
      <c r="C375" s="13" t="str">
        <f t="shared" si="1"/>
        <v>M63X2</v>
      </c>
      <c r="D375" s="13" t="s">
        <v>83</v>
      </c>
    </row>
    <row r="376">
      <c r="A376" s="13" t="s">
        <v>343</v>
      </c>
      <c r="B376" s="12" t="s">
        <v>384</v>
      </c>
      <c r="C376" s="13" t="str">
        <f t="shared" si="1"/>
        <v>M63X3</v>
      </c>
    </row>
    <row r="377">
      <c r="A377" s="13" t="s">
        <v>343</v>
      </c>
      <c r="B377" s="12" t="s">
        <v>385</v>
      </c>
      <c r="C377" s="13" t="str">
        <f t="shared" si="1"/>
        <v>M63X4</v>
      </c>
    </row>
    <row r="378">
      <c r="A378" s="13" t="s">
        <v>343</v>
      </c>
      <c r="B378" s="12" t="s">
        <v>386</v>
      </c>
      <c r="C378" s="13" t="str">
        <f t="shared" si="1"/>
        <v>M63X5</v>
      </c>
    </row>
    <row r="379">
      <c r="A379" s="13" t="s">
        <v>343</v>
      </c>
      <c r="B379" s="12" t="s">
        <v>387</v>
      </c>
      <c r="C379" s="13" t="str">
        <f t="shared" si="1"/>
        <v>M63X6</v>
      </c>
    </row>
    <row r="380">
      <c r="A380" s="13" t="s">
        <v>344</v>
      </c>
      <c r="B380" s="12" t="s">
        <v>382</v>
      </c>
      <c r="C380" s="13" t="str">
        <f t="shared" si="1"/>
        <v>M64X1</v>
      </c>
      <c r="D380" s="13" t="s">
        <v>48</v>
      </c>
    </row>
    <row r="381">
      <c r="A381" s="13" t="s">
        <v>344</v>
      </c>
      <c r="B381" s="12" t="s">
        <v>383</v>
      </c>
      <c r="C381" s="13" t="str">
        <f t="shared" si="1"/>
        <v>M64X2</v>
      </c>
      <c r="D381" s="13" t="s">
        <v>43</v>
      </c>
    </row>
    <row r="382">
      <c r="A382" s="13" t="s">
        <v>344</v>
      </c>
      <c r="B382" s="12" t="s">
        <v>384</v>
      </c>
      <c r="C382" s="13" t="str">
        <f t="shared" si="1"/>
        <v>M64X3</v>
      </c>
    </row>
    <row r="383">
      <c r="A383" s="13" t="s">
        <v>344</v>
      </c>
      <c r="B383" s="12" t="s">
        <v>385</v>
      </c>
      <c r="C383" s="13" t="str">
        <f t="shared" si="1"/>
        <v>M64X4</v>
      </c>
    </row>
    <row r="384">
      <c r="A384" s="13" t="s">
        <v>344</v>
      </c>
      <c r="B384" s="12" t="s">
        <v>386</v>
      </c>
      <c r="C384" s="13" t="str">
        <f t="shared" si="1"/>
        <v>M64X5</v>
      </c>
    </row>
    <row r="385">
      <c r="A385" s="13" t="s">
        <v>344</v>
      </c>
      <c r="B385" s="12" t="s">
        <v>387</v>
      </c>
      <c r="C385" s="13" t="str">
        <f t="shared" si="1"/>
        <v>M64X6</v>
      </c>
    </row>
    <row r="386">
      <c r="A386" s="13" t="s">
        <v>345</v>
      </c>
      <c r="B386" s="12" t="s">
        <v>382</v>
      </c>
      <c r="C386" s="13" t="str">
        <f t="shared" si="1"/>
        <v>M65X1</v>
      </c>
      <c r="D386" s="13" t="s">
        <v>113</v>
      </c>
    </row>
    <row r="387">
      <c r="A387" s="13" t="s">
        <v>345</v>
      </c>
      <c r="B387" s="12" t="s">
        <v>383</v>
      </c>
      <c r="C387" s="13" t="str">
        <f t="shared" si="1"/>
        <v>M65X2</v>
      </c>
    </row>
    <row r="388">
      <c r="A388" s="13" t="s">
        <v>345</v>
      </c>
      <c r="B388" s="12" t="s">
        <v>384</v>
      </c>
      <c r="C388" s="13" t="str">
        <f t="shared" si="1"/>
        <v>M65X3</v>
      </c>
    </row>
    <row r="389">
      <c r="A389" s="13" t="s">
        <v>345</v>
      </c>
      <c r="B389" s="12" t="s">
        <v>385</v>
      </c>
      <c r="C389" s="13" t="str">
        <f t="shared" si="1"/>
        <v>M65X4</v>
      </c>
    </row>
    <row r="390">
      <c r="A390" s="13" t="s">
        <v>345</v>
      </c>
      <c r="B390" s="12" t="s">
        <v>386</v>
      </c>
      <c r="C390" s="13" t="str">
        <f t="shared" si="1"/>
        <v>M65X5</v>
      </c>
    </row>
    <row r="391">
      <c r="A391" s="13" t="s">
        <v>345</v>
      </c>
      <c r="B391" s="12" t="s">
        <v>387</v>
      </c>
      <c r="C391" s="13" t="str">
        <f t="shared" si="1"/>
        <v>M65X6</v>
      </c>
    </row>
    <row r="392">
      <c r="A392" s="13" t="s">
        <v>346</v>
      </c>
      <c r="B392" s="12" t="s">
        <v>382</v>
      </c>
      <c r="C392" s="13" t="str">
        <f t="shared" si="1"/>
        <v>M66X1</v>
      </c>
      <c r="D392" s="13" t="s">
        <v>38</v>
      </c>
    </row>
    <row r="393">
      <c r="A393" s="13" t="s">
        <v>346</v>
      </c>
      <c r="B393" s="12" t="s">
        <v>383</v>
      </c>
      <c r="C393" s="13" t="str">
        <f t="shared" si="1"/>
        <v>M66X2</v>
      </c>
      <c r="D393" s="13" t="s">
        <v>88</v>
      </c>
    </row>
    <row r="394">
      <c r="A394" s="13" t="s">
        <v>346</v>
      </c>
      <c r="B394" s="12" t="s">
        <v>384</v>
      </c>
      <c r="C394" s="13" t="str">
        <f t="shared" si="1"/>
        <v>M66X3</v>
      </c>
      <c r="D394" s="13" t="s">
        <v>83</v>
      </c>
    </row>
    <row r="395">
      <c r="A395" s="13" t="s">
        <v>346</v>
      </c>
      <c r="B395" s="12" t="s">
        <v>385</v>
      </c>
      <c r="C395" s="13" t="str">
        <f t="shared" si="1"/>
        <v>M66X4</v>
      </c>
    </row>
    <row r="396">
      <c r="A396" s="13" t="s">
        <v>346</v>
      </c>
      <c r="B396" s="12" t="s">
        <v>386</v>
      </c>
      <c r="C396" s="13" t="str">
        <f t="shared" si="1"/>
        <v>M66X5</v>
      </c>
    </row>
    <row r="397">
      <c r="A397" s="13" t="s">
        <v>346</v>
      </c>
      <c r="B397" s="12" t="s">
        <v>387</v>
      </c>
      <c r="C397" s="13" t="str">
        <f t="shared" si="1"/>
        <v>M66X6</v>
      </c>
    </row>
    <row r="398">
      <c r="A398" s="13" t="s">
        <v>347</v>
      </c>
      <c r="B398" s="12" t="s">
        <v>382</v>
      </c>
      <c r="C398" s="13" t="str">
        <f t="shared" si="1"/>
        <v>M67X1</v>
      </c>
      <c r="D398" s="13" t="s">
        <v>50</v>
      </c>
    </row>
    <row r="399">
      <c r="A399" s="13" t="s">
        <v>347</v>
      </c>
      <c r="B399" s="12" t="s">
        <v>383</v>
      </c>
      <c r="C399" s="13" t="str">
        <f t="shared" si="1"/>
        <v>M67X2</v>
      </c>
      <c r="D399" s="13" t="s">
        <v>87</v>
      </c>
    </row>
    <row r="400">
      <c r="A400" s="13" t="s">
        <v>347</v>
      </c>
      <c r="B400" s="12" t="s">
        <v>384</v>
      </c>
      <c r="C400" s="13" t="str">
        <f t="shared" si="1"/>
        <v>M67X3</v>
      </c>
    </row>
    <row r="401">
      <c r="A401" s="13" t="s">
        <v>347</v>
      </c>
      <c r="B401" s="12" t="s">
        <v>385</v>
      </c>
      <c r="C401" s="13" t="str">
        <f t="shared" si="1"/>
        <v>M67X4</v>
      </c>
    </row>
    <row r="402">
      <c r="A402" s="13" t="s">
        <v>347</v>
      </c>
      <c r="B402" s="12" t="s">
        <v>386</v>
      </c>
      <c r="C402" s="13" t="str">
        <f t="shared" si="1"/>
        <v>M67X5</v>
      </c>
    </row>
    <row r="403">
      <c r="A403" s="13" t="s">
        <v>347</v>
      </c>
      <c r="B403" s="12" t="s">
        <v>387</v>
      </c>
      <c r="C403" s="13" t="str">
        <f t="shared" si="1"/>
        <v>M67X6</v>
      </c>
    </row>
    <row r="404">
      <c r="A404" s="13" t="s">
        <v>348</v>
      </c>
      <c r="B404" s="12" t="s">
        <v>382</v>
      </c>
      <c r="C404" s="13" t="str">
        <f t="shared" si="1"/>
        <v>M68X1</v>
      </c>
      <c r="D404" s="13" t="s">
        <v>60</v>
      </c>
    </row>
    <row r="405">
      <c r="A405" s="13" t="s">
        <v>348</v>
      </c>
      <c r="B405" s="12" t="s">
        <v>383</v>
      </c>
      <c r="C405" s="13" t="str">
        <f t="shared" si="1"/>
        <v>M68X2</v>
      </c>
      <c r="D405" s="13" t="s">
        <v>91</v>
      </c>
    </row>
    <row r="406">
      <c r="A406" s="13" t="s">
        <v>348</v>
      </c>
      <c r="B406" s="12" t="s">
        <v>384</v>
      </c>
      <c r="C406" s="13" t="str">
        <f t="shared" si="1"/>
        <v>M68X3</v>
      </c>
      <c r="D406" s="13" t="s">
        <v>114</v>
      </c>
    </row>
    <row r="407">
      <c r="A407" s="13" t="s">
        <v>348</v>
      </c>
      <c r="B407" s="12" t="s">
        <v>385</v>
      </c>
      <c r="C407" s="13" t="str">
        <f t="shared" si="1"/>
        <v>M68X4</v>
      </c>
    </row>
    <row r="408">
      <c r="A408" s="13" t="s">
        <v>348</v>
      </c>
      <c r="B408" s="12" t="s">
        <v>386</v>
      </c>
      <c r="C408" s="13" t="str">
        <f t="shared" si="1"/>
        <v>M68X5</v>
      </c>
    </row>
    <row r="409">
      <c r="A409" s="13" t="s">
        <v>348</v>
      </c>
      <c r="B409" s="12" t="s">
        <v>387</v>
      </c>
      <c r="C409" s="13" t="str">
        <f t="shared" si="1"/>
        <v>M68X6</v>
      </c>
    </row>
    <row r="410">
      <c r="A410" s="13" t="s">
        <v>349</v>
      </c>
      <c r="B410" s="12" t="s">
        <v>382</v>
      </c>
      <c r="C410" s="13" t="str">
        <f t="shared" si="1"/>
        <v>M69X1</v>
      </c>
      <c r="D410" s="13" t="s">
        <v>77</v>
      </c>
    </row>
    <row r="411">
      <c r="A411" s="13" t="s">
        <v>349</v>
      </c>
      <c r="B411" s="12" t="s">
        <v>383</v>
      </c>
      <c r="C411" s="13" t="str">
        <f t="shared" si="1"/>
        <v>M69X2</v>
      </c>
      <c r="D411" s="13" t="s">
        <v>88</v>
      </c>
    </row>
    <row r="412">
      <c r="A412" s="13" t="s">
        <v>349</v>
      </c>
      <c r="B412" s="12" t="s">
        <v>384</v>
      </c>
      <c r="C412" s="13" t="str">
        <f t="shared" si="1"/>
        <v>M69X3</v>
      </c>
      <c r="D412" s="13" t="s">
        <v>112</v>
      </c>
    </row>
    <row r="413">
      <c r="A413" s="13" t="s">
        <v>349</v>
      </c>
      <c r="B413" s="12" t="s">
        <v>385</v>
      </c>
      <c r="C413" s="13" t="str">
        <f t="shared" si="1"/>
        <v>M69X4</v>
      </c>
      <c r="D413" s="13" t="s">
        <v>58</v>
      </c>
    </row>
    <row r="414">
      <c r="A414" s="13" t="s">
        <v>349</v>
      </c>
      <c r="B414" s="12" t="s">
        <v>386</v>
      </c>
      <c r="C414" s="13" t="str">
        <f t="shared" si="1"/>
        <v>M69X5</v>
      </c>
      <c r="D414" s="13" t="s">
        <v>81</v>
      </c>
    </row>
    <row r="415">
      <c r="A415" s="13" t="s">
        <v>349</v>
      </c>
      <c r="B415" s="12" t="s">
        <v>387</v>
      </c>
      <c r="C415" s="13" t="str">
        <f t="shared" si="1"/>
        <v>M69X6</v>
      </c>
    </row>
    <row r="416">
      <c r="A416" s="13" t="s">
        <v>350</v>
      </c>
      <c r="B416" s="12" t="s">
        <v>382</v>
      </c>
      <c r="C416" s="13" t="str">
        <f t="shared" si="1"/>
        <v>M70X1</v>
      </c>
      <c r="D416" s="13" t="s">
        <v>23</v>
      </c>
    </row>
    <row r="417">
      <c r="A417" s="13" t="s">
        <v>350</v>
      </c>
      <c r="B417" s="12" t="s">
        <v>383</v>
      </c>
      <c r="C417" s="13" t="str">
        <f t="shared" si="1"/>
        <v>M70X2</v>
      </c>
      <c r="D417" s="13" t="s">
        <v>25</v>
      </c>
    </row>
    <row r="418">
      <c r="A418" s="13" t="s">
        <v>350</v>
      </c>
      <c r="B418" s="12" t="s">
        <v>384</v>
      </c>
      <c r="C418" s="13" t="str">
        <f t="shared" si="1"/>
        <v>M70X3</v>
      </c>
      <c r="D418" s="13" t="s">
        <v>32</v>
      </c>
    </row>
    <row r="419">
      <c r="A419" s="13" t="s">
        <v>350</v>
      </c>
      <c r="B419" s="12" t="s">
        <v>385</v>
      </c>
      <c r="C419" s="13" t="str">
        <f t="shared" si="1"/>
        <v>M70X4</v>
      </c>
      <c r="D419" s="13" t="s">
        <v>38</v>
      </c>
    </row>
    <row r="420">
      <c r="A420" s="13" t="s">
        <v>350</v>
      </c>
      <c r="B420" s="12" t="s">
        <v>386</v>
      </c>
      <c r="C420" s="13" t="str">
        <f t="shared" si="1"/>
        <v>M70X5</v>
      </c>
    </row>
    <row r="421">
      <c r="A421" s="13" t="s">
        <v>350</v>
      </c>
      <c r="B421" s="12" t="s">
        <v>387</v>
      </c>
      <c r="C421" s="13" t="str">
        <f t="shared" si="1"/>
        <v>M70X6</v>
      </c>
    </row>
    <row r="422">
      <c r="A422" s="13" t="s">
        <v>351</v>
      </c>
      <c r="B422" s="12" t="s">
        <v>382</v>
      </c>
      <c r="C422" s="13" t="str">
        <f t="shared" si="1"/>
        <v>M71X1</v>
      </c>
      <c r="D422" s="13" t="s">
        <v>63</v>
      </c>
    </row>
    <row r="423">
      <c r="A423" s="13" t="s">
        <v>351</v>
      </c>
      <c r="B423" s="12" t="s">
        <v>383</v>
      </c>
      <c r="C423" s="13" t="str">
        <f t="shared" si="1"/>
        <v>M71X2</v>
      </c>
      <c r="D423" s="13" t="s">
        <v>91</v>
      </c>
    </row>
    <row r="424">
      <c r="A424" s="13" t="s">
        <v>351</v>
      </c>
      <c r="B424" s="12" t="s">
        <v>384</v>
      </c>
      <c r="C424" s="13" t="str">
        <f t="shared" si="1"/>
        <v>M71X3</v>
      </c>
      <c r="D424" s="13" t="s">
        <v>100</v>
      </c>
    </row>
    <row r="425">
      <c r="A425" s="13" t="s">
        <v>351</v>
      </c>
      <c r="B425" s="12" t="s">
        <v>385</v>
      </c>
      <c r="C425" s="13" t="str">
        <f t="shared" si="1"/>
        <v>M71X4</v>
      </c>
      <c r="D425" s="13" t="s">
        <v>58</v>
      </c>
    </row>
    <row r="426">
      <c r="A426" s="13" t="s">
        <v>351</v>
      </c>
      <c r="B426" s="12" t="s">
        <v>386</v>
      </c>
      <c r="C426" s="13" t="str">
        <f t="shared" si="1"/>
        <v>M71X5</v>
      </c>
      <c r="D426" s="13" t="s">
        <v>56</v>
      </c>
    </row>
    <row r="427">
      <c r="A427" s="13" t="s">
        <v>351</v>
      </c>
      <c r="B427" s="12" t="s">
        <v>387</v>
      </c>
      <c r="C427" s="13" t="str">
        <f t="shared" si="1"/>
        <v>M71X6</v>
      </c>
    </row>
    <row r="428">
      <c r="A428" s="13" t="s">
        <v>352</v>
      </c>
      <c r="B428" s="12" t="s">
        <v>382</v>
      </c>
      <c r="C428" s="13" t="str">
        <f t="shared" si="1"/>
        <v>M72X1</v>
      </c>
      <c r="D428" s="13" t="s">
        <v>72</v>
      </c>
    </row>
    <row r="429">
      <c r="A429" s="13" t="s">
        <v>352</v>
      </c>
      <c r="B429" s="12" t="s">
        <v>383</v>
      </c>
      <c r="C429" s="13" t="str">
        <f t="shared" si="1"/>
        <v>M72X2</v>
      </c>
      <c r="D429" s="13" t="s">
        <v>64</v>
      </c>
    </row>
    <row r="430">
      <c r="A430" s="13" t="s">
        <v>352</v>
      </c>
      <c r="B430" s="12" t="s">
        <v>384</v>
      </c>
      <c r="C430" s="13" t="str">
        <f t="shared" si="1"/>
        <v>M72X3</v>
      </c>
    </row>
    <row r="431">
      <c r="A431" s="13" t="s">
        <v>352</v>
      </c>
      <c r="B431" s="12" t="s">
        <v>385</v>
      </c>
      <c r="C431" s="13" t="str">
        <f t="shared" si="1"/>
        <v>M72X4</v>
      </c>
    </row>
    <row r="432">
      <c r="A432" s="13" t="s">
        <v>352</v>
      </c>
      <c r="B432" s="12" t="s">
        <v>386</v>
      </c>
      <c r="C432" s="13" t="str">
        <f t="shared" si="1"/>
        <v>M72X5</v>
      </c>
    </row>
    <row r="433">
      <c r="A433" s="13" t="s">
        <v>352</v>
      </c>
      <c r="B433" s="12" t="s">
        <v>387</v>
      </c>
      <c r="C433" s="13" t="str">
        <f t="shared" si="1"/>
        <v>M72X6</v>
      </c>
    </row>
    <row r="434">
      <c r="A434" s="13" t="s">
        <v>353</v>
      </c>
      <c r="B434" s="12" t="s">
        <v>382</v>
      </c>
      <c r="C434" s="13" t="str">
        <f t="shared" si="1"/>
        <v>M73X1</v>
      </c>
      <c r="D434" s="13" t="s">
        <v>21</v>
      </c>
    </row>
    <row r="435">
      <c r="A435" s="13" t="s">
        <v>353</v>
      </c>
      <c r="B435" s="12" t="s">
        <v>383</v>
      </c>
      <c r="C435" s="13" t="str">
        <f t="shared" si="1"/>
        <v>M73X2</v>
      </c>
      <c r="D435" s="13" t="s">
        <v>44</v>
      </c>
    </row>
    <row r="436">
      <c r="A436" s="13" t="s">
        <v>353</v>
      </c>
      <c r="B436" s="12" t="s">
        <v>384</v>
      </c>
      <c r="C436" s="13" t="str">
        <f t="shared" si="1"/>
        <v>M73X3</v>
      </c>
    </row>
    <row r="437">
      <c r="A437" s="13" t="s">
        <v>353</v>
      </c>
      <c r="B437" s="12" t="s">
        <v>385</v>
      </c>
      <c r="C437" s="13" t="str">
        <f t="shared" si="1"/>
        <v>M73X4</v>
      </c>
    </row>
    <row r="438">
      <c r="A438" s="13" t="s">
        <v>353</v>
      </c>
      <c r="B438" s="12" t="s">
        <v>386</v>
      </c>
      <c r="C438" s="13" t="str">
        <f t="shared" si="1"/>
        <v>M73X5</v>
      </c>
    </row>
    <row r="439">
      <c r="A439" s="13" t="s">
        <v>353</v>
      </c>
      <c r="B439" s="12" t="s">
        <v>387</v>
      </c>
      <c r="C439" s="13" t="str">
        <f t="shared" si="1"/>
        <v>M73X6</v>
      </c>
    </row>
    <row r="440">
      <c r="A440" s="13" t="s">
        <v>354</v>
      </c>
      <c r="B440" s="12" t="s">
        <v>382</v>
      </c>
      <c r="C440" s="13" t="str">
        <f t="shared" si="1"/>
        <v>M74X1</v>
      </c>
    </row>
    <row r="441">
      <c r="A441" s="13" t="s">
        <v>354</v>
      </c>
      <c r="B441" s="12" t="s">
        <v>383</v>
      </c>
      <c r="C441" s="13" t="str">
        <f t="shared" si="1"/>
        <v>M74X2</v>
      </c>
    </row>
    <row r="442">
      <c r="A442" s="13" t="s">
        <v>354</v>
      </c>
      <c r="B442" s="12" t="s">
        <v>384</v>
      </c>
      <c r="C442" s="13" t="str">
        <f t="shared" si="1"/>
        <v>M74X3</v>
      </c>
    </row>
    <row r="443">
      <c r="A443" s="13" t="s">
        <v>354</v>
      </c>
      <c r="B443" s="12" t="s">
        <v>385</v>
      </c>
      <c r="C443" s="13" t="str">
        <f t="shared" si="1"/>
        <v>M74X4</v>
      </c>
    </row>
    <row r="444">
      <c r="A444" s="13" t="s">
        <v>354</v>
      </c>
      <c r="B444" s="12" t="s">
        <v>386</v>
      </c>
      <c r="C444" s="13" t="str">
        <f t="shared" si="1"/>
        <v>M74X5</v>
      </c>
    </row>
    <row r="445">
      <c r="A445" s="13" t="s">
        <v>354</v>
      </c>
      <c r="B445" s="12" t="s">
        <v>387</v>
      </c>
      <c r="C445" s="13" t="str">
        <f t="shared" si="1"/>
        <v>M74X6</v>
      </c>
    </row>
    <row r="446">
      <c r="A446" s="13" t="s">
        <v>355</v>
      </c>
      <c r="B446" s="12" t="s">
        <v>382</v>
      </c>
      <c r="C446" s="13" t="str">
        <f t="shared" si="1"/>
        <v>M75X1</v>
      </c>
      <c r="D446" s="13" t="s">
        <v>112</v>
      </c>
    </row>
    <row r="447">
      <c r="A447" s="13" t="s">
        <v>355</v>
      </c>
      <c r="B447" s="12" t="s">
        <v>383</v>
      </c>
      <c r="C447" s="13" t="str">
        <f t="shared" si="1"/>
        <v>M75X2</v>
      </c>
      <c r="D447" s="13" t="s">
        <v>109</v>
      </c>
    </row>
    <row r="448">
      <c r="A448" s="13" t="s">
        <v>355</v>
      </c>
      <c r="B448" s="12" t="s">
        <v>384</v>
      </c>
      <c r="C448" s="13" t="str">
        <f t="shared" si="1"/>
        <v>M75X3</v>
      </c>
    </row>
    <row r="449">
      <c r="A449" s="13" t="s">
        <v>355</v>
      </c>
      <c r="B449" s="12" t="s">
        <v>385</v>
      </c>
      <c r="C449" s="13" t="str">
        <f t="shared" si="1"/>
        <v>M75X4</v>
      </c>
    </row>
    <row r="450">
      <c r="A450" s="13" t="s">
        <v>355</v>
      </c>
      <c r="B450" s="12" t="s">
        <v>386</v>
      </c>
      <c r="C450" s="13" t="str">
        <f t="shared" si="1"/>
        <v>M75X5</v>
      </c>
    </row>
    <row r="451">
      <c r="A451" s="13" t="s">
        <v>355</v>
      </c>
      <c r="B451" s="12" t="s">
        <v>387</v>
      </c>
      <c r="C451" s="13" t="str">
        <f t="shared" si="1"/>
        <v>M75X6</v>
      </c>
    </row>
    <row r="452">
      <c r="A452" s="13" t="s">
        <v>356</v>
      </c>
      <c r="B452" s="12" t="s">
        <v>382</v>
      </c>
      <c r="C452" s="13" t="str">
        <f t="shared" si="1"/>
        <v>M76X1</v>
      </c>
      <c r="D452" s="13" t="s">
        <v>109</v>
      </c>
    </row>
    <row r="453">
      <c r="A453" s="13" t="s">
        <v>356</v>
      </c>
      <c r="B453" s="12" t="s">
        <v>383</v>
      </c>
      <c r="C453" s="13" t="str">
        <f t="shared" si="1"/>
        <v>M76X2</v>
      </c>
      <c r="D453" s="13" t="s">
        <v>105</v>
      </c>
    </row>
    <row r="454">
      <c r="A454" s="13" t="s">
        <v>356</v>
      </c>
      <c r="B454" s="12" t="s">
        <v>384</v>
      </c>
      <c r="C454" s="13" t="str">
        <f t="shared" si="1"/>
        <v>M76X3</v>
      </c>
      <c r="D454" s="13" t="s">
        <v>67</v>
      </c>
    </row>
    <row r="455">
      <c r="A455" s="13" t="s">
        <v>356</v>
      </c>
      <c r="B455" s="12" t="s">
        <v>385</v>
      </c>
      <c r="C455" s="13" t="str">
        <f t="shared" si="1"/>
        <v>M76X4</v>
      </c>
      <c r="D455" s="13" t="s">
        <v>50</v>
      </c>
    </row>
    <row r="456">
      <c r="A456" s="13" t="s">
        <v>356</v>
      </c>
      <c r="B456" s="12" t="s">
        <v>386</v>
      </c>
      <c r="C456" s="13" t="str">
        <f t="shared" si="1"/>
        <v>M76X5</v>
      </c>
    </row>
    <row r="457">
      <c r="A457" s="13" t="s">
        <v>356</v>
      </c>
      <c r="B457" s="12" t="s">
        <v>387</v>
      </c>
      <c r="C457" s="13" t="str">
        <f t="shared" si="1"/>
        <v>M76X6</v>
      </c>
    </row>
    <row r="458">
      <c r="A458" s="13" t="s">
        <v>357</v>
      </c>
      <c r="B458" s="12" t="s">
        <v>382</v>
      </c>
      <c r="C458" s="13" t="str">
        <f t="shared" si="1"/>
        <v>M77X1</v>
      </c>
      <c r="D458" s="13" t="s">
        <v>72</v>
      </c>
    </row>
    <row r="459">
      <c r="A459" s="13" t="s">
        <v>357</v>
      </c>
      <c r="B459" s="12" t="s">
        <v>383</v>
      </c>
      <c r="C459" s="13" t="str">
        <f t="shared" si="1"/>
        <v>M77X2</v>
      </c>
      <c r="D459" s="13" t="s">
        <v>99</v>
      </c>
    </row>
    <row r="460">
      <c r="A460" s="13" t="s">
        <v>357</v>
      </c>
      <c r="B460" s="12" t="s">
        <v>384</v>
      </c>
      <c r="C460" s="13" t="str">
        <f t="shared" si="1"/>
        <v>M77X3</v>
      </c>
    </row>
    <row r="461">
      <c r="A461" s="13" t="s">
        <v>357</v>
      </c>
      <c r="B461" s="12" t="s">
        <v>385</v>
      </c>
      <c r="C461" s="13" t="str">
        <f t="shared" si="1"/>
        <v>M77X4</v>
      </c>
    </row>
    <row r="462">
      <c r="A462" s="13" t="s">
        <v>357</v>
      </c>
      <c r="B462" s="12" t="s">
        <v>386</v>
      </c>
      <c r="C462" s="13" t="str">
        <f t="shared" si="1"/>
        <v>M77X5</v>
      </c>
    </row>
    <row r="463">
      <c r="A463" s="13" t="s">
        <v>357</v>
      </c>
      <c r="B463" s="12" t="s">
        <v>387</v>
      </c>
      <c r="C463" s="13" t="str">
        <f t="shared" si="1"/>
        <v>M77X6</v>
      </c>
    </row>
    <row r="464">
      <c r="A464" s="13" t="s">
        <v>358</v>
      </c>
      <c r="B464" s="12" t="s">
        <v>382</v>
      </c>
      <c r="C464" s="13" t="str">
        <f t="shared" si="1"/>
        <v>M78X1</v>
      </c>
      <c r="D464" s="13" t="s">
        <v>64</v>
      </c>
    </row>
    <row r="465">
      <c r="A465" s="13" t="s">
        <v>358</v>
      </c>
      <c r="B465" s="12" t="s">
        <v>383</v>
      </c>
      <c r="C465" s="13" t="str">
        <f t="shared" si="1"/>
        <v>M78X2</v>
      </c>
    </row>
    <row r="466">
      <c r="A466" s="13" t="s">
        <v>358</v>
      </c>
      <c r="B466" s="12" t="s">
        <v>384</v>
      </c>
      <c r="C466" s="13" t="str">
        <f t="shared" si="1"/>
        <v>M78X3</v>
      </c>
    </row>
    <row r="467">
      <c r="A467" s="13" t="s">
        <v>358</v>
      </c>
      <c r="B467" s="12" t="s">
        <v>385</v>
      </c>
      <c r="C467" s="13" t="str">
        <f t="shared" si="1"/>
        <v>M78X4</v>
      </c>
    </row>
    <row r="468">
      <c r="A468" s="13" t="s">
        <v>358</v>
      </c>
      <c r="B468" s="12" t="s">
        <v>386</v>
      </c>
      <c r="C468" s="13" t="str">
        <f t="shared" si="1"/>
        <v>M78X5</v>
      </c>
    </row>
    <row r="469">
      <c r="A469" s="13" t="s">
        <v>358</v>
      </c>
      <c r="B469" s="12" t="s">
        <v>387</v>
      </c>
      <c r="C469" s="13" t="str">
        <f t="shared" si="1"/>
        <v>M78X6</v>
      </c>
    </row>
    <row r="470">
      <c r="A470" s="13" t="s">
        <v>359</v>
      </c>
      <c r="B470" s="12" t="s">
        <v>382</v>
      </c>
      <c r="C470" s="13" t="str">
        <f t="shared" si="1"/>
        <v>M79X1</v>
      </c>
      <c r="D470" s="13" t="s">
        <v>48</v>
      </c>
    </row>
    <row r="471">
      <c r="A471" s="13" t="s">
        <v>359</v>
      </c>
      <c r="B471" s="12" t="s">
        <v>383</v>
      </c>
      <c r="C471" s="13" t="str">
        <f t="shared" si="1"/>
        <v>M79X2</v>
      </c>
      <c r="D471" s="13" t="s">
        <v>96</v>
      </c>
    </row>
    <row r="472">
      <c r="A472" s="13" t="s">
        <v>359</v>
      </c>
      <c r="B472" s="12" t="s">
        <v>384</v>
      </c>
      <c r="C472" s="13" t="str">
        <f t="shared" si="1"/>
        <v>M79X3</v>
      </c>
      <c r="D472" s="13" t="s">
        <v>91</v>
      </c>
    </row>
    <row r="473">
      <c r="A473" s="13" t="s">
        <v>359</v>
      </c>
      <c r="B473" s="12" t="s">
        <v>385</v>
      </c>
      <c r="C473" s="13" t="str">
        <f t="shared" si="1"/>
        <v>M79X4</v>
      </c>
    </row>
    <row r="474">
      <c r="A474" s="13" t="s">
        <v>359</v>
      </c>
      <c r="B474" s="12" t="s">
        <v>386</v>
      </c>
      <c r="C474" s="13" t="str">
        <f t="shared" si="1"/>
        <v>M79X5</v>
      </c>
    </row>
    <row r="475">
      <c r="A475" s="13" t="s">
        <v>359</v>
      </c>
      <c r="B475" s="12" t="s">
        <v>387</v>
      </c>
      <c r="C475" s="13" t="str">
        <f t="shared" si="1"/>
        <v>M79X6</v>
      </c>
    </row>
    <row r="476">
      <c r="A476" s="13" t="s">
        <v>360</v>
      </c>
      <c r="B476" s="12" t="s">
        <v>382</v>
      </c>
      <c r="C476" s="13" t="str">
        <f t="shared" si="1"/>
        <v>M80X1</v>
      </c>
      <c r="D476" s="13" t="s">
        <v>58</v>
      </c>
    </row>
    <row r="477">
      <c r="A477" s="13" t="s">
        <v>360</v>
      </c>
      <c r="B477" s="12" t="s">
        <v>383</v>
      </c>
      <c r="C477" s="13" t="str">
        <f t="shared" si="1"/>
        <v>M80X2</v>
      </c>
      <c r="D477" s="13" t="s">
        <v>82</v>
      </c>
    </row>
    <row r="478">
      <c r="A478" s="13" t="s">
        <v>360</v>
      </c>
      <c r="B478" s="12" t="s">
        <v>384</v>
      </c>
      <c r="C478" s="13" t="str">
        <f t="shared" si="1"/>
        <v>M80X3</v>
      </c>
    </row>
    <row r="479">
      <c r="A479" s="13" t="s">
        <v>360</v>
      </c>
      <c r="B479" s="12" t="s">
        <v>385</v>
      </c>
      <c r="C479" s="13" t="str">
        <f t="shared" si="1"/>
        <v>M80X4</v>
      </c>
    </row>
    <row r="480">
      <c r="A480" s="13" t="s">
        <v>360</v>
      </c>
      <c r="B480" s="12" t="s">
        <v>386</v>
      </c>
      <c r="C480" s="13" t="str">
        <f t="shared" si="1"/>
        <v>M80X5</v>
      </c>
    </row>
    <row r="481">
      <c r="A481" s="13" t="s">
        <v>360</v>
      </c>
      <c r="B481" s="12" t="s">
        <v>387</v>
      </c>
      <c r="C481" s="13" t="str">
        <f t="shared" si="1"/>
        <v>M80X6</v>
      </c>
    </row>
    <row r="482">
      <c r="A482" s="13" t="s">
        <v>361</v>
      </c>
      <c r="B482" s="12" t="s">
        <v>382</v>
      </c>
      <c r="C482" s="13" t="str">
        <f t="shared" si="1"/>
        <v>M81X1</v>
      </c>
      <c r="D482" s="13" t="s">
        <v>108</v>
      </c>
    </row>
    <row r="483">
      <c r="A483" s="13" t="s">
        <v>361</v>
      </c>
      <c r="B483" s="12" t="s">
        <v>383</v>
      </c>
      <c r="C483" s="13" t="str">
        <f t="shared" si="1"/>
        <v>M81X2</v>
      </c>
      <c r="D483" s="13" t="s">
        <v>96</v>
      </c>
    </row>
    <row r="484">
      <c r="A484" s="13" t="s">
        <v>361</v>
      </c>
      <c r="B484" s="12" t="s">
        <v>384</v>
      </c>
      <c r="C484" s="13" t="str">
        <f t="shared" si="1"/>
        <v>M81X3</v>
      </c>
    </row>
    <row r="485">
      <c r="A485" s="13" t="s">
        <v>361</v>
      </c>
      <c r="B485" s="12" t="s">
        <v>385</v>
      </c>
      <c r="C485" s="13" t="str">
        <f t="shared" si="1"/>
        <v>M81X4</v>
      </c>
    </row>
    <row r="486">
      <c r="A486" s="13" t="s">
        <v>361</v>
      </c>
      <c r="B486" s="12" t="s">
        <v>386</v>
      </c>
      <c r="C486" s="13" t="str">
        <f t="shared" si="1"/>
        <v>M81X5</v>
      </c>
    </row>
    <row r="487">
      <c r="A487" s="13" t="s">
        <v>361</v>
      </c>
      <c r="B487" s="12" t="s">
        <v>387</v>
      </c>
      <c r="C487" s="13" t="str">
        <f t="shared" si="1"/>
        <v>M81X6</v>
      </c>
    </row>
    <row r="488">
      <c r="A488" s="13" t="s">
        <v>362</v>
      </c>
      <c r="B488" s="12" t="s">
        <v>382</v>
      </c>
      <c r="C488" s="13" t="str">
        <f t="shared" si="1"/>
        <v>M82X1</v>
      </c>
      <c r="D488" s="13" t="s">
        <v>87</v>
      </c>
    </row>
    <row r="489">
      <c r="A489" s="13" t="s">
        <v>362</v>
      </c>
      <c r="B489" s="12" t="s">
        <v>383</v>
      </c>
      <c r="C489" s="13" t="str">
        <f t="shared" si="1"/>
        <v>M82X2</v>
      </c>
      <c r="D489" s="13" t="s">
        <v>76</v>
      </c>
    </row>
    <row r="490">
      <c r="A490" s="13" t="s">
        <v>362</v>
      </c>
      <c r="B490" s="12" t="s">
        <v>384</v>
      </c>
      <c r="C490" s="13" t="str">
        <f t="shared" si="1"/>
        <v>M82X3</v>
      </c>
    </row>
    <row r="491">
      <c r="A491" s="13" t="s">
        <v>362</v>
      </c>
      <c r="B491" s="12" t="s">
        <v>385</v>
      </c>
      <c r="C491" s="13" t="str">
        <f t="shared" si="1"/>
        <v>M82X4</v>
      </c>
    </row>
    <row r="492">
      <c r="A492" s="13" t="s">
        <v>362</v>
      </c>
      <c r="B492" s="12" t="s">
        <v>386</v>
      </c>
      <c r="C492" s="13" t="str">
        <f t="shared" si="1"/>
        <v>M82X5</v>
      </c>
    </row>
    <row r="493">
      <c r="A493" s="13" t="s">
        <v>362</v>
      </c>
      <c r="B493" s="12" t="s">
        <v>387</v>
      </c>
      <c r="C493" s="13" t="str">
        <f t="shared" si="1"/>
        <v>M82X6</v>
      </c>
    </row>
    <row r="494">
      <c r="A494" s="13" t="s">
        <v>363</v>
      </c>
      <c r="B494" s="12" t="s">
        <v>382</v>
      </c>
      <c r="C494" s="13" t="str">
        <f t="shared" si="1"/>
        <v>M83X1</v>
      </c>
      <c r="D494" s="13" t="s">
        <v>67</v>
      </c>
    </row>
    <row r="495">
      <c r="A495" s="13" t="s">
        <v>363</v>
      </c>
      <c r="B495" s="12" t="s">
        <v>383</v>
      </c>
      <c r="C495" s="13" t="str">
        <f t="shared" si="1"/>
        <v>M83X2</v>
      </c>
    </row>
    <row r="496">
      <c r="A496" s="13" t="s">
        <v>363</v>
      </c>
      <c r="B496" s="12" t="s">
        <v>384</v>
      </c>
      <c r="C496" s="13" t="str">
        <f t="shared" si="1"/>
        <v>M83X3</v>
      </c>
    </row>
    <row r="497">
      <c r="A497" s="13" t="s">
        <v>363</v>
      </c>
      <c r="B497" s="12" t="s">
        <v>385</v>
      </c>
      <c r="C497" s="13" t="str">
        <f t="shared" si="1"/>
        <v>M83X4</v>
      </c>
    </row>
    <row r="498">
      <c r="A498" s="13" t="s">
        <v>363</v>
      </c>
      <c r="B498" s="12" t="s">
        <v>386</v>
      </c>
      <c r="C498" s="13" t="str">
        <f t="shared" si="1"/>
        <v>M83X5</v>
      </c>
    </row>
    <row r="499">
      <c r="A499" s="13" t="s">
        <v>363</v>
      </c>
      <c r="B499" s="12" t="s">
        <v>387</v>
      </c>
      <c r="C499" s="13" t="str">
        <f t="shared" si="1"/>
        <v>M83X6</v>
      </c>
    </row>
    <row r="500">
      <c r="A500" s="13" t="s">
        <v>364</v>
      </c>
      <c r="B500" s="12" t="s">
        <v>382</v>
      </c>
      <c r="C500" s="13" t="str">
        <f t="shared" si="1"/>
        <v>M84X1</v>
      </c>
      <c r="D500" s="13" t="s">
        <v>64</v>
      </c>
    </row>
    <row r="501">
      <c r="A501" s="13" t="s">
        <v>364</v>
      </c>
      <c r="B501" s="12" t="s">
        <v>383</v>
      </c>
      <c r="C501" s="13" t="str">
        <f t="shared" si="1"/>
        <v>M84X2</v>
      </c>
      <c r="D501" s="13" t="s">
        <v>113</v>
      </c>
    </row>
    <row r="502">
      <c r="A502" s="13" t="s">
        <v>364</v>
      </c>
      <c r="B502" s="12" t="s">
        <v>384</v>
      </c>
      <c r="C502" s="13" t="str">
        <f t="shared" si="1"/>
        <v>M84X3</v>
      </c>
    </row>
    <row r="503">
      <c r="A503" s="13" t="s">
        <v>364</v>
      </c>
      <c r="B503" s="12" t="s">
        <v>385</v>
      </c>
      <c r="C503" s="13" t="str">
        <f t="shared" si="1"/>
        <v>M84X4</v>
      </c>
    </row>
    <row r="504">
      <c r="A504" s="13" t="s">
        <v>364</v>
      </c>
      <c r="B504" s="12" t="s">
        <v>386</v>
      </c>
      <c r="C504" s="13" t="str">
        <f t="shared" si="1"/>
        <v>M84X5</v>
      </c>
    </row>
    <row r="505">
      <c r="A505" s="13" t="s">
        <v>364</v>
      </c>
      <c r="B505" s="12" t="s">
        <v>387</v>
      </c>
      <c r="C505" s="13" t="str">
        <f t="shared" si="1"/>
        <v>M84X6</v>
      </c>
    </row>
    <row r="506">
      <c r="A506" s="13" t="s">
        <v>365</v>
      </c>
      <c r="B506" s="12" t="s">
        <v>382</v>
      </c>
      <c r="C506" s="13" t="str">
        <f t="shared" si="1"/>
        <v>M85X1</v>
      </c>
      <c r="D506" s="13" t="s">
        <v>67</v>
      </c>
    </row>
    <row r="507">
      <c r="A507" s="13" t="s">
        <v>365</v>
      </c>
      <c r="B507" s="12" t="s">
        <v>383</v>
      </c>
      <c r="C507" s="13" t="str">
        <f t="shared" si="1"/>
        <v>M85X2</v>
      </c>
    </row>
    <row r="508">
      <c r="A508" s="13" t="s">
        <v>365</v>
      </c>
      <c r="B508" s="12" t="s">
        <v>384</v>
      </c>
      <c r="C508" s="13" t="str">
        <f t="shared" si="1"/>
        <v>M85X3</v>
      </c>
    </row>
    <row r="509">
      <c r="A509" s="13" t="s">
        <v>365</v>
      </c>
      <c r="B509" s="12" t="s">
        <v>385</v>
      </c>
      <c r="C509" s="13" t="str">
        <f t="shared" si="1"/>
        <v>M85X4</v>
      </c>
    </row>
    <row r="510">
      <c r="A510" s="13" t="s">
        <v>365</v>
      </c>
      <c r="B510" s="12" t="s">
        <v>386</v>
      </c>
      <c r="C510" s="13" t="str">
        <f t="shared" si="1"/>
        <v>M85X5</v>
      </c>
    </row>
    <row r="511">
      <c r="A511" s="13" t="s">
        <v>365</v>
      </c>
      <c r="B511" s="12" t="s">
        <v>387</v>
      </c>
      <c r="C511" s="13" t="str">
        <f t="shared" si="1"/>
        <v>M85X6</v>
      </c>
    </row>
    <row r="512">
      <c r="A512" s="13" t="s">
        <v>225</v>
      </c>
      <c r="B512" s="12" t="s">
        <v>382</v>
      </c>
      <c r="C512" s="13" t="str">
        <f t="shared" si="1"/>
        <v>M86X1</v>
      </c>
      <c r="D512" s="13" t="s">
        <v>114</v>
      </c>
    </row>
    <row r="513">
      <c r="A513" s="13" t="s">
        <v>225</v>
      </c>
      <c r="B513" s="12" t="s">
        <v>383</v>
      </c>
      <c r="C513" s="13" t="str">
        <f t="shared" si="1"/>
        <v>M86X2</v>
      </c>
      <c r="D513" s="13" t="s">
        <v>75</v>
      </c>
    </row>
    <row r="514">
      <c r="A514" s="13" t="s">
        <v>225</v>
      </c>
      <c r="B514" s="12" t="s">
        <v>384</v>
      </c>
      <c r="C514" s="13" t="str">
        <f t="shared" si="1"/>
        <v>M86X3</v>
      </c>
    </row>
    <row r="515">
      <c r="A515" s="13" t="s">
        <v>225</v>
      </c>
      <c r="B515" s="12" t="s">
        <v>385</v>
      </c>
      <c r="C515" s="13" t="str">
        <f t="shared" si="1"/>
        <v>M86X4</v>
      </c>
    </row>
    <row r="516">
      <c r="A516" s="13" t="s">
        <v>225</v>
      </c>
      <c r="B516" s="12" t="s">
        <v>386</v>
      </c>
      <c r="C516" s="13" t="str">
        <f t="shared" si="1"/>
        <v>M86X5</v>
      </c>
    </row>
    <row r="517">
      <c r="A517" s="13" t="s">
        <v>225</v>
      </c>
      <c r="B517" s="12" t="s">
        <v>387</v>
      </c>
      <c r="C517" s="13" t="str">
        <f t="shared" si="1"/>
        <v>M86X6</v>
      </c>
    </row>
    <row r="518">
      <c r="A518" s="13" t="s">
        <v>366</v>
      </c>
      <c r="B518" s="12" t="s">
        <v>382</v>
      </c>
      <c r="C518" s="13" t="str">
        <f t="shared" si="1"/>
        <v>M87X1</v>
      </c>
      <c r="D518" s="13" t="s">
        <v>100</v>
      </c>
    </row>
    <row r="519">
      <c r="A519" s="13" t="s">
        <v>366</v>
      </c>
      <c r="B519" s="12" t="s">
        <v>383</v>
      </c>
      <c r="C519" s="13" t="str">
        <f t="shared" si="1"/>
        <v>M87X2</v>
      </c>
      <c r="D519" s="13" t="s">
        <v>99</v>
      </c>
    </row>
    <row r="520">
      <c r="A520" s="13" t="s">
        <v>366</v>
      </c>
      <c r="B520" s="12" t="s">
        <v>384</v>
      </c>
      <c r="C520" s="13" t="str">
        <f t="shared" si="1"/>
        <v>M87X3</v>
      </c>
    </row>
    <row r="521">
      <c r="A521" s="13" t="s">
        <v>366</v>
      </c>
      <c r="B521" s="12" t="s">
        <v>385</v>
      </c>
      <c r="C521" s="13" t="str">
        <f t="shared" si="1"/>
        <v>M87X4</v>
      </c>
    </row>
    <row r="522">
      <c r="A522" s="13" t="s">
        <v>366</v>
      </c>
      <c r="B522" s="12" t="s">
        <v>386</v>
      </c>
      <c r="C522" s="13" t="str">
        <f t="shared" si="1"/>
        <v>M87X5</v>
      </c>
    </row>
    <row r="523">
      <c r="A523" s="13" t="s">
        <v>366</v>
      </c>
      <c r="B523" s="12" t="s">
        <v>387</v>
      </c>
      <c r="C523" s="13" t="str">
        <f t="shared" si="1"/>
        <v>M87X6</v>
      </c>
    </row>
    <row r="524">
      <c r="A524" s="13" t="s">
        <v>367</v>
      </c>
      <c r="B524" s="12" t="s">
        <v>382</v>
      </c>
      <c r="C524" s="13" t="str">
        <f t="shared" si="1"/>
        <v>M88X1</v>
      </c>
      <c r="D524" s="13" t="s">
        <v>56</v>
      </c>
    </row>
    <row r="525">
      <c r="A525" s="13" t="s">
        <v>367</v>
      </c>
      <c r="B525" s="12" t="s">
        <v>383</v>
      </c>
      <c r="C525" s="13" t="str">
        <f t="shared" si="1"/>
        <v>M88X2</v>
      </c>
      <c r="D525" s="13" t="s">
        <v>71</v>
      </c>
    </row>
    <row r="526">
      <c r="A526" s="13" t="s">
        <v>367</v>
      </c>
      <c r="B526" s="12" t="s">
        <v>384</v>
      </c>
      <c r="C526" s="13" t="str">
        <f t="shared" si="1"/>
        <v>M88X3</v>
      </c>
      <c r="D526" s="13" t="s">
        <v>50</v>
      </c>
    </row>
    <row r="527">
      <c r="A527" s="13" t="s">
        <v>367</v>
      </c>
      <c r="B527" s="12" t="s">
        <v>385</v>
      </c>
      <c r="C527" s="13" t="str">
        <f t="shared" si="1"/>
        <v>M88X4</v>
      </c>
      <c r="D527" s="13" t="s">
        <v>67</v>
      </c>
    </row>
    <row r="528">
      <c r="A528" s="13" t="s">
        <v>367</v>
      </c>
      <c r="B528" s="12" t="s">
        <v>386</v>
      </c>
      <c r="C528" s="13" t="str">
        <f t="shared" si="1"/>
        <v>M88X5</v>
      </c>
      <c r="D528" s="13" t="s">
        <v>108</v>
      </c>
    </row>
    <row r="529">
      <c r="A529" s="13" t="s">
        <v>367</v>
      </c>
      <c r="B529" s="12" t="s">
        <v>387</v>
      </c>
      <c r="C529" s="13" t="str">
        <f t="shared" si="1"/>
        <v>M88X6</v>
      </c>
    </row>
    <row r="530">
      <c r="A530" s="13" t="s">
        <v>368</v>
      </c>
      <c r="B530" s="12" t="s">
        <v>382</v>
      </c>
      <c r="C530" s="13" t="str">
        <f t="shared" si="1"/>
        <v>M89X1</v>
      </c>
      <c r="D530" s="13" t="s">
        <v>81</v>
      </c>
    </row>
    <row r="531">
      <c r="A531" s="13" t="s">
        <v>368</v>
      </c>
      <c r="B531" s="12" t="s">
        <v>383</v>
      </c>
      <c r="C531" s="13" t="str">
        <f t="shared" si="1"/>
        <v>M89X2</v>
      </c>
      <c r="D531" s="13" t="s">
        <v>43</v>
      </c>
    </row>
    <row r="532">
      <c r="A532" s="13" t="s">
        <v>368</v>
      </c>
      <c r="B532" s="12" t="s">
        <v>384</v>
      </c>
      <c r="C532" s="13" t="str">
        <f t="shared" si="1"/>
        <v>M89X3</v>
      </c>
    </row>
    <row r="533">
      <c r="A533" s="13" t="s">
        <v>368</v>
      </c>
      <c r="B533" s="12" t="s">
        <v>385</v>
      </c>
      <c r="C533" s="13" t="str">
        <f t="shared" si="1"/>
        <v>M89X4</v>
      </c>
    </row>
    <row r="534">
      <c r="A534" s="13" t="s">
        <v>368</v>
      </c>
      <c r="B534" s="12" t="s">
        <v>386</v>
      </c>
      <c r="C534" s="13" t="str">
        <f t="shared" si="1"/>
        <v>M89X5</v>
      </c>
    </row>
    <row r="535">
      <c r="A535" s="13" t="s">
        <v>368</v>
      </c>
      <c r="B535" s="12" t="s">
        <v>387</v>
      </c>
      <c r="C535" s="13" t="str">
        <f t="shared" si="1"/>
        <v>M89X6</v>
      </c>
    </row>
    <row r="536">
      <c r="A536" s="13" t="s">
        <v>369</v>
      </c>
      <c r="B536" s="12" t="s">
        <v>382</v>
      </c>
      <c r="C536" s="13" t="str">
        <f t="shared" si="1"/>
        <v>M90X1</v>
      </c>
      <c r="D536" s="13" t="s">
        <v>38</v>
      </c>
    </row>
    <row r="537">
      <c r="A537" s="13" t="s">
        <v>369</v>
      </c>
      <c r="B537" s="12" t="s">
        <v>383</v>
      </c>
      <c r="C537" s="13" t="str">
        <f t="shared" si="1"/>
        <v>M90X2</v>
      </c>
    </row>
    <row r="538">
      <c r="A538" s="13" t="s">
        <v>369</v>
      </c>
      <c r="B538" s="12" t="s">
        <v>384</v>
      </c>
      <c r="C538" s="13" t="str">
        <f t="shared" si="1"/>
        <v>M90X3</v>
      </c>
    </row>
    <row r="539">
      <c r="A539" s="13" t="s">
        <v>369</v>
      </c>
      <c r="B539" s="12" t="s">
        <v>385</v>
      </c>
      <c r="C539" s="13" t="str">
        <f t="shared" si="1"/>
        <v>M90X4</v>
      </c>
    </row>
    <row r="540">
      <c r="A540" s="13" t="s">
        <v>369</v>
      </c>
      <c r="B540" s="12" t="s">
        <v>386</v>
      </c>
      <c r="C540" s="13" t="str">
        <f t="shared" si="1"/>
        <v>M90X5</v>
      </c>
    </row>
    <row r="541">
      <c r="A541" s="13" t="s">
        <v>369</v>
      </c>
      <c r="B541" s="12" t="s">
        <v>387</v>
      </c>
      <c r="C541" s="13" t="str">
        <f t="shared" si="1"/>
        <v>M90X6</v>
      </c>
    </row>
    <row r="542">
      <c r="A542" s="13" t="s">
        <v>370</v>
      </c>
      <c r="B542" s="12" t="s">
        <v>382</v>
      </c>
      <c r="C542" s="13" t="str">
        <f t="shared" si="1"/>
        <v>M91X1</v>
      </c>
      <c r="D542" s="13" t="s">
        <v>84</v>
      </c>
    </row>
    <row r="543">
      <c r="A543" s="13" t="s">
        <v>370</v>
      </c>
      <c r="B543" s="12" t="s">
        <v>383</v>
      </c>
      <c r="C543" s="13" t="str">
        <f t="shared" si="1"/>
        <v>M91X2</v>
      </c>
      <c r="D543" s="13" t="s">
        <v>105</v>
      </c>
    </row>
    <row r="544">
      <c r="A544" s="13" t="s">
        <v>370</v>
      </c>
      <c r="B544" s="12" t="s">
        <v>384</v>
      </c>
      <c r="C544" s="13" t="str">
        <f t="shared" si="1"/>
        <v>M91X3</v>
      </c>
      <c r="D544" s="13" t="s">
        <v>43</v>
      </c>
    </row>
    <row r="545">
      <c r="A545" s="13" t="s">
        <v>370</v>
      </c>
      <c r="B545" s="12" t="s">
        <v>385</v>
      </c>
      <c r="C545" s="13" t="str">
        <f t="shared" si="1"/>
        <v>M91X4</v>
      </c>
      <c r="D545" s="13" t="s">
        <v>91</v>
      </c>
    </row>
    <row r="546">
      <c r="A546" s="13" t="s">
        <v>370</v>
      </c>
      <c r="B546" s="12" t="s">
        <v>386</v>
      </c>
      <c r="C546" s="13" t="str">
        <f t="shared" si="1"/>
        <v>M91X5</v>
      </c>
      <c r="D546" s="13" t="s">
        <v>80</v>
      </c>
    </row>
    <row r="547">
      <c r="A547" s="13" t="s">
        <v>370</v>
      </c>
      <c r="B547" s="12" t="s">
        <v>387</v>
      </c>
      <c r="C547" s="13" t="str">
        <f t="shared" si="1"/>
        <v>M91X6</v>
      </c>
    </row>
    <row r="548">
      <c r="A548" s="13" t="s">
        <v>371</v>
      </c>
      <c r="B548" s="12" t="s">
        <v>382</v>
      </c>
      <c r="C548" s="13" t="str">
        <f t="shared" si="1"/>
        <v>M92X1</v>
      </c>
      <c r="D548" s="13" t="s">
        <v>23</v>
      </c>
    </row>
    <row r="549">
      <c r="A549" s="13" t="s">
        <v>371</v>
      </c>
      <c r="B549" s="12" t="s">
        <v>383</v>
      </c>
      <c r="C549" s="13" t="str">
        <f t="shared" si="1"/>
        <v>M92X2</v>
      </c>
      <c r="D549" s="13" t="s">
        <v>25</v>
      </c>
    </row>
    <row r="550">
      <c r="A550" s="13" t="s">
        <v>371</v>
      </c>
      <c r="B550" s="12" t="s">
        <v>384</v>
      </c>
      <c r="C550" s="13" t="str">
        <f t="shared" si="1"/>
        <v>M92X3</v>
      </c>
      <c r="D550" s="13" t="s">
        <v>75</v>
      </c>
    </row>
    <row r="551">
      <c r="A551" s="13" t="s">
        <v>371</v>
      </c>
      <c r="B551" s="12" t="s">
        <v>385</v>
      </c>
      <c r="C551" s="13" t="str">
        <f t="shared" si="1"/>
        <v>M92X4</v>
      </c>
      <c r="D551" s="13" t="s">
        <v>95</v>
      </c>
    </row>
    <row r="552">
      <c r="A552" s="13" t="s">
        <v>371</v>
      </c>
      <c r="B552" s="12" t="s">
        <v>386</v>
      </c>
      <c r="C552" s="13" t="str">
        <f t="shared" si="1"/>
        <v>M92X5</v>
      </c>
    </row>
    <row r="553">
      <c r="A553" s="13" t="s">
        <v>371</v>
      </c>
      <c r="B553" s="12" t="s">
        <v>387</v>
      </c>
      <c r="C553" s="13" t="str">
        <f t="shared" si="1"/>
        <v>M92X6</v>
      </c>
    </row>
    <row r="554">
      <c r="A554" s="13" t="s">
        <v>372</v>
      </c>
      <c r="B554" s="12" t="s">
        <v>382</v>
      </c>
      <c r="C554" s="13" t="str">
        <f t="shared" si="1"/>
        <v>M93X1</v>
      </c>
      <c r="D554" s="13" t="s">
        <v>76</v>
      </c>
    </row>
    <row r="555">
      <c r="A555" s="13" t="s">
        <v>372</v>
      </c>
      <c r="B555" s="12" t="s">
        <v>383</v>
      </c>
      <c r="C555" s="13" t="str">
        <f t="shared" si="1"/>
        <v>M93X2</v>
      </c>
      <c r="D555" s="13" t="s">
        <v>95</v>
      </c>
    </row>
    <row r="556">
      <c r="A556" s="13" t="s">
        <v>372</v>
      </c>
      <c r="B556" s="12" t="s">
        <v>384</v>
      </c>
      <c r="C556" s="13" t="str">
        <f t="shared" si="1"/>
        <v>M93X3</v>
      </c>
      <c r="D556" s="13" t="s">
        <v>87</v>
      </c>
    </row>
    <row r="557">
      <c r="A557" s="13" t="s">
        <v>372</v>
      </c>
      <c r="B557" s="12" t="s">
        <v>385</v>
      </c>
      <c r="C557" s="13" t="str">
        <f t="shared" si="1"/>
        <v>M93X4</v>
      </c>
    </row>
    <row r="558">
      <c r="A558" s="13" t="s">
        <v>372</v>
      </c>
      <c r="B558" s="12" t="s">
        <v>386</v>
      </c>
      <c r="C558" s="13" t="str">
        <f t="shared" si="1"/>
        <v>M93X5</v>
      </c>
    </row>
    <row r="559">
      <c r="A559" s="13" t="s">
        <v>372</v>
      </c>
      <c r="B559" s="12" t="s">
        <v>387</v>
      </c>
      <c r="C559" s="13" t="str">
        <f t="shared" si="1"/>
        <v>M93X6</v>
      </c>
    </row>
    <row r="560">
      <c r="A560" s="13" t="s">
        <v>373</v>
      </c>
      <c r="B560" s="12" t="s">
        <v>382</v>
      </c>
      <c r="C560" s="13" t="str">
        <f t="shared" si="1"/>
        <v>M94X1</v>
      </c>
      <c r="D560" s="13" t="s">
        <v>23</v>
      </c>
    </row>
    <row r="561">
      <c r="A561" s="13" t="s">
        <v>373</v>
      </c>
      <c r="B561" s="12" t="s">
        <v>383</v>
      </c>
      <c r="C561" s="13" t="str">
        <f t="shared" si="1"/>
        <v>M94X2</v>
      </c>
      <c r="D561" s="13" t="s">
        <v>108</v>
      </c>
    </row>
    <row r="562">
      <c r="A562" s="13" t="s">
        <v>373</v>
      </c>
      <c r="B562" s="12" t="s">
        <v>387</v>
      </c>
      <c r="C562" s="13" t="str">
        <f t="shared" si="1"/>
        <v>M94X6</v>
      </c>
    </row>
    <row r="563">
      <c r="A563" s="13" t="s">
        <v>374</v>
      </c>
      <c r="B563" s="12" t="s">
        <v>382</v>
      </c>
      <c r="C563" s="13" t="str">
        <f t="shared" si="1"/>
        <v>M95X1</v>
      </c>
      <c r="D563" s="13" t="s">
        <v>75</v>
      </c>
    </row>
    <row r="564">
      <c r="A564" s="13" t="s">
        <v>374</v>
      </c>
      <c r="B564" s="12" t="s">
        <v>383</v>
      </c>
      <c r="C564" s="13" t="str">
        <f t="shared" si="1"/>
        <v>M95X2</v>
      </c>
      <c r="D564" s="13" t="s">
        <v>64</v>
      </c>
    </row>
    <row r="565">
      <c r="A565" s="13" t="s">
        <v>374</v>
      </c>
      <c r="B565" s="12" t="s">
        <v>384</v>
      </c>
      <c r="C565" s="13" t="str">
        <f t="shared" si="1"/>
        <v>M95X3</v>
      </c>
    </row>
    <row r="566">
      <c r="A566" s="13" t="s">
        <v>374</v>
      </c>
      <c r="B566" s="12" t="s">
        <v>385</v>
      </c>
      <c r="C566" s="13" t="str">
        <f t="shared" si="1"/>
        <v>M95X4</v>
      </c>
    </row>
    <row r="567">
      <c r="A567" s="13" t="s">
        <v>374</v>
      </c>
      <c r="B567" s="12" t="s">
        <v>386</v>
      </c>
      <c r="C567" s="13" t="str">
        <f t="shared" si="1"/>
        <v>M95X5</v>
      </c>
    </row>
    <row r="568">
      <c r="A568" s="13" t="s">
        <v>374</v>
      </c>
      <c r="B568" s="12" t="s">
        <v>387</v>
      </c>
      <c r="C568" s="13" t="str">
        <f t="shared" si="1"/>
        <v>M95X6</v>
      </c>
    </row>
    <row r="569">
      <c r="A569" s="13" t="s">
        <v>375</v>
      </c>
      <c r="B569" s="12" t="s">
        <v>382</v>
      </c>
      <c r="C569" s="13" t="str">
        <f t="shared" si="1"/>
        <v>M96X1</v>
      </c>
      <c r="D569" s="13" t="s">
        <v>76</v>
      </c>
    </row>
    <row r="570">
      <c r="A570" s="13" t="s">
        <v>375</v>
      </c>
      <c r="B570" s="12" t="s">
        <v>383</v>
      </c>
      <c r="C570" s="13" t="str">
        <f t="shared" si="1"/>
        <v>M96X2</v>
      </c>
      <c r="D570" s="13" t="s">
        <v>71</v>
      </c>
    </row>
    <row r="571">
      <c r="A571" s="13" t="s">
        <v>375</v>
      </c>
      <c r="B571" s="12" t="s">
        <v>384</v>
      </c>
      <c r="C571" s="13" t="str">
        <f t="shared" si="1"/>
        <v>M96X3</v>
      </c>
      <c r="D571" s="12" t="s">
        <v>92</v>
      </c>
    </row>
    <row r="572">
      <c r="A572" s="13" t="s">
        <v>375</v>
      </c>
      <c r="B572" s="12" t="s">
        <v>385</v>
      </c>
      <c r="C572" s="13" t="str">
        <f t="shared" si="1"/>
        <v>M96X4</v>
      </c>
      <c r="D572" s="12" t="s">
        <v>100</v>
      </c>
    </row>
    <row r="573">
      <c r="A573" s="13" t="s">
        <v>375</v>
      </c>
      <c r="B573" s="12" t="s">
        <v>386</v>
      </c>
      <c r="C573" s="13" t="str">
        <f t="shared" si="1"/>
        <v>M96X5</v>
      </c>
    </row>
    <row r="574">
      <c r="A574" s="13" t="s">
        <v>375</v>
      </c>
      <c r="B574" s="12" t="s">
        <v>387</v>
      </c>
      <c r="C574" s="13" t="str">
        <f t="shared" si="1"/>
        <v>M96X6</v>
      </c>
    </row>
    <row r="575">
      <c r="A575" s="13" t="s">
        <v>376</v>
      </c>
      <c r="B575" s="12" t="s">
        <v>382</v>
      </c>
      <c r="C575" s="13" t="str">
        <f t="shared" si="1"/>
        <v>M97X1</v>
      </c>
      <c r="D575" s="13" t="s">
        <v>91</v>
      </c>
    </row>
    <row r="576">
      <c r="A576" s="13" t="s">
        <v>376</v>
      </c>
      <c r="B576" s="12" t="s">
        <v>383</v>
      </c>
      <c r="C576" s="13" t="str">
        <f t="shared" si="1"/>
        <v>M97X2</v>
      </c>
      <c r="D576" s="13" t="s">
        <v>92</v>
      </c>
    </row>
    <row r="577">
      <c r="A577" s="13" t="s">
        <v>376</v>
      </c>
      <c r="B577" s="12" t="s">
        <v>384</v>
      </c>
      <c r="C577" s="13" t="str">
        <f t="shared" si="1"/>
        <v>M97X3</v>
      </c>
    </row>
    <row r="578">
      <c r="A578" s="13" t="s">
        <v>376</v>
      </c>
      <c r="B578" s="12" t="s">
        <v>385</v>
      </c>
      <c r="C578" s="13" t="str">
        <f t="shared" si="1"/>
        <v>M97X4</v>
      </c>
    </row>
    <row r="579">
      <c r="A579" s="13" t="s">
        <v>376</v>
      </c>
      <c r="B579" s="12" t="s">
        <v>386</v>
      </c>
      <c r="C579" s="13" t="str">
        <f t="shared" si="1"/>
        <v>M97X5</v>
      </c>
    </row>
    <row r="580">
      <c r="A580" s="13" t="s">
        <v>376</v>
      </c>
      <c r="B580" s="12" t="s">
        <v>387</v>
      </c>
      <c r="C580" s="13" t="str">
        <f t="shared" si="1"/>
        <v>M97X6</v>
      </c>
    </row>
    <row r="581">
      <c r="A581" s="13" t="s">
        <v>377</v>
      </c>
      <c r="B581" s="12" t="s">
        <v>382</v>
      </c>
      <c r="C581" s="13" t="str">
        <f t="shared" si="1"/>
        <v>M98X1</v>
      </c>
      <c r="D581" s="13" t="s">
        <v>82</v>
      </c>
    </row>
    <row r="582">
      <c r="A582" s="13" t="s">
        <v>377</v>
      </c>
      <c r="B582" s="12" t="s">
        <v>383</v>
      </c>
      <c r="C582" s="13" t="str">
        <f t="shared" si="1"/>
        <v>M98X2</v>
      </c>
      <c r="D582" s="13" t="s">
        <v>113</v>
      </c>
    </row>
    <row r="583">
      <c r="A583" s="13" t="s">
        <v>377</v>
      </c>
      <c r="B583" s="12" t="s">
        <v>384</v>
      </c>
      <c r="C583" s="13" t="str">
        <f t="shared" si="1"/>
        <v>M98X3</v>
      </c>
      <c r="D583" s="13" t="s">
        <v>56</v>
      </c>
    </row>
    <row r="584">
      <c r="A584" s="13" t="s">
        <v>377</v>
      </c>
      <c r="B584" s="12" t="s">
        <v>385</v>
      </c>
      <c r="C584" s="13" t="str">
        <f t="shared" si="1"/>
        <v>M98X4</v>
      </c>
      <c r="D584" s="13" t="s">
        <v>87</v>
      </c>
    </row>
    <row r="585">
      <c r="A585" s="13" t="s">
        <v>377</v>
      </c>
      <c r="B585" s="12" t="s">
        <v>386</v>
      </c>
      <c r="C585" s="13" t="str">
        <f t="shared" si="1"/>
        <v>M98X5</v>
      </c>
    </row>
    <row r="586">
      <c r="A586" s="13" t="s">
        <v>377</v>
      </c>
      <c r="B586" s="12" t="s">
        <v>387</v>
      </c>
      <c r="C586" s="13" t="str">
        <f t="shared" si="1"/>
        <v>M98X6</v>
      </c>
    </row>
    <row r="587">
      <c r="A587" s="13" t="s">
        <v>378</v>
      </c>
      <c r="B587" s="12" t="s">
        <v>382</v>
      </c>
      <c r="C587" s="13" t="str">
        <f t="shared" si="1"/>
        <v>M99X1</v>
      </c>
      <c r="D587" s="13" t="s">
        <v>52</v>
      </c>
    </row>
    <row r="588">
      <c r="A588" s="13" t="s">
        <v>378</v>
      </c>
      <c r="B588" s="12" t="s">
        <v>383</v>
      </c>
      <c r="C588" s="13" t="str">
        <f t="shared" si="1"/>
        <v>M99X2</v>
      </c>
      <c r="D588" s="13" t="s">
        <v>104</v>
      </c>
    </row>
    <row r="589">
      <c r="A589" s="13" t="s">
        <v>378</v>
      </c>
      <c r="B589" s="12" t="s">
        <v>384</v>
      </c>
      <c r="C589" s="13" t="str">
        <f t="shared" si="1"/>
        <v>M99X3</v>
      </c>
    </row>
    <row r="590">
      <c r="A590" s="13" t="s">
        <v>378</v>
      </c>
      <c r="B590" s="12" t="s">
        <v>385</v>
      </c>
      <c r="C590" s="13" t="str">
        <f t="shared" si="1"/>
        <v>M99X4</v>
      </c>
    </row>
    <row r="591">
      <c r="A591" s="13" t="s">
        <v>378</v>
      </c>
      <c r="B591" s="12" t="s">
        <v>386</v>
      </c>
      <c r="C591" s="13" t="str">
        <f t="shared" si="1"/>
        <v>M99X5</v>
      </c>
    </row>
    <row r="592">
      <c r="A592" s="13" t="s">
        <v>378</v>
      </c>
      <c r="B592" s="12" t="s">
        <v>387</v>
      </c>
      <c r="C592" s="13" t="str">
        <f t="shared" si="1"/>
        <v>M99X6</v>
      </c>
    </row>
    <row r="593">
      <c r="A593" s="13" t="s">
        <v>379</v>
      </c>
      <c r="B593" s="12" t="s">
        <v>382</v>
      </c>
      <c r="C593" s="13" t="str">
        <f t="shared" si="1"/>
        <v>M100X1</v>
      </c>
      <c r="D593" s="13" t="s">
        <v>32</v>
      </c>
    </row>
    <row r="594">
      <c r="A594" s="13" t="s">
        <v>379</v>
      </c>
      <c r="B594" s="12" t="s">
        <v>383</v>
      </c>
      <c r="C594" s="13" t="str">
        <f t="shared" si="1"/>
        <v>M100X2</v>
      </c>
      <c r="D594" s="13" t="s">
        <v>21</v>
      </c>
    </row>
    <row r="595">
      <c r="A595" s="13" t="s">
        <v>379</v>
      </c>
      <c r="B595" s="12" t="s">
        <v>384</v>
      </c>
      <c r="C595" s="13" t="str">
        <f t="shared" si="1"/>
        <v>M100X3</v>
      </c>
      <c r="D595" s="13" t="s">
        <v>23</v>
      </c>
    </row>
    <row r="596">
      <c r="A596" s="13" t="s">
        <v>379</v>
      </c>
      <c r="B596" s="12" t="s">
        <v>385</v>
      </c>
      <c r="C596" s="13" t="str">
        <f t="shared" si="1"/>
        <v>M100X4</v>
      </c>
      <c r="D596" s="13" t="s">
        <v>34</v>
      </c>
    </row>
    <row r="597">
      <c r="A597" s="13" t="s">
        <v>379</v>
      </c>
      <c r="B597" s="12" t="s">
        <v>386</v>
      </c>
      <c r="C597" s="13" t="str">
        <f t="shared" si="1"/>
        <v>M100X5</v>
      </c>
    </row>
    <row r="598">
      <c r="A598" s="13" t="s">
        <v>379</v>
      </c>
      <c r="B598" s="12" t="s">
        <v>387</v>
      </c>
      <c r="C598" s="13" t="str">
        <f t="shared" si="1"/>
        <v>M100X6</v>
      </c>
    </row>
    <row r="599">
      <c r="A599" s="13" t="s">
        <v>380</v>
      </c>
      <c r="B599" s="12" t="s">
        <v>382</v>
      </c>
      <c r="C599" s="13" t="str">
        <f t="shared" si="1"/>
        <v>M101X1</v>
      </c>
      <c r="D599" s="13" t="s">
        <v>80</v>
      </c>
    </row>
    <row r="600">
      <c r="A600" s="13" t="s">
        <v>380</v>
      </c>
      <c r="B600" s="12" t="s">
        <v>383</v>
      </c>
      <c r="C600" s="13" t="str">
        <f t="shared" si="1"/>
        <v>M101X2</v>
      </c>
      <c r="D600" s="13" t="s">
        <v>77</v>
      </c>
    </row>
    <row r="601">
      <c r="A601" s="13" t="s">
        <v>380</v>
      </c>
      <c r="B601" s="12" t="s">
        <v>384</v>
      </c>
      <c r="C601" s="13" t="str">
        <f t="shared" si="1"/>
        <v>M101X3</v>
      </c>
      <c r="D601" s="13" t="s">
        <v>68</v>
      </c>
    </row>
    <row r="602">
      <c r="A602" s="13" t="s">
        <v>380</v>
      </c>
      <c r="B602" s="12" t="s">
        <v>385</v>
      </c>
      <c r="C602" s="13" t="str">
        <f t="shared" si="1"/>
        <v>M101X4</v>
      </c>
    </row>
    <row r="603">
      <c r="A603" s="13" t="s">
        <v>380</v>
      </c>
      <c r="B603" s="12" t="s">
        <v>386</v>
      </c>
      <c r="C603" s="13" t="str">
        <f t="shared" si="1"/>
        <v>M101X5</v>
      </c>
    </row>
    <row r="604">
      <c r="A604" s="13" t="s">
        <v>380</v>
      </c>
      <c r="B604" s="12" t="s">
        <v>387</v>
      </c>
      <c r="C604" s="13" t="str">
        <f t="shared" si="1"/>
        <v>M101X6</v>
      </c>
    </row>
    <row r="605">
      <c r="A605" s="13" t="s">
        <v>381</v>
      </c>
      <c r="B605" s="12" t="s">
        <v>382</v>
      </c>
      <c r="C605" s="13" t="str">
        <f t="shared" si="1"/>
        <v>M102X1</v>
      </c>
      <c r="D605" s="13" t="s">
        <v>32</v>
      </c>
    </row>
    <row r="606">
      <c r="A606" s="13" t="s">
        <v>381</v>
      </c>
      <c r="B606" s="12" t="s">
        <v>383</v>
      </c>
      <c r="C606" s="13" t="str">
        <f t="shared" si="1"/>
        <v>M102X2</v>
      </c>
    </row>
    <row r="607">
      <c r="A607" s="13" t="s">
        <v>381</v>
      </c>
      <c r="B607" s="12" t="s">
        <v>384</v>
      </c>
      <c r="C607" s="13" t="str">
        <f t="shared" si="1"/>
        <v>M102X3</v>
      </c>
    </row>
    <row r="608">
      <c r="A608" s="13" t="s">
        <v>381</v>
      </c>
      <c r="B608" s="12" t="s">
        <v>385</v>
      </c>
      <c r="C608" s="13" t="str">
        <f t="shared" si="1"/>
        <v>M102X4</v>
      </c>
    </row>
    <row r="609">
      <c r="A609" s="13" t="s">
        <v>381</v>
      </c>
      <c r="B609" s="12" t="s">
        <v>386</v>
      </c>
      <c r="C609" s="13" t="str">
        <f t="shared" si="1"/>
        <v>M102X5</v>
      </c>
    </row>
    <row r="610">
      <c r="A610" s="13" t="s">
        <v>381</v>
      </c>
      <c r="B610" s="12" t="s">
        <v>387</v>
      </c>
      <c r="C610" s="13" t="str">
        <f t="shared" si="1"/>
        <v>M102X6</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4" t="s">
        <v>0</v>
      </c>
      <c r="B1" s="34"/>
      <c r="C1" s="34" t="s">
        <v>449</v>
      </c>
      <c r="D1" s="34" t="s">
        <v>4</v>
      </c>
      <c r="E1" s="35" t="s">
        <v>5</v>
      </c>
      <c r="F1" s="35" t="s">
        <v>6</v>
      </c>
      <c r="G1" s="34" t="s">
        <v>1</v>
      </c>
      <c r="H1" s="34" t="s">
        <v>450</v>
      </c>
      <c r="I1" s="34" t="s">
        <v>12</v>
      </c>
      <c r="J1" s="34" t="s">
        <v>13</v>
      </c>
      <c r="K1" s="34" t="s">
        <v>14</v>
      </c>
      <c r="L1" s="34" t="s">
        <v>451</v>
      </c>
      <c r="M1" s="1" t="s">
        <v>452</v>
      </c>
      <c r="N1" s="6"/>
      <c r="O1" s="6"/>
      <c r="P1" s="6"/>
      <c r="Q1" s="6"/>
      <c r="R1" s="6"/>
      <c r="S1" s="6"/>
      <c r="T1" s="6"/>
      <c r="U1" s="6"/>
      <c r="V1" s="6"/>
      <c r="W1" s="6"/>
      <c r="X1" s="6"/>
      <c r="Y1" s="6"/>
      <c r="Z1" s="6"/>
      <c r="AA1" s="6"/>
      <c r="AB1" s="6"/>
      <c r="AC1" s="6"/>
      <c r="AD1" s="6"/>
      <c r="AE1" s="6"/>
      <c r="AF1" s="6"/>
      <c r="AG1" s="6"/>
      <c r="AH1" s="6"/>
    </row>
    <row r="2">
      <c r="A2" s="6" t="s">
        <v>129</v>
      </c>
      <c r="B2" s="6" t="str">
        <f>VLOOKUP(A2,'Mentor Sheet'!$B$2:$O$102,2,0)</f>
        <v>M23</v>
      </c>
      <c r="C2" s="6" t="s">
        <v>35</v>
      </c>
      <c r="D2" s="7">
        <v>1.0</v>
      </c>
      <c r="E2" s="6" t="str">
        <f t="shared" ref="E2:E261" si="1">CONCATENATE(B2,"X",D2)</f>
        <v>M23X1</v>
      </c>
      <c r="F2" s="6" t="str">
        <f>VLOOKUP(E2,'Slot tags'!$C$2:$D$610,2,0)</f>
        <v>S17</v>
      </c>
      <c r="G2" s="6" t="s">
        <v>130</v>
      </c>
      <c r="H2" s="6" t="str">
        <f t="shared" ref="H2:H145" si="2">iferror(VLOOKUP(C2,'2021 recruits sheet'!$A$1:$E$14,2,0),"")</f>
        <v/>
      </c>
      <c r="I2" s="9">
        <v>44744.0</v>
      </c>
      <c r="J2" s="11">
        <v>44744.666666666664</v>
      </c>
      <c r="K2" s="15">
        <v>44744.708333333336</v>
      </c>
      <c r="L2" s="9">
        <v>44717.0</v>
      </c>
      <c r="M2" s="6"/>
      <c r="N2" s="6"/>
      <c r="O2" s="6"/>
      <c r="P2" s="6"/>
      <c r="Q2" s="6"/>
      <c r="R2" s="6"/>
      <c r="S2" s="6"/>
      <c r="T2" s="6"/>
      <c r="U2" s="6"/>
      <c r="V2" s="6"/>
      <c r="W2" s="6"/>
      <c r="X2" s="6"/>
      <c r="Y2" s="6"/>
      <c r="Z2" s="6"/>
      <c r="AA2" s="6"/>
      <c r="AB2" s="6"/>
      <c r="AC2" s="6"/>
      <c r="AD2" s="6"/>
      <c r="AE2" s="6"/>
      <c r="AF2" s="6"/>
      <c r="AG2" s="6"/>
      <c r="AH2" s="6"/>
    </row>
    <row r="3">
      <c r="A3" s="6" t="s">
        <v>129</v>
      </c>
      <c r="B3" s="6" t="str">
        <f>VLOOKUP(A3,'Mentor Sheet'!$B$2:$O$102,2,0)</f>
        <v>M23</v>
      </c>
      <c r="C3" s="6" t="s">
        <v>35</v>
      </c>
      <c r="D3" s="7">
        <v>2.0</v>
      </c>
      <c r="E3" s="6" t="str">
        <f t="shared" si="1"/>
        <v>M23X2</v>
      </c>
      <c r="F3" s="6" t="str">
        <f>VLOOKUP(E3,'Slot tags'!$C$2:$D$610,2,0)</f>
        <v>S16</v>
      </c>
      <c r="G3" s="6" t="s">
        <v>130</v>
      </c>
      <c r="H3" s="6" t="str">
        <f t="shared" si="2"/>
        <v/>
      </c>
      <c r="I3" s="9">
        <v>44744.0</v>
      </c>
      <c r="J3" s="11">
        <v>44744.708333333336</v>
      </c>
      <c r="K3" s="15">
        <v>44744.75</v>
      </c>
      <c r="L3" s="9">
        <v>44717.0</v>
      </c>
      <c r="M3" s="6"/>
      <c r="N3" s="6"/>
      <c r="O3" s="6"/>
      <c r="P3" s="6"/>
      <c r="Q3" s="6"/>
      <c r="R3" s="6"/>
      <c r="S3" s="6"/>
      <c r="T3" s="6"/>
      <c r="U3" s="6"/>
      <c r="V3" s="6"/>
      <c r="W3" s="6"/>
      <c r="X3" s="6"/>
      <c r="Y3" s="6"/>
      <c r="Z3" s="6"/>
      <c r="AA3" s="6"/>
      <c r="AB3" s="6"/>
      <c r="AC3" s="6"/>
      <c r="AD3" s="6"/>
      <c r="AE3" s="6"/>
      <c r="AF3" s="6"/>
      <c r="AG3" s="6"/>
      <c r="AH3" s="6"/>
    </row>
    <row r="4">
      <c r="A4" s="6" t="s">
        <v>129</v>
      </c>
      <c r="B4" s="6" t="str">
        <f>VLOOKUP(A4,'Mentor Sheet'!$B$2:$O$102,2,0)</f>
        <v>M23</v>
      </c>
      <c r="C4" s="6" t="s">
        <v>35</v>
      </c>
      <c r="D4" s="7">
        <v>3.0</v>
      </c>
      <c r="E4" s="6" t="str">
        <f t="shared" si="1"/>
        <v>M23X3</v>
      </c>
      <c r="F4" s="6" t="str">
        <f>VLOOKUP(E4,'Slot tags'!$C$2:$D$610,2,0)</f>
        <v>S13</v>
      </c>
      <c r="G4" s="6" t="s">
        <v>130</v>
      </c>
      <c r="H4" s="6" t="str">
        <f t="shared" si="2"/>
        <v/>
      </c>
      <c r="I4" s="9">
        <v>44745.0</v>
      </c>
      <c r="J4" s="11">
        <v>44745.708333333336</v>
      </c>
      <c r="K4" s="15">
        <v>44745.75</v>
      </c>
      <c r="L4" s="9">
        <v>44717.0</v>
      </c>
      <c r="M4" s="6"/>
      <c r="N4" s="6"/>
      <c r="O4" s="6"/>
      <c r="P4" s="6"/>
      <c r="Q4" s="6"/>
      <c r="R4" s="6"/>
      <c r="S4" s="6"/>
      <c r="T4" s="6"/>
      <c r="U4" s="6"/>
      <c r="V4" s="6"/>
      <c r="W4" s="6"/>
      <c r="X4" s="6"/>
      <c r="Y4" s="6"/>
      <c r="Z4" s="6"/>
      <c r="AA4" s="6"/>
      <c r="AB4" s="6"/>
      <c r="AC4" s="6"/>
      <c r="AD4" s="6"/>
      <c r="AE4" s="6"/>
      <c r="AF4" s="6"/>
      <c r="AG4" s="6"/>
      <c r="AH4" s="6"/>
    </row>
    <row r="5">
      <c r="A5" s="6" t="s">
        <v>241</v>
      </c>
      <c r="B5" s="6" t="str">
        <f>VLOOKUP(A5,'Mentor Sheet'!$B$2:$O$102,2,0)</f>
        <v>M44</v>
      </c>
      <c r="C5" s="6" t="s">
        <v>20</v>
      </c>
      <c r="D5" s="7">
        <v>1.0</v>
      </c>
      <c r="E5" s="6" t="str">
        <f t="shared" si="1"/>
        <v>M44X1</v>
      </c>
      <c r="F5" s="6" t="str">
        <f>VLOOKUP(E5,'Slot tags'!$C$2:$D$610,2,0)</f>
        <v>S44</v>
      </c>
      <c r="G5" s="6" t="s">
        <v>242</v>
      </c>
      <c r="H5" s="6" t="str">
        <f t="shared" si="2"/>
        <v/>
      </c>
      <c r="I5" s="9">
        <v>44743.0</v>
      </c>
      <c r="J5" s="11">
        <v>44743.458333333336</v>
      </c>
      <c r="K5" s="15">
        <v>44743.5</v>
      </c>
      <c r="L5" s="9">
        <v>44717.0</v>
      </c>
      <c r="M5" s="6"/>
      <c r="N5" s="6"/>
      <c r="O5" s="6"/>
      <c r="P5" s="6"/>
      <c r="Q5" s="6"/>
      <c r="R5" s="6"/>
      <c r="S5" s="6"/>
      <c r="T5" s="6"/>
      <c r="U5" s="6"/>
      <c r="V5" s="6"/>
      <c r="W5" s="6"/>
      <c r="X5" s="6"/>
      <c r="Y5" s="6"/>
      <c r="Z5" s="6"/>
      <c r="AA5" s="6"/>
      <c r="AB5" s="6"/>
      <c r="AC5" s="6"/>
      <c r="AD5" s="6"/>
      <c r="AE5" s="6"/>
      <c r="AF5" s="6"/>
      <c r="AG5" s="6"/>
      <c r="AH5" s="6"/>
    </row>
    <row r="6">
      <c r="A6" s="6" t="s">
        <v>241</v>
      </c>
      <c r="B6" s="6" t="str">
        <f>VLOOKUP(A6,'Mentor Sheet'!$B$2:$O$102,2,0)</f>
        <v>M44</v>
      </c>
      <c r="C6" s="6" t="s">
        <v>20</v>
      </c>
      <c r="D6" s="7">
        <v>2.0</v>
      </c>
      <c r="E6" s="6" t="str">
        <f t="shared" si="1"/>
        <v>M44X2</v>
      </c>
      <c r="F6" s="6" t="str">
        <f>VLOOKUP(E6,'Slot tags'!$C$2:$D$610,2,0)</f>
        <v>S23</v>
      </c>
      <c r="G6" s="6" t="s">
        <v>242</v>
      </c>
      <c r="H6" s="6" t="str">
        <f t="shared" si="2"/>
        <v/>
      </c>
      <c r="I6" s="9">
        <v>44744.0</v>
      </c>
      <c r="J6" s="11">
        <v>44744.458333333336</v>
      </c>
      <c r="K6" s="15">
        <v>44744.5</v>
      </c>
      <c r="L6" s="9">
        <v>44717.0</v>
      </c>
      <c r="M6" s="6"/>
      <c r="N6" s="6"/>
      <c r="O6" s="6"/>
      <c r="P6" s="6"/>
      <c r="Q6" s="6"/>
      <c r="R6" s="6"/>
      <c r="S6" s="6"/>
      <c r="T6" s="6"/>
      <c r="U6" s="6"/>
      <c r="V6" s="6"/>
      <c r="W6" s="6"/>
      <c r="X6" s="6"/>
      <c r="Y6" s="6"/>
      <c r="Z6" s="6"/>
      <c r="AA6" s="6"/>
      <c r="AB6" s="6"/>
      <c r="AC6" s="6"/>
      <c r="AD6" s="6"/>
      <c r="AE6" s="6"/>
      <c r="AF6" s="6"/>
      <c r="AG6" s="6"/>
      <c r="AH6" s="6"/>
    </row>
    <row r="7">
      <c r="A7" s="6" t="s">
        <v>241</v>
      </c>
      <c r="B7" s="6" t="str">
        <f>VLOOKUP(A7,'Mentor Sheet'!$B$2:$O$102,2,0)</f>
        <v>M44</v>
      </c>
      <c r="C7" s="6" t="s">
        <v>20</v>
      </c>
      <c r="D7" s="7">
        <v>3.0</v>
      </c>
      <c r="E7" s="6" t="str">
        <f t="shared" si="1"/>
        <v>M44X3</v>
      </c>
      <c r="F7" s="6" t="str">
        <f>VLOOKUP(E7,'Slot tags'!$C$2:$D$610,2,0)</f>
        <v>S17</v>
      </c>
      <c r="G7" s="6" t="s">
        <v>242</v>
      </c>
      <c r="H7" s="6" t="str">
        <f t="shared" si="2"/>
        <v/>
      </c>
      <c r="I7" s="9">
        <v>44746.0</v>
      </c>
      <c r="J7" s="11">
        <v>44746.479166666664</v>
      </c>
      <c r="K7" s="15">
        <v>44746.520833333336</v>
      </c>
      <c r="L7" s="9">
        <v>44717.0</v>
      </c>
      <c r="M7" s="6"/>
      <c r="N7" s="6"/>
      <c r="O7" s="6"/>
      <c r="P7" s="6"/>
      <c r="Q7" s="6"/>
      <c r="R7" s="6"/>
      <c r="S7" s="6"/>
      <c r="T7" s="6"/>
      <c r="U7" s="6"/>
      <c r="V7" s="6"/>
      <c r="W7" s="6"/>
      <c r="X7" s="6"/>
      <c r="Y7" s="6"/>
      <c r="Z7" s="6"/>
      <c r="AA7" s="6"/>
      <c r="AB7" s="6"/>
      <c r="AC7" s="6"/>
      <c r="AD7" s="6"/>
      <c r="AE7" s="6"/>
      <c r="AF7" s="6"/>
      <c r="AG7" s="6"/>
      <c r="AH7" s="6"/>
    </row>
    <row r="8">
      <c r="A8" s="6" t="s">
        <v>131</v>
      </c>
      <c r="B8" s="6" t="str">
        <f>VLOOKUP(A8,'Mentor Sheet'!$B$2:$O$102,2,0)</f>
        <v>M25</v>
      </c>
      <c r="C8" s="6" t="s">
        <v>35</v>
      </c>
      <c r="D8" s="7">
        <v>1.0</v>
      </c>
      <c r="E8" s="6" t="str">
        <f t="shared" si="1"/>
        <v>M25X1</v>
      </c>
      <c r="F8" s="6" t="str">
        <f>VLOOKUP(E8,'Slot tags'!$C$2:$D$610,2,0)</f>
        <v>S26</v>
      </c>
      <c r="G8" s="6" t="s">
        <v>132</v>
      </c>
      <c r="H8" s="6" t="str">
        <f t="shared" si="2"/>
        <v/>
      </c>
      <c r="I8" s="9">
        <v>44747.0</v>
      </c>
      <c r="J8" s="11">
        <v>44747.770833333336</v>
      </c>
      <c r="K8" s="15">
        <v>44747.8125</v>
      </c>
      <c r="L8" s="9">
        <v>44717.0</v>
      </c>
      <c r="M8" s="6"/>
      <c r="N8" s="6"/>
      <c r="O8" s="6"/>
      <c r="P8" s="6"/>
      <c r="Q8" s="6"/>
      <c r="R8" s="6"/>
      <c r="S8" s="6"/>
      <c r="T8" s="6"/>
      <c r="U8" s="6"/>
      <c r="V8" s="6"/>
      <c r="W8" s="6"/>
      <c r="X8" s="6"/>
      <c r="Y8" s="6"/>
      <c r="Z8" s="6"/>
      <c r="AA8" s="6"/>
      <c r="AB8" s="6"/>
      <c r="AC8" s="6"/>
      <c r="AD8" s="6"/>
      <c r="AE8" s="6"/>
      <c r="AF8" s="6"/>
      <c r="AG8" s="6"/>
      <c r="AH8" s="6"/>
    </row>
    <row r="9">
      <c r="A9" s="6" t="s">
        <v>131</v>
      </c>
      <c r="B9" s="6" t="str">
        <f>VLOOKUP(A9,'Mentor Sheet'!$B$2:$O$102,2,0)</f>
        <v>M25</v>
      </c>
      <c r="C9" s="6" t="s">
        <v>35</v>
      </c>
      <c r="D9" s="7">
        <v>2.0</v>
      </c>
      <c r="E9" s="6" t="str">
        <f t="shared" si="1"/>
        <v>M25X2</v>
      </c>
      <c r="F9" s="6" t="str">
        <f>VLOOKUP(E9,'Slot tags'!$C$2:$D$610,2,0)</f>
        <v>S28</v>
      </c>
      <c r="G9" s="6" t="s">
        <v>132</v>
      </c>
      <c r="H9" s="6" t="str">
        <f t="shared" si="2"/>
        <v/>
      </c>
      <c r="I9" s="9">
        <v>44749.0</v>
      </c>
      <c r="J9" s="11">
        <v>44749.770833333336</v>
      </c>
      <c r="K9" s="15">
        <v>44749.8125</v>
      </c>
      <c r="L9" s="9">
        <v>44717.0</v>
      </c>
      <c r="M9" s="6"/>
      <c r="N9" s="6"/>
      <c r="O9" s="6"/>
      <c r="P9" s="6"/>
      <c r="Q9" s="6"/>
      <c r="R9" s="6"/>
      <c r="S9" s="6"/>
      <c r="T9" s="6"/>
      <c r="U9" s="6"/>
      <c r="V9" s="6"/>
      <c r="W9" s="6"/>
      <c r="X9" s="6"/>
      <c r="Y9" s="6"/>
      <c r="Z9" s="6"/>
      <c r="AA9" s="6"/>
      <c r="AB9" s="6"/>
      <c r="AC9" s="6"/>
      <c r="AD9" s="6"/>
      <c r="AE9" s="6"/>
      <c r="AF9" s="6"/>
      <c r="AG9" s="6"/>
      <c r="AH9" s="6"/>
    </row>
    <row r="10">
      <c r="A10" s="6" t="s">
        <v>133</v>
      </c>
      <c r="B10" s="6" t="str">
        <f>VLOOKUP(A10,'Mentor Sheet'!$B$2:$O$102,2,0)</f>
        <v>M48</v>
      </c>
      <c r="C10" s="6" t="s">
        <v>20</v>
      </c>
      <c r="D10" s="7">
        <v>1.0</v>
      </c>
      <c r="E10" s="6" t="str">
        <f t="shared" si="1"/>
        <v>M48X1</v>
      </c>
      <c r="F10" s="6" t="str">
        <f>VLOOKUP(E10,'Slot tags'!$C$2:$D$610,2,0)</f>
        <v>S8</v>
      </c>
      <c r="G10" s="6" t="s">
        <v>134</v>
      </c>
      <c r="H10" s="6" t="str">
        <f t="shared" si="2"/>
        <v/>
      </c>
      <c r="I10" s="9">
        <v>44743.0</v>
      </c>
      <c r="J10" s="11">
        <v>44743.625</v>
      </c>
      <c r="K10" s="15">
        <v>44743.666666666664</v>
      </c>
      <c r="L10" s="9">
        <v>44717.0</v>
      </c>
      <c r="M10" s="6"/>
      <c r="N10" s="6"/>
      <c r="O10" s="6"/>
      <c r="P10" s="6"/>
      <c r="Q10" s="6"/>
      <c r="R10" s="6"/>
      <c r="S10" s="6"/>
      <c r="T10" s="6"/>
      <c r="U10" s="6"/>
      <c r="V10" s="6"/>
      <c r="W10" s="6"/>
      <c r="X10" s="6"/>
      <c r="Y10" s="6"/>
      <c r="Z10" s="6"/>
      <c r="AA10" s="6"/>
      <c r="AB10" s="6"/>
      <c r="AC10" s="6"/>
      <c r="AD10" s="6"/>
      <c r="AE10" s="6"/>
      <c r="AF10" s="6"/>
      <c r="AG10" s="6"/>
      <c r="AH10" s="6"/>
    </row>
    <row r="11">
      <c r="A11" s="6" t="s">
        <v>133</v>
      </c>
      <c r="B11" s="6" t="str">
        <f>VLOOKUP(A11,'Mentor Sheet'!$B$2:$O$102,2,0)</f>
        <v>M48</v>
      </c>
      <c r="C11" s="6" t="s">
        <v>20</v>
      </c>
      <c r="D11" s="7">
        <v>2.0</v>
      </c>
      <c r="E11" s="6" t="str">
        <f t="shared" si="1"/>
        <v>M48X2</v>
      </c>
      <c r="F11" s="6" t="str">
        <f>VLOOKUP(E11,'Slot tags'!$C$2:$D$610,2,0)</f>
        <v>S12</v>
      </c>
      <c r="G11" s="6" t="s">
        <v>134</v>
      </c>
      <c r="H11" s="6" t="str">
        <f t="shared" si="2"/>
        <v/>
      </c>
      <c r="I11" s="9">
        <v>44743.0</v>
      </c>
      <c r="J11" s="11">
        <v>44743.708333333336</v>
      </c>
      <c r="K11" s="15">
        <v>44743.75</v>
      </c>
      <c r="L11" s="9">
        <v>44717.0</v>
      </c>
      <c r="M11" s="6"/>
      <c r="N11" s="6"/>
      <c r="O11" s="6"/>
      <c r="P11" s="6"/>
      <c r="Q11" s="6"/>
      <c r="R11" s="6"/>
      <c r="S11" s="6"/>
      <c r="T11" s="6"/>
      <c r="U11" s="6"/>
      <c r="V11" s="6"/>
      <c r="W11" s="6"/>
      <c r="X11" s="6"/>
      <c r="Y11" s="6"/>
      <c r="Z11" s="6"/>
      <c r="AA11" s="6"/>
      <c r="AB11" s="6"/>
      <c r="AC11" s="6"/>
      <c r="AD11" s="6"/>
      <c r="AE11" s="6"/>
      <c r="AF11" s="6"/>
      <c r="AG11" s="6"/>
      <c r="AH11" s="6"/>
    </row>
    <row r="12">
      <c r="A12" s="6" t="s">
        <v>135</v>
      </c>
      <c r="B12" s="6" t="str">
        <f>VLOOKUP(A12,'Mentor Sheet'!$B$2:$O$102,2,0)</f>
        <v>M6</v>
      </c>
      <c r="C12" s="6" t="s">
        <v>31</v>
      </c>
      <c r="D12" s="7">
        <v>1.0</v>
      </c>
      <c r="E12" s="6" t="str">
        <f t="shared" si="1"/>
        <v>M6X1</v>
      </c>
      <c r="F12" s="6" t="str">
        <f>VLOOKUP(E12,'Slot tags'!$C$2:$D$610,2,0)</f>
        <v>S13</v>
      </c>
      <c r="G12" s="6" t="s">
        <v>136</v>
      </c>
      <c r="H12" s="6" t="str">
        <f t="shared" si="2"/>
        <v/>
      </c>
      <c r="I12" s="9">
        <v>44744.0</v>
      </c>
      <c r="J12" s="11">
        <v>44744.458333333336</v>
      </c>
      <c r="K12" s="15">
        <v>44744.5</v>
      </c>
      <c r="L12" s="9">
        <v>44717.0</v>
      </c>
      <c r="M12" s="6"/>
      <c r="N12" s="6"/>
      <c r="O12" s="6"/>
      <c r="P12" s="6"/>
      <c r="Q12" s="6"/>
      <c r="R12" s="6"/>
      <c r="S12" s="6"/>
      <c r="T12" s="6"/>
      <c r="U12" s="6"/>
      <c r="V12" s="6"/>
      <c r="W12" s="6"/>
      <c r="X12" s="6"/>
      <c r="Y12" s="6"/>
      <c r="Z12" s="6"/>
      <c r="AA12" s="6"/>
      <c r="AB12" s="6"/>
      <c r="AC12" s="6"/>
      <c r="AD12" s="6"/>
      <c r="AE12" s="6"/>
      <c r="AF12" s="6"/>
      <c r="AG12" s="6"/>
      <c r="AH12" s="6"/>
    </row>
    <row r="13">
      <c r="A13" s="6" t="s">
        <v>135</v>
      </c>
      <c r="B13" s="6" t="str">
        <f>VLOOKUP(A13,'Mentor Sheet'!$B$2:$O$102,2,0)</f>
        <v>M6</v>
      </c>
      <c r="C13" s="6" t="s">
        <v>31</v>
      </c>
      <c r="D13" s="7">
        <v>2.0</v>
      </c>
      <c r="E13" s="6" t="str">
        <f t="shared" si="1"/>
        <v>M6X2</v>
      </c>
      <c r="F13" s="6" t="str">
        <f>VLOOKUP(E13,'Slot tags'!$C$2:$D$610,2,0)</f>
        <v>S20</v>
      </c>
      <c r="G13" s="6" t="s">
        <v>136</v>
      </c>
      <c r="H13" s="6" t="str">
        <f t="shared" si="2"/>
        <v/>
      </c>
      <c r="I13" s="9">
        <v>44744.0</v>
      </c>
      <c r="J13" s="11">
        <v>44744.5</v>
      </c>
      <c r="K13" s="15">
        <v>44744.541666666664</v>
      </c>
      <c r="L13" s="9">
        <v>44717.0</v>
      </c>
      <c r="M13" s="6"/>
      <c r="N13" s="6"/>
      <c r="O13" s="6"/>
      <c r="P13" s="6"/>
      <c r="Q13" s="6"/>
      <c r="R13" s="6"/>
      <c r="S13" s="6"/>
      <c r="T13" s="6"/>
      <c r="U13" s="6"/>
      <c r="V13" s="6"/>
      <c r="W13" s="6"/>
      <c r="X13" s="6"/>
      <c r="Y13" s="6"/>
      <c r="Z13" s="6"/>
      <c r="AA13" s="6"/>
      <c r="AB13" s="6"/>
      <c r="AC13" s="6"/>
      <c r="AD13" s="6"/>
      <c r="AE13" s="6"/>
      <c r="AF13" s="6"/>
      <c r="AG13" s="6"/>
      <c r="AH13" s="6"/>
    </row>
    <row r="14">
      <c r="A14" s="6" t="s">
        <v>137</v>
      </c>
      <c r="B14" s="6" t="str">
        <f>VLOOKUP(A14,'Mentor Sheet'!$B$2:$O$102,2,0)</f>
        <v>M11</v>
      </c>
      <c r="C14" s="6" t="s">
        <v>31</v>
      </c>
      <c r="D14" s="7">
        <v>1.0</v>
      </c>
      <c r="E14" s="6" t="str">
        <f t="shared" si="1"/>
        <v>M11X1</v>
      </c>
      <c r="F14" s="6" t="str">
        <f>VLOOKUP(E14,'Slot tags'!$C$2:$D$610,2,0)</f>
        <v>S17</v>
      </c>
      <c r="G14" s="6" t="s">
        <v>138</v>
      </c>
      <c r="H14" s="6" t="str">
        <f t="shared" si="2"/>
        <v/>
      </c>
      <c r="I14" s="9">
        <v>44746.0</v>
      </c>
      <c r="J14" s="11">
        <v>44746.395833333336</v>
      </c>
      <c r="K14" s="15">
        <v>44746.4375</v>
      </c>
      <c r="L14" s="9">
        <v>44717.0</v>
      </c>
      <c r="M14" s="6"/>
      <c r="N14" s="6"/>
      <c r="O14" s="6"/>
      <c r="P14" s="6"/>
      <c r="Q14" s="6"/>
      <c r="R14" s="6"/>
      <c r="S14" s="6"/>
      <c r="T14" s="6"/>
      <c r="U14" s="6"/>
      <c r="V14" s="6"/>
      <c r="W14" s="6"/>
      <c r="X14" s="6"/>
      <c r="Y14" s="6"/>
      <c r="Z14" s="6"/>
      <c r="AA14" s="6"/>
      <c r="AB14" s="6"/>
      <c r="AC14" s="6"/>
      <c r="AD14" s="6"/>
      <c r="AE14" s="6"/>
      <c r="AF14" s="6"/>
      <c r="AG14" s="6"/>
      <c r="AH14" s="6"/>
    </row>
    <row r="15">
      <c r="A15" s="6" t="s">
        <v>137</v>
      </c>
      <c r="B15" s="6" t="str">
        <f>VLOOKUP(A15,'Mentor Sheet'!$B$2:$O$102,2,0)</f>
        <v>M11</v>
      </c>
      <c r="C15" s="6" t="s">
        <v>31</v>
      </c>
      <c r="D15" s="7">
        <v>2.0</v>
      </c>
      <c r="E15" s="6" t="str">
        <f t="shared" si="1"/>
        <v>M11X2</v>
      </c>
      <c r="F15" s="6" t="str">
        <f>VLOOKUP(E15,'Slot tags'!$C$2:$D$610,2,0)</f>
        <v>S23</v>
      </c>
      <c r="G15" s="6" t="s">
        <v>138</v>
      </c>
      <c r="H15" s="6" t="str">
        <f t="shared" si="2"/>
        <v/>
      </c>
      <c r="I15" s="9">
        <v>44747.0</v>
      </c>
      <c r="J15" s="11">
        <v>44747.395833333336</v>
      </c>
      <c r="K15" s="15">
        <v>44747.4375</v>
      </c>
      <c r="L15" s="9">
        <v>44717.0</v>
      </c>
      <c r="M15" s="6"/>
      <c r="N15" s="6"/>
      <c r="O15" s="6"/>
      <c r="P15" s="6"/>
      <c r="Q15" s="6"/>
      <c r="R15" s="6"/>
      <c r="S15" s="6"/>
      <c r="T15" s="6"/>
      <c r="U15" s="6"/>
      <c r="V15" s="6"/>
      <c r="W15" s="6"/>
      <c r="X15" s="6"/>
      <c r="Y15" s="6"/>
      <c r="Z15" s="6"/>
      <c r="AA15" s="6"/>
      <c r="AB15" s="6"/>
      <c r="AC15" s="6"/>
      <c r="AD15" s="6"/>
      <c r="AE15" s="6"/>
      <c r="AF15" s="6"/>
      <c r="AG15" s="6"/>
      <c r="AH15" s="6"/>
    </row>
    <row r="16">
      <c r="A16" s="6" t="s">
        <v>137</v>
      </c>
      <c r="B16" s="6" t="str">
        <f>VLOOKUP(A16,'Mentor Sheet'!$B$2:$O$102,2,0)</f>
        <v>M11</v>
      </c>
      <c r="C16" s="6" t="s">
        <v>31</v>
      </c>
      <c r="D16" s="7">
        <v>3.0</v>
      </c>
      <c r="E16" s="6" t="str">
        <f t="shared" si="1"/>
        <v>M11X3</v>
      </c>
      <c r="F16" s="6" t="str">
        <f>VLOOKUP(E16,'Slot tags'!$C$2:$D$610,2,0)</f>
        <v>S18</v>
      </c>
      <c r="G16" s="6" t="s">
        <v>138</v>
      </c>
      <c r="H16" s="6" t="str">
        <f t="shared" si="2"/>
        <v/>
      </c>
      <c r="I16" s="9">
        <v>44748.0</v>
      </c>
      <c r="J16" s="11">
        <v>44748.395833333336</v>
      </c>
      <c r="K16" s="15">
        <v>44748.4375</v>
      </c>
      <c r="L16" s="9">
        <v>44717.0</v>
      </c>
      <c r="M16" s="6"/>
      <c r="N16" s="6"/>
      <c r="O16" s="6"/>
      <c r="P16" s="6"/>
      <c r="Q16" s="6"/>
      <c r="R16" s="6"/>
      <c r="S16" s="6"/>
      <c r="T16" s="6"/>
      <c r="U16" s="6"/>
      <c r="V16" s="6"/>
      <c r="W16" s="6"/>
      <c r="X16" s="6"/>
      <c r="Y16" s="6"/>
      <c r="Z16" s="6"/>
      <c r="AA16" s="6"/>
      <c r="AB16" s="6"/>
      <c r="AC16" s="6"/>
      <c r="AD16" s="6"/>
      <c r="AE16" s="6"/>
      <c r="AF16" s="6"/>
      <c r="AG16" s="6"/>
      <c r="AH16" s="6"/>
    </row>
    <row r="17">
      <c r="A17" s="6" t="s">
        <v>137</v>
      </c>
      <c r="B17" s="6" t="str">
        <f>VLOOKUP(A17,'Mentor Sheet'!$B$2:$O$102,2,0)</f>
        <v>M11</v>
      </c>
      <c r="C17" s="6" t="s">
        <v>31</v>
      </c>
      <c r="D17" s="7">
        <v>4.0</v>
      </c>
      <c r="E17" s="6" t="str">
        <f t="shared" si="1"/>
        <v>M11X4</v>
      </c>
      <c r="F17" s="6" t="str">
        <f>VLOOKUP(E17,'Slot tags'!$C$2:$D$610,2,0)</f>
        <v>S37</v>
      </c>
      <c r="G17" s="6" t="s">
        <v>138</v>
      </c>
      <c r="H17" s="6" t="str">
        <f t="shared" si="2"/>
        <v/>
      </c>
      <c r="I17" s="9">
        <v>44749.0</v>
      </c>
      <c r="J17" s="11">
        <v>44749.395833333336</v>
      </c>
      <c r="K17" s="15">
        <v>44749.4375</v>
      </c>
      <c r="L17" s="9">
        <v>44717.0</v>
      </c>
      <c r="M17" s="6"/>
      <c r="N17" s="6"/>
      <c r="O17" s="6"/>
      <c r="P17" s="6"/>
      <c r="Q17" s="6"/>
      <c r="R17" s="6"/>
      <c r="S17" s="6"/>
      <c r="T17" s="6"/>
      <c r="U17" s="6"/>
      <c r="V17" s="6"/>
      <c r="W17" s="6"/>
      <c r="X17" s="6"/>
      <c r="Y17" s="6"/>
      <c r="Z17" s="6"/>
      <c r="AA17" s="6"/>
      <c r="AB17" s="6"/>
      <c r="AC17" s="6"/>
      <c r="AD17" s="6"/>
      <c r="AE17" s="6"/>
      <c r="AF17" s="6"/>
      <c r="AG17" s="6"/>
      <c r="AH17" s="6"/>
    </row>
    <row r="18">
      <c r="A18" s="6" t="s">
        <v>137</v>
      </c>
      <c r="B18" s="6" t="str">
        <f>VLOOKUP(A18,'Mentor Sheet'!$B$2:$O$102,2,0)</f>
        <v>M11</v>
      </c>
      <c r="C18" s="6" t="s">
        <v>31</v>
      </c>
      <c r="D18" s="7">
        <v>5.0</v>
      </c>
      <c r="E18" s="6" t="str">
        <f t="shared" si="1"/>
        <v>M11X5</v>
      </c>
      <c r="F18" s="6" t="str">
        <f>VLOOKUP(E18,'Slot tags'!$C$2:$D$610,2,0)</f>
        <v>S28</v>
      </c>
      <c r="G18" s="6" t="s">
        <v>138</v>
      </c>
      <c r="H18" s="6" t="str">
        <f t="shared" si="2"/>
        <v/>
      </c>
      <c r="I18" s="9">
        <v>44750.0</v>
      </c>
      <c r="J18" s="11">
        <v>44750.395833333336</v>
      </c>
      <c r="K18" s="15">
        <v>44750.4375</v>
      </c>
      <c r="L18" s="9">
        <v>44717.0</v>
      </c>
      <c r="M18" s="6"/>
      <c r="N18" s="6"/>
      <c r="O18" s="6"/>
      <c r="P18" s="6"/>
      <c r="Q18" s="6"/>
      <c r="R18" s="6"/>
      <c r="S18" s="6"/>
      <c r="T18" s="6"/>
      <c r="U18" s="6"/>
      <c r="V18" s="6"/>
      <c r="W18" s="6"/>
      <c r="X18" s="6"/>
      <c r="Y18" s="6"/>
      <c r="Z18" s="6"/>
      <c r="AA18" s="6"/>
      <c r="AB18" s="6"/>
      <c r="AC18" s="6"/>
      <c r="AD18" s="6"/>
      <c r="AE18" s="6"/>
      <c r="AF18" s="6"/>
      <c r="AG18" s="6"/>
      <c r="AH18" s="6"/>
    </row>
    <row r="19">
      <c r="A19" s="6" t="s">
        <v>139</v>
      </c>
      <c r="B19" s="6" t="str">
        <f>VLOOKUP(A19,'Mentor Sheet'!$B$2:$O$102,2,0)</f>
        <v>M46</v>
      </c>
      <c r="C19" s="6" t="s">
        <v>31</v>
      </c>
      <c r="D19" s="7">
        <v>1.0</v>
      </c>
      <c r="E19" s="6" t="str">
        <f t="shared" si="1"/>
        <v>M46X1</v>
      </c>
      <c r="F19" s="6" t="str">
        <f>VLOOKUP(E19,'Slot tags'!$C$2:$D$610,2,0)</f>
        <v>S24</v>
      </c>
      <c r="G19" s="6" t="s">
        <v>140</v>
      </c>
      <c r="H19" s="6" t="str">
        <f t="shared" si="2"/>
        <v/>
      </c>
      <c r="I19" s="9">
        <v>44743.0</v>
      </c>
      <c r="J19" s="11">
        <v>44743.666666666664</v>
      </c>
      <c r="K19" s="15">
        <v>44743.708333333336</v>
      </c>
      <c r="L19" s="9">
        <v>44717.0</v>
      </c>
      <c r="M19" s="6"/>
      <c r="N19" s="6"/>
      <c r="O19" s="6"/>
      <c r="P19" s="6"/>
      <c r="Q19" s="6"/>
      <c r="R19" s="6"/>
      <c r="S19" s="6"/>
      <c r="T19" s="6"/>
      <c r="U19" s="6"/>
      <c r="V19" s="6"/>
      <c r="W19" s="6"/>
      <c r="X19" s="6"/>
      <c r="Y19" s="6"/>
      <c r="Z19" s="6"/>
      <c r="AA19" s="6"/>
      <c r="AB19" s="6"/>
      <c r="AC19" s="6"/>
      <c r="AD19" s="6"/>
      <c r="AE19" s="6"/>
      <c r="AF19" s="6"/>
      <c r="AG19" s="6"/>
      <c r="AH19" s="6"/>
    </row>
    <row r="20">
      <c r="A20" s="6" t="s">
        <v>139</v>
      </c>
      <c r="B20" s="6" t="str">
        <f>VLOOKUP(A20,'Mentor Sheet'!$B$2:$O$102,2,0)</f>
        <v>M46</v>
      </c>
      <c r="C20" s="6" t="s">
        <v>31</v>
      </c>
      <c r="D20" s="7">
        <v>2.0</v>
      </c>
      <c r="E20" s="6" t="str">
        <f t="shared" si="1"/>
        <v>M46X2</v>
      </c>
      <c r="F20" s="6" t="str">
        <f>VLOOKUP(E20,'Slot tags'!$C$2:$D$610,2,0)</f>
        <v>S7</v>
      </c>
      <c r="G20" s="6" t="s">
        <v>140</v>
      </c>
      <c r="H20" s="6" t="str">
        <f t="shared" si="2"/>
        <v/>
      </c>
      <c r="I20" s="9">
        <v>44744.0</v>
      </c>
      <c r="J20" s="11">
        <v>44744.666666666664</v>
      </c>
      <c r="K20" s="15">
        <v>44744.708333333336</v>
      </c>
      <c r="L20" s="9">
        <v>44717.0</v>
      </c>
      <c r="M20" s="6"/>
      <c r="N20" s="6"/>
      <c r="O20" s="6"/>
      <c r="P20" s="6"/>
      <c r="Q20" s="6"/>
      <c r="R20" s="6"/>
      <c r="S20" s="6"/>
      <c r="T20" s="6"/>
      <c r="U20" s="6"/>
      <c r="V20" s="6"/>
      <c r="W20" s="6"/>
      <c r="X20" s="6"/>
      <c r="Y20" s="6"/>
      <c r="Z20" s="6"/>
      <c r="AA20" s="6"/>
      <c r="AB20" s="6"/>
      <c r="AC20" s="6"/>
      <c r="AD20" s="6"/>
      <c r="AE20" s="6"/>
      <c r="AF20" s="6"/>
      <c r="AG20" s="6"/>
      <c r="AH20" s="6"/>
    </row>
    <row r="21">
      <c r="A21" s="6" t="s">
        <v>139</v>
      </c>
      <c r="B21" s="6" t="str">
        <f>VLOOKUP(A21,'Mentor Sheet'!$B$2:$O$102,2,0)</f>
        <v>M46</v>
      </c>
      <c r="C21" s="6" t="s">
        <v>31</v>
      </c>
      <c r="D21" s="7">
        <v>3.0</v>
      </c>
      <c r="E21" s="6" t="str">
        <f t="shared" si="1"/>
        <v>M46X3</v>
      </c>
      <c r="F21" s="6" t="str">
        <f>VLOOKUP(E21,'Slot tags'!$C$2:$D$610,2,0)</f>
        <v>S8</v>
      </c>
      <c r="G21" s="6" t="s">
        <v>140</v>
      </c>
      <c r="H21" s="6" t="str">
        <f t="shared" si="2"/>
        <v/>
      </c>
      <c r="I21" s="9">
        <v>44747.0</v>
      </c>
      <c r="J21" s="11">
        <v>44747.666666666664</v>
      </c>
      <c r="K21" s="15">
        <v>44747.708333333336</v>
      </c>
      <c r="L21" s="9">
        <v>44717.0</v>
      </c>
      <c r="M21" s="6"/>
      <c r="N21" s="6"/>
      <c r="O21" s="6"/>
      <c r="P21" s="6"/>
      <c r="Q21" s="6"/>
      <c r="R21" s="6"/>
      <c r="S21" s="6"/>
      <c r="T21" s="6"/>
      <c r="U21" s="6"/>
      <c r="V21" s="6"/>
      <c r="W21" s="6"/>
      <c r="X21" s="6"/>
      <c r="Y21" s="6"/>
      <c r="Z21" s="6"/>
      <c r="AA21" s="6"/>
      <c r="AB21" s="6"/>
      <c r="AC21" s="6"/>
      <c r="AD21" s="6"/>
      <c r="AE21" s="6"/>
      <c r="AF21" s="6"/>
      <c r="AG21" s="6"/>
      <c r="AH21" s="6"/>
    </row>
    <row r="22">
      <c r="A22" s="6" t="s">
        <v>139</v>
      </c>
      <c r="B22" s="6" t="str">
        <f>VLOOKUP(A22,'Mentor Sheet'!$B$2:$O$102,2,0)</f>
        <v>M46</v>
      </c>
      <c r="C22" s="6" t="s">
        <v>31</v>
      </c>
      <c r="D22" s="7">
        <v>4.0</v>
      </c>
      <c r="E22" s="6" t="str">
        <f t="shared" si="1"/>
        <v>M46X4</v>
      </c>
      <c r="F22" s="6" t="str">
        <f>VLOOKUP(E22,'Slot tags'!$C$2:$D$610,2,0)</f>
        <v>S6</v>
      </c>
      <c r="G22" s="6" t="s">
        <v>140</v>
      </c>
      <c r="H22" s="6" t="str">
        <f t="shared" si="2"/>
        <v/>
      </c>
      <c r="I22" s="9">
        <v>44749.0</v>
      </c>
      <c r="J22" s="11">
        <v>44749.666666666664</v>
      </c>
      <c r="K22" s="15">
        <v>44749.708333333336</v>
      </c>
      <c r="L22" s="9">
        <v>44717.0</v>
      </c>
      <c r="M22" s="6"/>
      <c r="N22" s="6"/>
      <c r="O22" s="6"/>
      <c r="P22" s="6"/>
      <c r="Q22" s="6"/>
      <c r="R22" s="6"/>
      <c r="S22" s="6"/>
      <c r="T22" s="6"/>
      <c r="U22" s="6"/>
      <c r="V22" s="6"/>
      <c r="W22" s="6"/>
      <c r="X22" s="6"/>
      <c r="Y22" s="6"/>
      <c r="Z22" s="6"/>
      <c r="AA22" s="6"/>
      <c r="AB22" s="6"/>
      <c r="AC22" s="6"/>
      <c r="AD22" s="6"/>
      <c r="AE22" s="6"/>
      <c r="AF22" s="6"/>
      <c r="AG22" s="6"/>
      <c r="AH22" s="6"/>
    </row>
    <row r="23">
      <c r="A23" s="6" t="s">
        <v>139</v>
      </c>
      <c r="B23" s="6" t="str">
        <f>VLOOKUP(A23,'Mentor Sheet'!$B$2:$O$102,2,0)</f>
        <v>M46</v>
      </c>
      <c r="C23" s="6" t="s">
        <v>31</v>
      </c>
      <c r="D23" s="7">
        <v>5.0</v>
      </c>
      <c r="E23" s="6" t="str">
        <f t="shared" si="1"/>
        <v>M46X5</v>
      </c>
      <c r="F23" s="6" t="str">
        <f>VLOOKUP(E23,'Slot tags'!$C$2:$D$610,2,0)</f>
        <v>S32</v>
      </c>
      <c r="G23" s="6" t="s">
        <v>140</v>
      </c>
      <c r="H23" s="6" t="str">
        <f t="shared" si="2"/>
        <v/>
      </c>
      <c r="I23" s="9">
        <v>44750.0</v>
      </c>
      <c r="J23" s="11">
        <v>44750.666666666664</v>
      </c>
      <c r="K23" s="15">
        <v>44750.708333333336</v>
      </c>
      <c r="L23" s="9">
        <v>44717.0</v>
      </c>
      <c r="M23" s="6"/>
      <c r="N23" s="6"/>
      <c r="O23" s="6"/>
      <c r="P23" s="6"/>
      <c r="Q23" s="6"/>
      <c r="R23" s="6"/>
      <c r="S23" s="6"/>
      <c r="T23" s="6"/>
      <c r="U23" s="6"/>
      <c r="V23" s="6"/>
      <c r="W23" s="6"/>
      <c r="X23" s="6"/>
      <c r="Y23" s="6"/>
      <c r="Z23" s="6"/>
      <c r="AA23" s="6"/>
      <c r="AB23" s="6"/>
      <c r="AC23" s="6"/>
      <c r="AD23" s="6"/>
      <c r="AE23" s="6"/>
      <c r="AF23" s="6"/>
      <c r="AG23" s="6"/>
      <c r="AH23" s="6"/>
    </row>
    <row r="24">
      <c r="A24" s="6" t="s">
        <v>141</v>
      </c>
      <c r="B24" s="6" t="str">
        <f>VLOOKUP(A24,'Mentor Sheet'!$B$2:$O$102,2,0)</f>
        <v>M37</v>
      </c>
      <c r="C24" s="6" t="s">
        <v>24</v>
      </c>
      <c r="D24" s="7">
        <v>1.0</v>
      </c>
      <c r="E24" s="6" t="str">
        <f t="shared" si="1"/>
        <v>M37X1</v>
      </c>
      <c r="F24" s="6" t="str">
        <f>VLOOKUP(E24,'Slot tags'!$C$2:$D$610,2,0)</f>
        <v>S37</v>
      </c>
      <c r="G24" s="6" t="s">
        <v>142</v>
      </c>
      <c r="H24" s="6" t="str">
        <f t="shared" si="2"/>
        <v/>
      </c>
      <c r="I24" s="9">
        <v>44744.0</v>
      </c>
      <c r="J24" s="11">
        <v>44744.5</v>
      </c>
      <c r="K24" s="15">
        <v>44744.541666666664</v>
      </c>
      <c r="L24" s="9">
        <v>44718.0</v>
      </c>
      <c r="M24" s="6"/>
      <c r="N24" s="6"/>
      <c r="O24" s="6"/>
      <c r="P24" s="6"/>
      <c r="Q24" s="6"/>
      <c r="R24" s="6"/>
      <c r="S24" s="6"/>
      <c r="T24" s="6"/>
      <c r="U24" s="6"/>
      <c r="V24" s="6"/>
      <c r="W24" s="6"/>
      <c r="X24" s="6"/>
      <c r="Y24" s="6"/>
      <c r="Z24" s="6"/>
      <c r="AA24" s="6"/>
      <c r="AB24" s="6"/>
      <c r="AC24" s="6"/>
      <c r="AD24" s="6"/>
      <c r="AE24" s="6"/>
      <c r="AF24" s="6"/>
      <c r="AG24" s="6"/>
      <c r="AH24" s="6"/>
    </row>
    <row r="25">
      <c r="A25" s="6" t="s">
        <v>141</v>
      </c>
      <c r="B25" s="6" t="str">
        <f>VLOOKUP(A25,'Mentor Sheet'!$B$2:$O$102,2,0)</f>
        <v>M37</v>
      </c>
      <c r="C25" s="6" t="s">
        <v>24</v>
      </c>
      <c r="D25" s="7">
        <v>2.0</v>
      </c>
      <c r="E25" s="6" t="str">
        <f t="shared" si="1"/>
        <v>M37X2</v>
      </c>
      <c r="F25" s="6" t="str">
        <f>VLOOKUP(E25,'Slot tags'!$C$2:$D$610,2,0)</f>
        <v>S10</v>
      </c>
      <c r="G25" s="6" t="s">
        <v>142</v>
      </c>
      <c r="H25" s="6" t="str">
        <f t="shared" si="2"/>
        <v/>
      </c>
      <c r="I25" s="9">
        <v>44744.0</v>
      </c>
      <c r="J25" s="11">
        <v>44744.5625</v>
      </c>
      <c r="K25" s="15">
        <v>44744.604166666664</v>
      </c>
      <c r="L25" s="9">
        <v>44718.0</v>
      </c>
      <c r="M25" s="6"/>
      <c r="N25" s="6"/>
      <c r="O25" s="6"/>
      <c r="P25" s="6"/>
      <c r="Q25" s="6"/>
      <c r="R25" s="6"/>
      <c r="S25" s="6"/>
      <c r="T25" s="6"/>
      <c r="U25" s="6"/>
      <c r="V25" s="6"/>
      <c r="W25" s="6"/>
      <c r="X25" s="6"/>
      <c r="Y25" s="6"/>
      <c r="Z25" s="6"/>
      <c r="AA25" s="6"/>
      <c r="AB25" s="6"/>
      <c r="AC25" s="6"/>
      <c r="AD25" s="6"/>
      <c r="AE25" s="6"/>
      <c r="AF25" s="6"/>
      <c r="AG25" s="6"/>
      <c r="AH25" s="6"/>
    </row>
    <row r="26">
      <c r="A26" s="6" t="s">
        <v>141</v>
      </c>
      <c r="B26" s="6" t="str">
        <f>VLOOKUP(A26,'Mentor Sheet'!$B$2:$O$102,2,0)</f>
        <v>M37</v>
      </c>
      <c r="C26" s="6" t="s">
        <v>24</v>
      </c>
      <c r="D26" s="7">
        <v>3.0</v>
      </c>
      <c r="E26" s="6" t="str">
        <f t="shared" si="1"/>
        <v>M37X3</v>
      </c>
      <c r="F26" s="6" t="str">
        <f>VLOOKUP(E26,'Slot tags'!$C$2:$D$610,2,0)</f>
        <v>S13</v>
      </c>
      <c r="G26" s="6" t="s">
        <v>142</v>
      </c>
      <c r="H26" s="6" t="str">
        <f t="shared" si="2"/>
        <v/>
      </c>
      <c r="I26" s="9">
        <v>44744.0</v>
      </c>
      <c r="J26" s="11">
        <v>44744.708333333336</v>
      </c>
      <c r="K26" s="15">
        <v>44744.75</v>
      </c>
      <c r="L26" s="9">
        <v>44718.0</v>
      </c>
      <c r="M26" s="6"/>
      <c r="N26" s="6"/>
      <c r="O26" s="6"/>
      <c r="P26" s="6"/>
      <c r="Q26" s="6"/>
      <c r="R26" s="6"/>
      <c r="S26" s="6"/>
      <c r="T26" s="6"/>
      <c r="U26" s="6"/>
      <c r="V26" s="6"/>
      <c r="W26" s="6"/>
      <c r="X26" s="6"/>
      <c r="Y26" s="6"/>
      <c r="Z26" s="6"/>
      <c r="AA26" s="6"/>
      <c r="AB26" s="6"/>
      <c r="AC26" s="6"/>
      <c r="AD26" s="6"/>
      <c r="AE26" s="6"/>
      <c r="AF26" s="6"/>
      <c r="AG26" s="6"/>
      <c r="AH26" s="6"/>
    </row>
    <row r="27">
      <c r="A27" s="6" t="s">
        <v>141</v>
      </c>
      <c r="B27" s="6" t="str">
        <f>VLOOKUP(A27,'Mentor Sheet'!$B$2:$O$102,2,0)</f>
        <v>M37</v>
      </c>
      <c r="C27" s="6" t="s">
        <v>24</v>
      </c>
      <c r="D27" s="7">
        <v>4.0</v>
      </c>
      <c r="E27" s="6" t="str">
        <f t="shared" si="1"/>
        <v>M37X4</v>
      </c>
      <c r="F27" s="6" t="str">
        <f>VLOOKUP(E27,'Slot tags'!$C$2:$D$610,2,0)</f>
        <v/>
      </c>
      <c r="G27" s="6" t="s">
        <v>142</v>
      </c>
      <c r="H27" s="6" t="str">
        <f t="shared" si="2"/>
        <v/>
      </c>
      <c r="I27" s="9">
        <v>44744.0</v>
      </c>
      <c r="J27" s="11">
        <v>44744.770833333336</v>
      </c>
      <c r="K27" s="15">
        <v>44744.8125</v>
      </c>
      <c r="L27" s="9">
        <v>44718.0</v>
      </c>
      <c r="M27" s="6"/>
      <c r="N27" s="6"/>
      <c r="O27" s="6"/>
      <c r="P27" s="6"/>
      <c r="Q27" s="6"/>
      <c r="R27" s="6"/>
      <c r="S27" s="6"/>
      <c r="T27" s="6"/>
      <c r="U27" s="6"/>
      <c r="V27" s="6"/>
      <c r="W27" s="6"/>
      <c r="X27" s="6"/>
      <c r="Y27" s="6"/>
      <c r="Z27" s="6"/>
      <c r="AA27" s="6"/>
      <c r="AB27" s="6"/>
      <c r="AC27" s="6"/>
      <c r="AD27" s="6"/>
      <c r="AE27" s="6"/>
      <c r="AF27" s="6"/>
      <c r="AG27" s="6"/>
      <c r="AH27" s="6"/>
    </row>
    <row r="28">
      <c r="A28" s="6" t="s">
        <v>141</v>
      </c>
      <c r="B28" s="6" t="str">
        <f>VLOOKUP(A28,'Mentor Sheet'!$B$2:$O$102,2,0)</f>
        <v>M37</v>
      </c>
      <c r="C28" s="6" t="s">
        <v>24</v>
      </c>
      <c r="D28" s="7">
        <v>5.0</v>
      </c>
      <c r="E28" s="6" t="str">
        <f t="shared" si="1"/>
        <v>M37X5</v>
      </c>
      <c r="F28" s="6" t="str">
        <f>VLOOKUP(E28,'Slot tags'!$C$2:$D$610,2,0)</f>
        <v/>
      </c>
      <c r="G28" s="6" t="s">
        <v>142</v>
      </c>
      <c r="H28" s="6" t="str">
        <f t="shared" si="2"/>
        <v/>
      </c>
      <c r="I28" s="9">
        <v>44745.0</v>
      </c>
      <c r="J28" s="11">
        <v>44745.5</v>
      </c>
      <c r="K28" s="15">
        <v>44745.541666666664</v>
      </c>
      <c r="L28" s="9">
        <v>44718.0</v>
      </c>
      <c r="M28" s="6"/>
      <c r="N28" s="6"/>
      <c r="O28" s="6"/>
      <c r="P28" s="6"/>
      <c r="Q28" s="6"/>
      <c r="R28" s="6"/>
      <c r="S28" s="6"/>
      <c r="T28" s="6"/>
      <c r="U28" s="6"/>
      <c r="V28" s="6"/>
      <c r="W28" s="6"/>
      <c r="X28" s="6"/>
      <c r="Y28" s="6"/>
      <c r="Z28" s="6"/>
      <c r="AA28" s="6"/>
      <c r="AB28" s="6"/>
      <c r="AC28" s="6"/>
      <c r="AD28" s="6"/>
      <c r="AE28" s="6"/>
      <c r="AF28" s="6"/>
      <c r="AG28" s="6"/>
      <c r="AH28" s="6"/>
    </row>
    <row r="29">
      <c r="A29" s="6" t="s">
        <v>143</v>
      </c>
      <c r="B29" s="6" t="str">
        <f>VLOOKUP(A29,'Mentor Sheet'!$B$2:$O$102,2,0)</f>
        <v>M61</v>
      </c>
      <c r="C29" s="6" t="s">
        <v>24</v>
      </c>
      <c r="D29" s="7">
        <v>1.0</v>
      </c>
      <c r="E29" s="6" t="str">
        <f t="shared" si="1"/>
        <v>M61X1</v>
      </c>
      <c r="F29" s="6" t="str">
        <f>VLOOKUP(E29,'Slot tags'!$C$2:$D$610,2,0)</f>
        <v>S33</v>
      </c>
      <c r="G29" s="6" t="s">
        <v>144</v>
      </c>
      <c r="H29" s="6" t="str">
        <f t="shared" si="2"/>
        <v/>
      </c>
      <c r="I29" s="9">
        <v>44749.0</v>
      </c>
      <c r="J29" s="11">
        <v>44749.520833333336</v>
      </c>
      <c r="K29" s="15">
        <v>44749.5625</v>
      </c>
      <c r="L29" s="9">
        <v>44718.0</v>
      </c>
      <c r="M29" s="6"/>
      <c r="N29" s="6"/>
      <c r="O29" s="6"/>
      <c r="P29" s="6"/>
      <c r="Q29" s="6"/>
      <c r="R29" s="6"/>
      <c r="S29" s="6"/>
      <c r="T29" s="6"/>
      <c r="U29" s="6"/>
      <c r="V29" s="6"/>
      <c r="W29" s="6"/>
      <c r="X29" s="6"/>
      <c r="Y29" s="6"/>
      <c r="Z29" s="6"/>
      <c r="AA29" s="6"/>
      <c r="AB29" s="6"/>
      <c r="AC29" s="6"/>
      <c r="AD29" s="6"/>
      <c r="AE29" s="6"/>
      <c r="AF29" s="6"/>
      <c r="AG29" s="6"/>
      <c r="AH29" s="6"/>
    </row>
    <row r="30">
      <c r="A30" s="6" t="s">
        <v>243</v>
      </c>
      <c r="B30" s="6" t="str">
        <f>VLOOKUP(A30,'Mentor Sheet'!$B$2:$O$102,2,0)</f>
        <v>M55</v>
      </c>
      <c r="C30" s="6" t="s">
        <v>51</v>
      </c>
      <c r="D30" s="7">
        <v>1.0</v>
      </c>
      <c r="E30" s="6" t="str">
        <f t="shared" si="1"/>
        <v>M55X1</v>
      </c>
      <c r="F30" s="6" t="str">
        <f>VLOOKUP(E30,'Slot tags'!$C$2:$D$610,2,0)</f>
        <v>S42</v>
      </c>
      <c r="G30" s="6" t="s">
        <v>244</v>
      </c>
      <c r="H30" s="6" t="str">
        <f t="shared" si="2"/>
        <v/>
      </c>
      <c r="I30" s="9">
        <v>44746.0</v>
      </c>
      <c r="J30" s="11">
        <v>44746.583333333336</v>
      </c>
      <c r="K30" s="11">
        <v>44746.625</v>
      </c>
      <c r="L30" s="9">
        <v>44718.0</v>
      </c>
      <c r="M30" s="6"/>
      <c r="N30" s="6"/>
      <c r="O30" s="6"/>
      <c r="P30" s="6"/>
      <c r="Q30" s="6"/>
      <c r="R30" s="6"/>
      <c r="S30" s="6"/>
      <c r="T30" s="6"/>
      <c r="U30" s="6"/>
      <c r="V30" s="6"/>
      <c r="W30" s="6"/>
      <c r="X30" s="6"/>
      <c r="Y30" s="6"/>
      <c r="Z30" s="6"/>
      <c r="AA30" s="6"/>
      <c r="AB30" s="6"/>
      <c r="AC30" s="6"/>
      <c r="AD30" s="6"/>
      <c r="AE30" s="6"/>
      <c r="AF30" s="6"/>
      <c r="AG30" s="6"/>
      <c r="AH30" s="6"/>
    </row>
    <row r="31">
      <c r="A31" s="6" t="s">
        <v>145</v>
      </c>
      <c r="B31" s="6" t="str">
        <f>VLOOKUP(A31,'Mentor Sheet'!$B$2:$O$102,2,0)</f>
        <v>M68</v>
      </c>
      <c r="C31" s="6" t="s">
        <v>51</v>
      </c>
      <c r="D31" s="7">
        <v>1.0</v>
      </c>
      <c r="E31" s="6" t="str">
        <f t="shared" si="1"/>
        <v>M68X1</v>
      </c>
      <c r="F31" s="6" t="str">
        <f>VLOOKUP(E31,'Slot tags'!$C$2:$D$610,2,0)</f>
        <v>S16</v>
      </c>
      <c r="G31" s="6" t="s">
        <v>146</v>
      </c>
      <c r="H31" s="6" t="str">
        <f t="shared" si="2"/>
        <v/>
      </c>
      <c r="I31" s="9">
        <v>44746.0</v>
      </c>
      <c r="J31" s="11">
        <v>44746.5</v>
      </c>
      <c r="K31" s="15">
        <v>44747.541666666664</v>
      </c>
      <c r="L31" s="9">
        <v>44718.0</v>
      </c>
      <c r="M31" s="6"/>
      <c r="N31" s="6"/>
      <c r="O31" s="6"/>
      <c r="P31" s="6"/>
      <c r="Q31" s="6"/>
      <c r="R31" s="6"/>
      <c r="S31" s="6"/>
      <c r="T31" s="6"/>
      <c r="U31" s="6"/>
      <c r="V31" s="6"/>
      <c r="W31" s="6"/>
      <c r="X31" s="6"/>
      <c r="Y31" s="6"/>
      <c r="Z31" s="6"/>
      <c r="AA31" s="6"/>
      <c r="AB31" s="6"/>
      <c r="AC31" s="6"/>
      <c r="AD31" s="6"/>
      <c r="AE31" s="6"/>
      <c r="AF31" s="6"/>
      <c r="AG31" s="6"/>
      <c r="AH31" s="6"/>
    </row>
    <row r="32">
      <c r="A32" s="6" t="s">
        <v>145</v>
      </c>
      <c r="B32" s="6" t="str">
        <f>VLOOKUP(A32,'Mentor Sheet'!$B$2:$O$102,2,0)</f>
        <v>M68</v>
      </c>
      <c r="C32" s="6" t="s">
        <v>51</v>
      </c>
      <c r="D32" s="7">
        <v>2.0</v>
      </c>
      <c r="E32" s="6" t="str">
        <f t="shared" si="1"/>
        <v>M68X2</v>
      </c>
      <c r="F32" s="6" t="str">
        <f>VLOOKUP(E32,'Slot tags'!$C$2:$D$610,2,0)</f>
        <v>S33</v>
      </c>
      <c r="G32" s="6" t="s">
        <v>146</v>
      </c>
      <c r="H32" s="6" t="str">
        <f t="shared" si="2"/>
        <v/>
      </c>
      <c r="I32" s="9">
        <v>44748.0</v>
      </c>
      <c r="J32" s="11">
        <v>44748.5</v>
      </c>
      <c r="K32" s="15">
        <v>44749.541666666664</v>
      </c>
      <c r="L32" s="9">
        <v>44718.0</v>
      </c>
      <c r="M32" s="6"/>
      <c r="N32" s="6"/>
      <c r="O32" s="6"/>
      <c r="P32" s="6"/>
      <c r="Q32" s="6"/>
      <c r="R32" s="6"/>
      <c r="S32" s="6"/>
      <c r="T32" s="6"/>
      <c r="U32" s="6"/>
      <c r="V32" s="6"/>
      <c r="W32" s="6"/>
      <c r="X32" s="6"/>
      <c r="Y32" s="6"/>
      <c r="Z32" s="6"/>
      <c r="AA32" s="6"/>
      <c r="AB32" s="6"/>
      <c r="AC32" s="6"/>
      <c r="AD32" s="6"/>
      <c r="AE32" s="6"/>
      <c r="AF32" s="6"/>
      <c r="AG32" s="6"/>
      <c r="AH32" s="6"/>
    </row>
    <row r="33">
      <c r="A33" s="6" t="s">
        <v>145</v>
      </c>
      <c r="B33" s="6" t="str">
        <f>VLOOKUP(A33,'Mentor Sheet'!$B$2:$O$102,2,0)</f>
        <v>M68</v>
      </c>
      <c r="C33" s="6" t="s">
        <v>51</v>
      </c>
      <c r="D33" s="7">
        <v>3.0</v>
      </c>
      <c r="E33" s="6" t="str">
        <f t="shared" si="1"/>
        <v>M68X3</v>
      </c>
      <c r="F33" s="6" t="str">
        <f>VLOOKUP(E33,'Slot tags'!$C$2:$D$610,2,0)</f>
        <v>S46</v>
      </c>
      <c r="G33" s="6" t="s">
        <v>146</v>
      </c>
      <c r="H33" s="6" t="str">
        <f t="shared" si="2"/>
        <v/>
      </c>
      <c r="I33" s="9">
        <v>44749.0</v>
      </c>
      <c r="J33" s="11">
        <v>44749.5</v>
      </c>
      <c r="K33" s="15">
        <v>44750.541666666664</v>
      </c>
      <c r="L33" s="9">
        <v>44718.0</v>
      </c>
      <c r="M33" s="6"/>
      <c r="N33" s="6"/>
      <c r="O33" s="6"/>
      <c r="P33" s="6"/>
      <c r="Q33" s="6"/>
      <c r="R33" s="6"/>
      <c r="S33" s="6"/>
      <c r="T33" s="6"/>
      <c r="U33" s="6"/>
      <c r="V33" s="6"/>
      <c r="W33" s="6"/>
      <c r="X33" s="6"/>
      <c r="Y33" s="6"/>
      <c r="Z33" s="6"/>
      <c r="AA33" s="6"/>
      <c r="AB33" s="6"/>
      <c r="AC33" s="6"/>
      <c r="AD33" s="6"/>
      <c r="AE33" s="6"/>
      <c r="AF33" s="6"/>
      <c r="AG33" s="6"/>
      <c r="AH33" s="6"/>
    </row>
    <row r="34">
      <c r="A34" s="6" t="s">
        <v>147</v>
      </c>
      <c r="B34" s="6" t="str">
        <f>VLOOKUP(A34,'Mentor Sheet'!$B$2:$O$102,2,0)</f>
        <v>M3</v>
      </c>
      <c r="C34" s="6" t="s">
        <v>51</v>
      </c>
      <c r="D34" s="7">
        <v>1.0</v>
      </c>
      <c r="E34" s="6" t="str">
        <f t="shared" si="1"/>
        <v>M3X1</v>
      </c>
      <c r="F34" s="6" t="str">
        <f>VLOOKUP(E34,'Slot tags'!$C$2:$D$610,2,0)</f>
        <v>S22</v>
      </c>
      <c r="G34" s="6" t="s">
        <v>148</v>
      </c>
      <c r="H34" s="6" t="str">
        <f t="shared" si="2"/>
        <v/>
      </c>
      <c r="I34" s="9">
        <v>44751.0</v>
      </c>
      <c r="J34" s="11">
        <v>44751.458333333336</v>
      </c>
      <c r="K34" s="15">
        <v>44751.5</v>
      </c>
      <c r="L34" s="9">
        <v>44718.0</v>
      </c>
      <c r="M34" s="6"/>
      <c r="N34" s="6"/>
      <c r="O34" s="6"/>
      <c r="P34" s="6"/>
      <c r="Q34" s="6"/>
      <c r="R34" s="6"/>
      <c r="S34" s="6"/>
      <c r="T34" s="6"/>
      <c r="U34" s="6"/>
      <c r="V34" s="6"/>
      <c r="W34" s="6"/>
      <c r="X34" s="6"/>
      <c r="Y34" s="6"/>
      <c r="Z34" s="6"/>
      <c r="AA34" s="6"/>
      <c r="AB34" s="6"/>
      <c r="AC34" s="6"/>
      <c r="AD34" s="6"/>
      <c r="AE34" s="6"/>
      <c r="AF34" s="6"/>
      <c r="AG34" s="6"/>
      <c r="AH34" s="6"/>
    </row>
    <row r="35">
      <c r="A35" s="6" t="s">
        <v>149</v>
      </c>
      <c r="B35" s="6" t="str">
        <f>VLOOKUP(A35,'Mentor Sheet'!$B$2:$O$102,2,0)</f>
        <v>M12</v>
      </c>
      <c r="C35" s="6" t="s">
        <v>26</v>
      </c>
      <c r="D35" s="7">
        <v>1.0</v>
      </c>
      <c r="E35" s="6" t="str">
        <f t="shared" si="1"/>
        <v>M12X1</v>
      </c>
      <c r="F35" s="6" t="str">
        <f>VLOOKUP(E35,'Slot tags'!$C$2:$D$610,2,0)</f>
        <v>S32</v>
      </c>
      <c r="G35" s="6" t="s">
        <v>150</v>
      </c>
      <c r="H35" s="6" t="str">
        <f t="shared" si="2"/>
        <v/>
      </c>
      <c r="I35" s="9">
        <v>44746.0</v>
      </c>
      <c r="J35" s="11">
        <v>44746.645833333336</v>
      </c>
      <c r="K35" s="15">
        <v>44746.6875</v>
      </c>
      <c r="L35" s="9">
        <v>44718.0</v>
      </c>
      <c r="M35" s="6"/>
      <c r="N35" s="6"/>
      <c r="O35" s="6"/>
      <c r="P35" s="6"/>
      <c r="Q35" s="6"/>
      <c r="R35" s="6"/>
      <c r="S35" s="6"/>
      <c r="T35" s="6"/>
      <c r="U35" s="6"/>
      <c r="V35" s="6"/>
      <c r="W35" s="6"/>
      <c r="X35" s="6"/>
      <c r="Y35" s="6"/>
      <c r="Z35" s="6"/>
      <c r="AA35" s="6"/>
      <c r="AB35" s="6"/>
      <c r="AC35" s="6"/>
      <c r="AD35" s="6"/>
      <c r="AE35" s="6"/>
      <c r="AF35" s="6"/>
      <c r="AG35" s="6"/>
      <c r="AH35" s="6"/>
    </row>
    <row r="36">
      <c r="A36" s="6" t="s">
        <v>149</v>
      </c>
      <c r="B36" s="6" t="str">
        <f>VLOOKUP(A36,'Mentor Sheet'!$B$2:$O$102,2,0)</f>
        <v>M12</v>
      </c>
      <c r="C36" s="6" t="s">
        <v>26</v>
      </c>
      <c r="D36" s="7">
        <v>2.0</v>
      </c>
      <c r="E36" s="6" t="str">
        <f t="shared" si="1"/>
        <v>M12X2</v>
      </c>
      <c r="F36" s="6" t="str">
        <f>VLOOKUP(E36,'Slot tags'!$C$2:$D$610,2,0)</f>
        <v>S18</v>
      </c>
      <c r="G36" s="6" t="s">
        <v>150</v>
      </c>
      <c r="H36" s="6" t="str">
        <f t="shared" si="2"/>
        <v/>
      </c>
      <c r="I36" s="9">
        <v>44748.0</v>
      </c>
      <c r="J36" s="11">
        <v>44748.645833333336</v>
      </c>
      <c r="K36" s="15">
        <v>44748.6875</v>
      </c>
      <c r="L36" s="9">
        <v>44718.0</v>
      </c>
      <c r="M36" s="6"/>
      <c r="N36" s="6"/>
      <c r="O36" s="6"/>
      <c r="P36" s="6"/>
      <c r="Q36" s="6"/>
      <c r="R36" s="6"/>
      <c r="S36" s="6"/>
      <c r="T36" s="6"/>
      <c r="U36" s="6"/>
      <c r="V36" s="6"/>
      <c r="W36" s="6"/>
      <c r="X36" s="6"/>
      <c r="Y36" s="6"/>
      <c r="Z36" s="6"/>
      <c r="AA36" s="6"/>
      <c r="AB36" s="6"/>
      <c r="AC36" s="6"/>
      <c r="AD36" s="6"/>
      <c r="AE36" s="6"/>
      <c r="AF36" s="6"/>
      <c r="AG36" s="6"/>
      <c r="AH36" s="6"/>
    </row>
    <row r="37">
      <c r="A37" s="6" t="s">
        <v>149</v>
      </c>
      <c r="B37" s="6" t="str">
        <f>VLOOKUP(A37,'Mentor Sheet'!$B$2:$O$102,2,0)</f>
        <v>M12</v>
      </c>
      <c r="C37" s="6" t="s">
        <v>26</v>
      </c>
      <c r="D37" s="7">
        <v>3.0</v>
      </c>
      <c r="E37" s="6" t="str">
        <f t="shared" si="1"/>
        <v>M12X3</v>
      </c>
      <c r="F37" s="6" t="str">
        <f>VLOOKUP(E37,'Slot tags'!$C$2:$D$610,2,0)</f>
        <v>S24</v>
      </c>
      <c r="G37" s="6" t="s">
        <v>150</v>
      </c>
      <c r="H37" s="6" t="str">
        <f t="shared" si="2"/>
        <v/>
      </c>
      <c r="I37" s="9">
        <v>44749.0</v>
      </c>
      <c r="J37" s="11">
        <v>44749.645833333336</v>
      </c>
      <c r="K37" s="15">
        <v>44749.6875</v>
      </c>
      <c r="L37" s="9">
        <v>44718.0</v>
      </c>
      <c r="M37" s="6"/>
      <c r="N37" s="6"/>
      <c r="O37" s="6"/>
      <c r="P37" s="6"/>
      <c r="Q37" s="6"/>
      <c r="R37" s="6"/>
      <c r="S37" s="6"/>
      <c r="T37" s="6"/>
      <c r="U37" s="6"/>
      <c r="V37" s="6"/>
      <c r="W37" s="6"/>
      <c r="X37" s="6"/>
      <c r="Y37" s="6"/>
      <c r="Z37" s="6"/>
      <c r="AA37" s="6"/>
      <c r="AB37" s="6"/>
      <c r="AC37" s="6"/>
      <c r="AD37" s="6"/>
      <c r="AE37" s="6"/>
      <c r="AF37" s="6"/>
      <c r="AG37" s="6"/>
      <c r="AH37" s="6"/>
    </row>
    <row r="38">
      <c r="A38" s="6" t="s">
        <v>151</v>
      </c>
      <c r="B38" s="6" t="str">
        <f>VLOOKUP(A38,'Mentor Sheet'!$B$2:$O$102,2,0)</f>
        <v>M1</v>
      </c>
      <c r="C38" s="6" t="s">
        <v>31</v>
      </c>
      <c r="D38" s="7">
        <v>1.0</v>
      </c>
      <c r="E38" s="6" t="str">
        <f t="shared" si="1"/>
        <v>M1X1</v>
      </c>
      <c r="F38" s="6" t="str">
        <f>VLOOKUP(E38,'Slot tags'!$C$2:$D$610,2,0)</f>
        <v>S11</v>
      </c>
      <c r="G38" s="6" t="s">
        <v>152</v>
      </c>
      <c r="H38" s="6" t="str">
        <f t="shared" si="2"/>
        <v/>
      </c>
      <c r="I38" s="9">
        <v>44746.0</v>
      </c>
      <c r="J38" s="11">
        <v>44746.479166666664</v>
      </c>
      <c r="K38" s="15">
        <v>44746.520833333336</v>
      </c>
      <c r="L38" s="9">
        <v>44718.0</v>
      </c>
      <c r="M38" s="6"/>
      <c r="N38" s="6"/>
      <c r="O38" s="6"/>
      <c r="P38" s="6"/>
      <c r="Q38" s="6"/>
      <c r="R38" s="6"/>
      <c r="S38" s="6"/>
      <c r="T38" s="6"/>
      <c r="U38" s="6"/>
      <c r="V38" s="6"/>
      <c r="W38" s="6"/>
      <c r="X38" s="6"/>
      <c r="Y38" s="6"/>
      <c r="Z38" s="6"/>
      <c r="AA38" s="6"/>
      <c r="AB38" s="6"/>
      <c r="AC38" s="6"/>
      <c r="AD38" s="6"/>
      <c r="AE38" s="6"/>
      <c r="AF38" s="6"/>
      <c r="AG38" s="6"/>
      <c r="AH38" s="6"/>
    </row>
    <row r="39">
      <c r="A39" s="6" t="s">
        <v>151</v>
      </c>
      <c r="B39" s="6" t="str">
        <f>VLOOKUP(A39,'Mentor Sheet'!$B$2:$O$102,2,0)</f>
        <v>M1</v>
      </c>
      <c r="C39" s="6" t="s">
        <v>31</v>
      </c>
      <c r="D39" s="7">
        <v>2.0</v>
      </c>
      <c r="E39" s="6" t="str">
        <f t="shared" si="1"/>
        <v>M1X2</v>
      </c>
      <c r="F39" s="6" t="str">
        <f>VLOOKUP(E39,'Slot tags'!$C$2:$D$610,2,0)</f>
        <v>S14</v>
      </c>
      <c r="G39" s="6" t="s">
        <v>152</v>
      </c>
      <c r="H39" s="6" t="str">
        <f t="shared" si="2"/>
        <v/>
      </c>
      <c r="I39" s="9">
        <v>44747.0</v>
      </c>
      <c r="J39" s="11">
        <v>44747.479166666664</v>
      </c>
      <c r="K39" s="15">
        <v>44747.520833333336</v>
      </c>
      <c r="L39" s="9">
        <v>44718.0</v>
      </c>
      <c r="M39" s="6"/>
      <c r="N39" s="6"/>
      <c r="O39" s="6"/>
      <c r="P39" s="6"/>
      <c r="Q39" s="6"/>
      <c r="R39" s="6"/>
      <c r="S39" s="6"/>
      <c r="T39" s="6"/>
      <c r="U39" s="6"/>
      <c r="V39" s="6"/>
      <c r="W39" s="6"/>
      <c r="X39" s="6"/>
      <c r="Y39" s="6"/>
      <c r="Z39" s="6"/>
      <c r="AA39" s="6"/>
      <c r="AB39" s="6"/>
      <c r="AC39" s="6"/>
      <c r="AD39" s="6"/>
      <c r="AE39" s="6"/>
      <c r="AF39" s="6"/>
      <c r="AG39" s="6"/>
      <c r="AH39" s="6"/>
    </row>
    <row r="40">
      <c r="A40" s="6" t="s">
        <v>151</v>
      </c>
      <c r="B40" s="6" t="str">
        <f>VLOOKUP(A40,'Mentor Sheet'!$B$2:$O$102,2,0)</f>
        <v>M1</v>
      </c>
      <c r="C40" s="6" t="s">
        <v>31</v>
      </c>
      <c r="D40" s="7">
        <v>3.0</v>
      </c>
      <c r="E40" s="6" t="str">
        <f t="shared" si="1"/>
        <v>M1X3</v>
      </c>
      <c r="F40" s="6" t="str">
        <f>VLOOKUP(E40,'Slot tags'!$C$2:$D$610,2,0)</f>
        <v>S15</v>
      </c>
      <c r="G40" s="6" t="s">
        <v>152</v>
      </c>
      <c r="H40" s="6" t="str">
        <f t="shared" si="2"/>
        <v/>
      </c>
      <c r="I40" s="9">
        <v>44748.0</v>
      </c>
      <c r="J40" s="11">
        <v>44748.479166666664</v>
      </c>
      <c r="K40" s="15">
        <v>44748.520833333336</v>
      </c>
      <c r="L40" s="9">
        <v>44718.0</v>
      </c>
      <c r="M40" s="6"/>
      <c r="N40" s="6"/>
      <c r="O40" s="6"/>
      <c r="P40" s="6"/>
      <c r="Q40" s="6"/>
      <c r="R40" s="6"/>
      <c r="S40" s="6"/>
      <c r="T40" s="6"/>
      <c r="U40" s="6"/>
      <c r="V40" s="6"/>
      <c r="W40" s="6"/>
      <c r="X40" s="6"/>
      <c r="Y40" s="6"/>
      <c r="Z40" s="6"/>
      <c r="AA40" s="6"/>
      <c r="AB40" s="6"/>
      <c r="AC40" s="6"/>
      <c r="AD40" s="6"/>
      <c r="AE40" s="6"/>
      <c r="AF40" s="6"/>
      <c r="AG40" s="6"/>
      <c r="AH40" s="6"/>
    </row>
    <row r="41">
      <c r="A41" s="6" t="s">
        <v>151</v>
      </c>
      <c r="B41" s="6" t="str">
        <f>VLOOKUP(A41,'Mentor Sheet'!$B$2:$O$102,2,0)</f>
        <v>M1</v>
      </c>
      <c r="C41" s="6" t="s">
        <v>31</v>
      </c>
      <c r="D41" s="7">
        <v>4.0</v>
      </c>
      <c r="E41" s="6" t="str">
        <f t="shared" si="1"/>
        <v>M1X4</v>
      </c>
      <c r="F41" s="6" t="str">
        <f>VLOOKUP(E41,'Slot tags'!$C$2:$D$610,2,0)</f>
        <v>S39</v>
      </c>
      <c r="G41" s="6" t="s">
        <v>152</v>
      </c>
      <c r="H41" s="6" t="str">
        <f t="shared" si="2"/>
        <v/>
      </c>
      <c r="I41" s="9">
        <v>44749.0</v>
      </c>
      <c r="J41" s="11">
        <v>44749.479166666664</v>
      </c>
      <c r="K41" s="15">
        <v>44749.520833333336</v>
      </c>
      <c r="L41" s="9">
        <v>44718.0</v>
      </c>
      <c r="M41" s="6"/>
      <c r="N41" s="6"/>
      <c r="O41" s="6"/>
      <c r="P41" s="6"/>
      <c r="Q41" s="6"/>
      <c r="R41" s="6"/>
      <c r="S41" s="6"/>
      <c r="T41" s="6"/>
      <c r="U41" s="6"/>
      <c r="V41" s="6"/>
      <c r="W41" s="6"/>
      <c r="X41" s="6"/>
      <c r="Y41" s="6"/>
      <c r="Z41" s="6"/>
      <c r="AA41" s="6"/>
      <c r="AB41" s="6"/>
      <c r="AC41" s="6"/>
      <c r="AD41" s="6"/>
      <c r="AE41" s="6"/>
      <c r="AF41" s="6"/>
      <c r="AG41" s="6"/>
      <c r="AH41" s="6"/>
    </row>
    <row r="42">
      <c r="A42" s="6" t="s">
        <v>117</v>
      </c>
      <c r="B42" s="6" t="str">
        <f>VLOOKUP(A42,'Mentor Sheet'!$B$2:$O$102,2,0)</f>
        <v>M21</v>
      </c>
      <c r="C42" s="6" t="s">
        <v>31</v>
      </c>
      <c r="D42" s="7">
        <v>1.0</v>
      </c>
      <c r="E42" s="6" t="str">
        <f t="shared" si="1"/>
        <v>M21X1</v>
      </c>
      <c r="F42" s="6" t="str">
        <f>VLOOKUP(E42,'Slot tags'!$C$2:$D$610,2,0)</f>
        <v>S15</v>
      </c>
      <c r="G42" s="6" t="s">
        <v>118</v>
      </c>
      <c r="H42" s="6" t="str">
        <f t="shared" si="2"/>
        <v/>
      </c>
      <c r="I42" s="9">
        <v>44743.0</v>
      </c>
      <c r="J42" s="11">
        <v>44743.395833333336</v>
      </c>
      <c r="K42" s="15">
        <v>44743.4375</v>
      </c>
      <c r="L42" s="9">
        <v>44718.0</v>
      </c>
      <c r="M42" s="6"/>
      <c r="N42" s="6"/>
      <c r="O42" s="6"/>
      <c r="P42" s="6"/>
      <c r="Q42" s="6"/>
      <c r="R42" s="6"/>
      <c r="S42" s="6"/>
      <c r="T42" s="6"/>
      <c r="U42" s="6"/>
      <c r="V42" s="6"/>
      <c r="W42" s="6"/>
      <c r="X42" s="6"/>
      <c r="Y42" s="6"/>
      <c r="Z42" s="6"/>
      <c r="AA42" s="6"/>
      <c r="AB42" s="6"/>
      <c r="AC42" s="6"/>
      <c r="AD42" s="6"/>
      <c r="AE42" s="6"/>
      <c r="AF42" s="6"/>
      <c r="AG42" s="6"/>
      <c r="AH42" s="6"/>
    </row>
    <row r="43">
      <c r="A43" s="6" t="s">
        <v>117</v>
      </c>
      <c r="B43" s="6" t="str">
        <f>VLOOKUP(A43,'Mentor Sheet'!$B$2:$O$102,2,0)</f>
        <v>M21</v>
      </c>
      <c r="C43" s="6" t="s">
        <v>31</v>
      </c>
      <c r="D43" s="7">
        <v>2.0</v>
      </c>
      <c r="E43" s="6" t="str">
        <f t="shared" si="1"/>
        <v>M21X2</v>
      </c>
      <c r="F43" s="6" t="str">
        <f>VLOOKUP(E43,'Slot tags'!$C$2:$D$610,2,0)</f>
        <v>S30</v>
      </c>
      <c r="G43" s="6" t="s">
        <v>118</v>
      </c>
      <c r="H43" s="6" t="str">
        <f t="shared" si="2"/>
        <v/>
      </c>
      <c r="I43" s="9">
        <v>44743.0</v>
      </c>
      <c r="J43" s="11">
        <v>44743.458333333336</v>
      </c>
      <c r="K43" s="15">
        <v>44743.5</v>
      </c>
      <c r="L43" s="9">
        <v>44718.0</v>
      </c>
      <c r="M43" s="6"/>
      <c r="N43" s="6"/>
      <c r="O43" s="6"/>
      <c r="P43" s="6"/>
      <c r="Q43" s="6"/>
      <c r="R43" s="6"/>
      <c r="S43" s="6"/>
      <c r="T43" s="6"/>
      <c r="U43" s="6"/>
      <c r="V43" s="6"/>
      <c r="W43" s="6"/>
      <c r="X43" s="6"/>
      <c r="Y43" s="6"/>
      <c r="Z43" s="6"/>
      <c r="AA43" s="6"/>
      <c r="AB43" s="6"/>
      <c r="AC43" s="6"/>
      <c r="AD43" s="6"/>
      <c r="AE43" s="6"/>
      <c r="AF43" s="6"/>
      <c r="AG43" s="6"/>
      <c r="AH43" s="6"/>
    </row>
    <row r="44">
      <c r="A44" s="6" t="s">
        <v>117</v>
      </c>
      <c r="B44" s="6" t="str">
        <f>VLOOKUP(A44,'Mentor Sheet'!$B$2:$O$102,2,0)</f>
        <v>M21</v>
      </c>
      <c r="C44" s="6" t="s">
        <v>31</v>
      </c>
      <c r="D44" s="7">
        <v>3.0</v>
      </c>
      <c r="E44" s="6" t="str">
        <f t="shared" si="1"/>
        <v>M21X3</v>
      </c>
      <c r="F44" s="6" t="str">
        <f>VLOOKUP(E44,'Slot tags'!$C$2:$D$610,2,0)</f>
        <v>S27</v>
      </c>
      <c r="G44" s="6" t="s">
        <v>118</v>
      </c>
      <c r="H44" s="6" t="str">
        <f t="shared" si="2"/>
        <v/>
      </c>
      <c r="I44" s="9">
        <v>44743.0</v>
      </c>
      <c r="J44" s="11">
        <v>44743.520833333336</v>
      </c>
      <c r="K44" s="15">
        <v>44743.5625</v>
      </c>
      <c r="L44" s="9">
        <v>44718.0</v>
      </c>
      <c r="M44" s="6"/>
      <c r="N44" s="6"/>
      <c r="O44" s="6"/>
      <c r="P44" s="6"/>
      <c r="Q44" s="6"/>
      <c r="R44" s="6"/>
      <c r="S44" s="6"/>
      <c r="T44" s="6"/>
      <c r="U44" s="6"/>
      <c r="V44" s="6"/>
      <c r="W44" s="6"/>
      <c r="X44" s="6"/>
      <c r="Y44" s="6"/>
      <c r="Z44" s="6"/>
      <c r="AA44" s="6"/>
      <c r="AB44" s="6"/>
      <c r="AC44" s="6"/>
      <c r="AD44" s="6"/>
      <c r="AE44" s="6"/>
      <c r="AF44" s="6"/>
      <c r="AG44" s="6"/>
      <c r="AH44" s="6"/>
    </row>
    <row r="45">
      <c r="A45" s="6" t="s">
        <v>117</v>
      </c>
      <c r="B45" s="6" t="str">
        <f>VLOOKUP(A45,'Mentor Sheet'!$B$2:$O$102,2,0)</f>
        <v>M21</v>
      </c>
      <c r="C45" s="6" t="s">
        <v>31</v>
      </c>
      <c r="D45" s="7">
        <v>4.0</v>
      </c>
      <c r="E45" s="6" t="str">
        <f t="shared" si="1"/>
        <v>M21X4</v>
      </c>
      <c r="F45" s="6" t="str">
        <f>VLOOKUP(E45,'Slot tags'!$C$2:$D$610,2,0)</f>
        <v>S32</v>
      </c>
      <c r="G45" s="6" t="s">
        <v>118</v>
      </c>
      <c r="H45" s="6" t="str">
        <f t="shared" si="2"/>
        <v/>
      </c>
      <c r="I45" s="9">
        <v>44744.0</v>
      </c>
      <c r="J45" s="11">
        <v>44744.416666666664</v>
      </c>
      <c r="K45" s="15">
        <v>44744.458333333336</v>
      </c>
      <c r="L45" s="9">
        <v>44718.0</v>
      </c>
      <c r="M45" s="6"/>
      <c r="N45" s="6"/>
      <c r="O45" s="6"/>
      <c r="P45" s="6"/>
      <c r="Q45" s="6"/>
      <c r="R45" s="6"/>
      <c r="S45" s="6"/>
      <c r="T45" s="6"/>
      <c r="U45" s="6"/>
      <c r="V45" s="6"/>
      <c r="W45" s="6"/>
      <c r="X45" s="6"/>
      <c r="Y45" s="6"/>
      <c r="Z45" s="6"/>
      <c r="AA45" s="6"/>
      <c r="AB45" s="6"/>
      <c r="AC45" s="6"/>
      <c r="AD45" s="6"/>
      <c r="AE45" s="6"/>
      <c r="AF45" s="6"/>
      <c r="AG45" s="6"/>
      <c r="AH45" s="6"/>
    </row>
    <row r="46">
      <c r="A46" s="6" t="s">
        <v>117</v>
      </c>
      <c r="B46" s="6" t="str">
        <f>VLOOKUP(A46,'Mentor Sheet'!$B$2:$O$102,2,0)</f>
        <v>M21</v>
      </c>
      <c r="C46" s="6" t="s">
        <v>31</v>
      </c>
      <c r="D46" s="7">
        <v>5.0</v>
      </c>
      <c r="E46" s="6" t="str">
        <f t="shared" si="1"/>
        <v>M21X5</v>
      </c>
      <c r="F46" s="6" t="str">
        <f>VLOOKUP(E46,'Slot tags'!$C$2:$D$610,2,0)</f>
        <v>S7</v>
      </c>
      <c r="G46" s="6" t="s">
        <v>118</v>
      </c>
      <c r="H46" s="6" t="str">
        <f t="shared" si="2"/>
        <v/>
      </c>
      <c r="I46" s="9">
        <v>44744.0</v>
      </c>
      <c r="J46" s="11">
        <v>44744.479166666664</v>
      </c>
      <c r="K46" s="15">
        <v>44744.520833333336</v>
      </c>
      <c r="L46" s="9">
        <v>44718.0</v>
      </c>
      <c r="M46" s="6"/>
      <c r="N46" s="6"/>
      <c r="O46" s="6"/>
      <c r="P46" s="6"/>
      <c r="Q46" s="6"/>
      <c r="R46" s="6"/>
      <c r="S46" s="6"/>
      <c r="T46" s="6"/>
      <c r="U46" s="6"/>
      <c r="V46" s="6"/>
      <c r="W46" s="6"/>
      <c r="X46" s="6"/>
      <c r="Y46" s="6"/>
      <c r="Z46" s="6"/>
      <c r="AA46" s="6"/>
      <c r="AB46" s="6"/>
      <c r="AC46" s="6"/>
      <c r="AD46" s="6"/>
      <c r="AE46" s="6"/>
      <c r="AF46" s="6"/>
      <c r="AG46" s="6"/>
      <c r="AH46" s="6"/>
    </row>
    <row r="47">
      <c r="A47" s="6" t="s">
        <v>247</v>
      </c>
      <c r="B47" s="6" t="str">
        <f>VLOOKUP(A47,'Mentor Sheet'!$B$2:$O$102,2,0)</f>
        <v>M64</v>
      </c>
      <c r="C47" s="6" t="s">
        <v>33</v>
      </c>
      <c r="D47" s="7">
        <v>1.0</v>
      </c>
      <c r="E47" s="6" t="str">
        <f t="shared" si="1"/>
        <v>M64X1</v>
      </c>
      <c r="F47" s="6" t="str">
        <f>VLOOKUP(E47,'Slot tags'!$C$2:$D$610,2,0)</f>
        <v>S11</v>
      </c>
      <c r="G47" s="6" t="s">
        <v>248</v>
      </c>
      <c r="H47" s="6" t="str">
        <f t="shared" si="2"/>
        <v/>
      </c>
      <c r="I47" s="9">
        <v>44744.0</v>
      </c>
      <c r="J47" s="11">
        <v>44744.770833333336</v>
      </c>
      <c r="K47" s="15">
        <v>44744.8125</v>
      </c>
      <c r="L47" s="9">
        <v>44718.0</v>
      </c>
      <c r="M47" s="6"/>
      <c r="N47" s="6"/>
      <c r="O47" s="6"/>
      <c r="P47" s="6"/>
      <c r="Q47" s="6"/>
      <c r="R47" s="6"/>
      <c r="S47" s="6"/>
      <c r="T47" s="6"/>
      <c r="U47" s="6"/>
      <c r="V47" s="6"/>
      <c r="W47" s="6"/>
      <c r="X47" s="6"/>
      <c r="Y47" s="6"/>
      <c r="Z47" s="6"/>
      <c r="AA47" s="6"/>
      <c r="AB47" s="6"/>
      <c r="AC47" s="6"/>
      <c r="AD47" s="6"/>
      <c r="AE47" s="6"/>
      <c r="AF47" s="6"/>
      <c r="AG47" s="6"/>
      <c r="AH47" s="6"/>
    </row>
    <row r="48">
      <c r="A48" s="6" t="s">
        <v>247</v>
      </c>
      <c r="B48" s="6" t="str">
        <f>VLOOKUP(A48,'Mentor Sheet'!$B$2:$O$102,2,0)</f>
        <v>M64</v>
      </c>
      <c r="C48" s="6" t="s">
        <v>33</v>
      </c>
      <c r="D48" s="7">
        <v>2.0</v>
      </c>
      <c r="E48" s="6" t="str">
        <f t="shared" si="1"/>
        <v>M64X2</v>
      </c>
      <c r="F48" s="6" t="str">
        <f>VLOOKUP(E48,'Slot tags'!$C$2:$D$610,2,0)</f>
        <v>S9</v>
      </c>
      <c r="G48" s="6" t="s">
        <v>248</v>
      </c>
      <c r="H48" s="6" t="str">
        <f t="shared" si="2"/>
        <v/>
      </c>
      <c r="I48" s="9">
        <v>44745.0</v>
      </c>
      <c r="J48" s="11">
        <v>44745.770833333336</v>
      </c>
      <c r="K48" s="15">
        <v>44745.8125</v>
      </c>
      <c r="L48" s="9">
        <v>44718.0</v>
      </c>
      <c r="M48" s="6"/>
      <c r="N48" s="6"/>
      <c r="O48" s="6"/>
      <c r="P48" s="6"/>
      <c r="Q48" s="6"/>
      <c r="R48" s="6"/>
      <c r="S48" s="6"/>
      <c r="T48" s="6"/>
      <c r="U48" s="6"/>
      <c r="V48" s="6"/>
      <c r="W48" s="6"/>
      <c r="X48" s="6"/>
      <c r="Y48" s="6"/>
      <c r="Z48" s="6"/>
      <c r="AA48" s="6"/>
      <c r="AB48" s="6"/>
      <c r="AC48" s="6"/>
      <c r="AD48" s="6"/>
      <c r="AE48" s="6"/>
      <c r="AF48" s="6"/>
      <c r="AG48" s="6"/>
      <c r="AH48" s="6"/>
    </row>
    <row r="49">
      <c r="A49" s="6" t="s">
        <v>249</v>
      </c>
      <c r="B49" s="6" t="str">
        <f>VLOOKUP(A49,'Mentor Sheet'!$B$2:$O$102,2,0)</f>
        <v>M59</v>
      </c>
      <c r="C49" s="6" t="s">
        <v>33</v>
      </c>
      <c r="D49" s="7">
        <v>1.0</v>
      </c>
      <c r="E49" s="6" t="str">
        <f t="shared" si="1"/>
        <v>M59X1</v>
      </c>
      <c r="F49" s="6" t="str">
        <f>VLOOKUP(E49,'Slot tags'!$C$2:$D$610,2,0)</f>
        <v>S21</v>
      </c>
      <c r="G49" s="6" t="s">
        <v>250</v>
      </c>
      <c r="H49" s="6" t="str">
        <f t="shared" si="2"/>
        <v/>
      </c>
      <c r="I49" s="9">
        <v>44746.0</v>
      </c>
      <c r="J49" s="11">
        <v>44746.604166666664</v>
      </c>
      <c r="K49" s="11">
        <v>44746.645833333336</v>
      </c>
      <c r="L49" s="9">
        <v>44718.0</v>
      </c>
      <c r="M49" s="6"/>
      <c r="N49" s="6"/>
      <c r="O49" s="6"/>
      <c r="P49" s="6"/>
      <c r="Q49" s="6"/>
      <c r="R49" s="6"/>
      <c r="S49" s="6"/>
      <c r="T49" s="6"/>
      <c r="U49" s="6"/>
      <c r="V49" s="6"/>
      <c r="W49" s="6"/>
      <c r="X49" s="6"/>
      <c r="Y49" s="6"/>
      <c r="Z49" s="6"/>
      <c r="AA49" s="6"/>
      <c r="AB49" s="6"/>
      <c r="AC49" s="6"/>
      <c r="AD49" s="6"/>
      <c r="AE49" s="6"/>
      <c r="AF49" s="6"/>
      <c r="AG49" s="6"/>
      <c r="AH49" s="6"/>
    </row>
    <row r="50">
      <c r="A50" s="6" t="s">
        <v>249</v>
      </c>
      <c r="B50" s="6" t="str">
        <f>VLOOKUP(A50,'Mentor Sheet'!$B$2:$O$102,2,0)</f>
        <v>M59</v>
      </c>
      <c r="C50" s="6" t="s">
        <v>33</v>
      </c>
      <c r="D50" s="7">
        <v>2.0</v>
      </c>
      <c r="E50" s="6" t="str">
        <f t="shared" si="1"/>
        <v>M59X2</v>
      </c>
      <c r="F50" s="6" t="str">
        <f>VLOOKUP(E50,'Slot tags'!$C$2:$D$610,2,0)</f>
        <v>S30</v>
      </c>
      <c r="G50" s="6" t="s">
        <v>250</v>
      </c>
      <c r="H50" s="6" t="str">
        <f t="shared" si="2"/>
        <v/>
      </c>
      <c r="I50" s="9">
        <v>44747.0</v>
      </c>
      <c r="J50" s="11">
        <v>44747.604166666664</v>
      </c>
      <c r="K50" s="11">
        <v>44747.645833333336</v>
      </c>
      <c r="L50" s="9">
        <v>44718.0</v>
      </c>
      <c r="M50" s="6"/>
      <c r="N50" s="6"/>
      <c r="O50" s="6"/>
      <c r="P50" s="6"/>
      <c r="Q50" s="6"/>
      <c r="R50" s="6"/>
      <c r="S50" s="6"/>
      <c r="T50" s="6"/>
      <c r="U50" s="6"/>
      <c r="V50" s="6"/>
      <c r="W50" s="6"/>
      <c r="X50" s="6"/>
      <c r="Y50" s="6"/>
      <c r="Z50" s="6"/>
      <c r="AA50" s="6"/>
      <c r="AB50" s="6"/>
      <c r="AC50" s="6"/>
      <c r="AD50" s="6"/>
      <c r="AE50" s="6"/>
      <c r="AF50" s="6"/>
      <c r="AG50" s="6"/>
      <c r="AH50" s="6"/>
    </row>
    <row r="51">
      <c r="A51" s="6" t="s">
        <v>249</v>
      </c>
      <c r="B51" s="6" t="str">
        <f>VLOOKUP(A51,'Mentor Sheet'!$B$2:$O$102,2,0)</f>
        <v>M59</v>
      </c>
      <c r="C51" s="6" t="s">
        <v>33</v>
      </c>
      <c r="D51" s="7">
        <v>3.0</v>
      </c>
      <c r="E51" s="6" t="str">
        <f t="shared" si="1"/>
        <v>M59X3</v>
      </c>
      <c r="F51" s="6" t="str">
        <f>VLOOKUP(E51,'Slot tags'!$C$2:$D$610,2,0)</f>
        <v>S38</v>
      </c>
      <c r="G51" s="6" t="s">
        <v>250</v>
      </c>
      <c r="H51" s="6" t="str">
        <f t="shared" si="2"/>
        <v/>
      </c>
      <c r="I51" s="9">
        <v>44748.0</v>
      </c>
      <c r="J51" s="11">
        <v>44748.604166666664</v>
      </c>
      <c r="K51" s="11">
        <v>44748.645833333336</v>
      </c>
      <c r="L51" s="9">
        <v>44718.0</v>
      </c>
      <c r="M51" s="6"/>
      <c r="N51" s="6"/>
      <c r="O51" s="6"/>
      <c r="P51" s="6"/>
      <c r="Q51" s="6"/>
      <c r="R51" s="6"/>
      <c r="S51" s="6"/>
      <c r="T51" s="6"/>
      <c r="U51" s="6"/>
      <c r="V51" s="6"/>
      <c r="W51" s="6"/>
      <c r="X51" s="6"/>
      <c r="Y51" s="6"/>
      <c r="Z51" s="6"/>
      <c r="AA51" s="6"/>
      <c r="AB51" s="6"/>
      <c r="AC51" s="6"/>
      <c r="AD51" s="6"/>
      <c r="AE51" s="6"/>
      <c r="AF51" s="6"/>
      <c r="AG51" s="6"/>
      <c r="AH51" s="6"/>
    </row>
    <row r="52">
      <c r="A52" s="6" t="s">
        <v>249</v>
      </c>
      <c r="B52" s="6" t="str">
        <f>VLOOKUP(A52,'Mentor Sheet'!$B$2:$O$102,2,0)</f>
        <v>M59</v>
      </c>
      <c r="C52" s="6" t="s">
        <v>33</v>
      </c>
      <c r="D52" s="7">
        <v>4.0</v>
      </c>
      <c r="E52" s="6" t="str">
        <f t="shared" si="1"/>
        <v>M59X4</v>
      </c>
      <c r="F52" s="6" t="str">
        <f>VLOOKUP(E52,'Slot tags'!$C$2:$D$610,2,0)</f>
        <v>S27</v>
      </c>
      <c r="G52" s="6" t="s">
        <v>250</v>
      </c>
      <c r="H52" s="6" t="str">
        <f t="shared" si="2"/>
        <v/>
      </c>
      <c r="I52" s="9">
        <v>44749.0</v>
      </c>
      <c r="J52" s="11">
        <v>44749.604166666664</v>
      </c>
      <c r="K52" s="11">
        <v>44749.645833333336</v>
      </c>
      <c r="L52" s="9">
        <v>44718.0</v>
      </c>
      <c r="M52" s="6"/>
      <c r="N52" s="6"/>
      <c r="O52" s="6"/>
      <c r="P52" s="6"/>
      <c r="Q52" s="6"/>
      <c r="R52" s="6"/>
      <c r="S52" s="6"/>
      <c r="T52" s="6"/>
      <c r="U52" s="6"/>
      <c r="V52" s="6"/>
      <c r="W52" s="6"/>
      <c r="X52" s="6"/>
      <c r="Y52" s="6"/>
      <c r="Z52" s="6"/>
      <c r="AA52" s="6"/>
      <c r="AB52" s="6"/>
      <c r="AC52" s="6"/>
      <c r="AD52" s="6"/>
      <c r="AE52" s="6"/>
      <c r="AF52" s="6"/>
      <c r="AG52" s="6"/>
      <c r="AH52" s="6"/>
    </row>
    <row r="53">
      <c r="A53" s="6" t="s">
        <v>119</v>
      </c>
      <c r="B53" s="6" t="str">
        <f>VLOOKUP(A53,'Mentor Sheet'!$B$2:$O$102,2,0)</f>
        <v>M89</v>
      </c>
      <c r="C53" s="6" t="s">
        <v>45</v>
      </c>
      <c r="D53" s="7">
        <v>2.0</v>
      </c>
      <c r="E53" s="6" t="str">
        <f t="shared" si="1"/>
        <v>M89X2</v>
      </c>
      <c r="F53" s="6" t="str">
        <f>VLOOKUP(E53,'Slot tags'!$C$2:$D$610,2,0)</f>
        <v>S9</v>
      </c>
      <c r="G53" s="6" t="s">
        <v>120</v>
      </c>
      <c r="H53" s="6" t="str">
        <f t="shared" si="2"/>
        <v/>
      </c>
      <c r="I53" s="9">
        <v>44747.0</v>
      </c>
      <c r="J53" s="11">
        <v>44747.375</v>
      </c>
      <c r="K53" s="15">
        <v>44747.416666666664</v>
      </c>
      <c r="L53" s="9">
        <v>44718.0</v>
      </c>
      <c r="M53" s="6"/>
      <c r="N53" s="6"/>
      <c r="O53" s="6"/>
      <c r="P53" s="6"/>
      <c r="Q53" s="6"/>
      <c r="R53" s="6"/>
      <c r="S53" s="6"/>
      <c r="T53" s="6"/>
      <c r="U53" s="6"/>
      <c r="V53" s="6"/>
      <c r="W53" s="6"/>
      <c r="X53" s="6"/>
      <c r="Y53" s="6"/>
      <c r="Z53" s="6"/>
      <c r="AA53" s="6"/>
      <c r="AB53" s="6"/>
      <c r="AC53" s="6"/>
      <c r="AD53" s="6"/>
      <c r="AE53" s="6"/>
      <c r="AF53" s="6"/>
      <c r="AG53" s="6"/>
      <c r="AH53" s="6"/>
    </row>
    <row r="54">
      <c r="A54" s="36" t="s">
        <v>119</v>
      </c>
      <c r="B54" s="6" t="str">
        <f>VLOOKUP(A54,'Mentor Sheet'!$B$2:$O$102,2,0)</f>
        <v>M89</v>
      </c>
      <c r="C54" s="6" t="s">
        <v>45</v>
      </c>
      <c r="D54" s="7">
        <v>1.0</v>
      </c>
      <c r="E54" s="6" t="str">
        <f t="shared" si="1"/>
        <v>M89X1</v>
      </c>
      <c r="F54" s="6" t="str">
        <f>VLOOKUP(E54,'Slot tags'!$C$2:$D$610,2,0)</f>
        <v>S27</v>
      </c>
      <c r="G54" s="6" t="s">
        <v>120</v>
      </c>
      <c r="H54" s="6" t="str">
        <f t="shared" si="2"/>
        <v/>
      </c>
      <c r="I54" s="9">
        <v>44746.0</v>
      </c>
      <c r="J54" s="11">
        <v>44746.375</v>
      </c>
      <c r="K54" s="15">
        <v>44746.416666666664</v>
      </c>
      <c r="L54" s="9">
        <v>44718.0</v>
      </c>
      <c r="M54" s="6"/>
      <c r="N54" s="6"/>
      <c r="O54" s="6"/>
      <c r="P54" s="6"/>
      <c r="Q54" s="6"/>
      <c r="R54" s="6"/>
      <c r="S54" s="6"/>
      <c r="T54" s="6"/>
      <c r="U54" s="6"/>
      <c r="V54" s="6"/>
      <c r="W54" s="6"/>
      <c r="X54" s="6"/>
      <c r="Y54" s="6"/>
      <c r="Z54" s="6"/>
      <c r="AA54" s="6"/>
      <c r="AB54" s="6"/>
      <c r="AC54" s="6"/>
      <c r="AD54" s="6"/>
      <c r="AE54" s="6"/>
      <c r="AF54" s="6"/>
      <c r="AG54" s="6"/>
      <c r="AH54" s="6"/>
    </row>
    <row r="55">
      <c r="A55" s="36" t="s">
        <v>121</v>
      </c>
      <c r="B55" s="6" t="str">
        <f>VLOOKUP(A55,'Mentor Sheet'!$B$2:$O$102,2,0)</f>
        <v>M71</v>
      </c>
      <c r="C55" s="6" t="s">
        <v>45</v>
      </c>
      <c r="D55" s="7">
        <v>1.0</v>
      </c>
      <c r="E55" s="6" t="str">
        <f t="shared" si="1"/>
        <v>M71X1</v>
      </c>
      <c r="F55" s="6" t="str">
        <f>VLOOKUP(E55,'Slot tags'!$C$2:$D$610,2,0)</f>
        <v>S17</v>
      </c>
      <c r="G55" s="6" t="s">
        <v>122</v>
      </c>
      <c r="H55" s="6" t="str">
        <f t="shared" si="2"/>
        <v/>
      </c>
      <c r="I55" s="9">
        <v>44743.0</v>
      </c>
      <c r="J55" s="11">
        <v>44743.520833333336</v>
      </c>
      <c r="K55" s="15">
        <v>44743.5625</v>
      </c>
      <c r="L55" s="9">
        <v>44718.0</v>
      </c>
      <c r="M55" s="6"/>
      <c r="N55" s="6"/>
      <c r="O55" s="6"/>
      <c r="P55" s="6"/>
      <c r="Q55" s="6"/>
      <c r="R55" s="6"/>
      <c r="S55" s="6"/>
      <c r="T55" s="6"/>
      <c r="U55" s="6"/>
      <c r="V55" s="6"/>
      <c r="W55" s="6"/>
      <c r="X55" s="6"/>
      <c r="Y55" s="6"/>
      <c r="Z55" s="6"/>
      <c r="AA55" s="6"/>
      <c r="AB55" s="6"/>
      <c r="AC55" s="6"/>
      <c r="AD55" s="6"/>
      <c r="AE55" s="6"/>
      <c r="AF55" s="6"/>
      <c r="AG55" s="6"/>
      <c r="AH55" s="6"/>
    </row>
    <row r="56">
      <c r="A56" s="36" t="s">
        <v>121</v>
      </c>
      <c r="B56" s="6" t="str">
        <f>VLOOKUP(A56,'Mentor Sheet'!$B$2:$O$102,2,0)</f>
        <v>M71</v>
      </c>
      <c r="C56" s="6" t="s">
        <v>45</v>
      </c>
      <c r="D56" s="7">
        <v>2.0</v>
      </c>
      <c r="E56" s="6" t="str">
        <f t="shared" si="1"/>
        <v>M71X2</v>
      </c>
      <c r="F56" s="6" t="str">
        <f>VLOOKUP(E56,'Slot tags'!$C$2:$D$610,2,0)</f>
        <v>S33</v>
      </c>
      <c r="G56" s="6" t="s">
        <v>122</v>
      </c>
      <c r="H56" s="6" t="str">
        <f t="shared" si="2"/>
        <v/>
      </c>
      <c r="I56" s="9">
        <v>44744.0</v>
      </c>
      <c r="J56" s="11">
        <v>44744.645833333336</v>
      </c>
      <c r="K56" s="15">
        <v>44744.6875</v>
      </c>
      <c r="L56" s="9">
        <v>44718.0</v>
      </c>
      <c r="M56" s="6"/>
      <c r="N56" s="6"/>
      <c r="O56" s="6"/>
      <c r="P56" s="6"/>
      <c r="Q56" s="6"/>
      <c r="R56" s="6"/>
      <c r="S56" s="6"/>
      <c r="T56" s="6"/>
      <c r="U56" s="6"/>
      <c r="V56" s="6"/>
      <c r="W56" s="6"/>
      <c r="X56" s="6"/>
      <c r="Y56" s="6"/>
      <c r="Z56" s="6"/>
      <c r="AA56" s="6"/>
      <c r="AB56" s="6"/>
      <c r="AC56" s="6"/>
      <c r="AD56" s="6"/>
      <c r="AE56" s="6"/>
      <c r="AF56" s="6"/>
      <c r="AG56" s="6"/>
      <c r="AH56" s="6"/>
    </row>
    <row r="57">
      <c r="A57" s="36" t="s">
        <v>121</v>
      </c>
      <c r="B57" s="6" t="str">
        <f>VLOOKUP(A57,'Mentor Sheet'!$B$2:$O$102,2,0)</f>
        <v>M71</v>
      </c>
      <c r="C57" s="6" t="s">
        <v>45</v>
      </c>
      <c r="D57" s="7">
        <v>3.0</v>
      </c>
      <c r="E57" s="6" t="str">
        <f t="shared" si="1"/>
        <v>M71X3</v>
      </c>
      <c r="F57" s="6" t="str">
        <f>VLOOKUP(E57,'Slot tags'!$C$2:$D$610,2,0)</f>
        <v>S38</v>
      </c>
      <c r="G57" s="6" t="s">
        <v>122</v>
      </c>
      <c r="H57" s="6" t="str">
        <f t="shared" si="2"/>
        <v/>
      </c>
      <c r="I57" s="9">
        <v>44745.0</v>
      </c>
      <c r="J57" s="11">
        <v>44745.645833333336</v>
      </c>
      <c r="K57" s="15">
        <v>44745.6875</v>
      </c>
      <c r="L57" s="9">
        <v>44718.0</v>
      </c>
      <c r="M57" s="6"/>
      <c r="N57" s="6"/>
      <c r="O57" s="6"/>
      <c r="P57" s="6"/>
      <c r="Q57" s="6"/>
      <c r="R57" s="6"/>
      <c r="S57" s="6"/>
      <c r="T57" s="6"/>
      <c r="U57" s="6"/>
      <c r="V57" s="6"/>
      <c r="W57" s="6"/>
      <c r="X57" s="6"/>
      <c r="Y57" s="6"/>
      <c r="Z57" s="6"/>
      <c r="AA57" s="6"/>
      <c r="AB57" s="6"/>
      <c r="AC57" s="6"/>
      <c r="AD57" s="6"/>
      <c r="AE57" s="6"/>
      <c r="AF57" s="6"/>
      <c r="AG57" s="6"/>
      <c r="AH57" s="6"/>
    </row>
    <row r="58">
      <c r="A58" s="36" t="s">
        <v>121</v>
      </c>
      <c r="B58" s="6" t="str">
        <f>VLOOKUP(A58,'Mentor Sheet'!$B$2:$O$102,2,0)</f>
        <v>M71</v>
      </c>
      <c r="C58" s="6" t="s">
        <v>45</v>
      </c>
      <c r="D58" s="7">
        <v>4.0</v>
      </c>
      <c r="E58" s="6" t="str">
        <f t="shared" si="1"/>
        <v>M71X4</v>
      </c>
      <c r="F58" s="6" t="str">
        <f>VLOOKUP(E58,'Slot tags'!$C$2:$D$610,2,0)</f>
        <v>S15</v>
      </c>
      <c r="G58" s="6" t="s">
        <v>122</v>
      </c>
      <c r="H58" s="6" t="str">
        <f t="shared" si="2"/>
        <v/>
      </c>
      <c r="I58" s="9">
        <v>44746.0</v>
      </c>
      <c r="J58" s="11">
        <v>44746.645833333336</v>
      </c>
      <c r="K58" s="15">
        <v>44746.6875</v>
      </c>
      <c r="L58" s="9">
        <v>44718.0</v>
      </c>
      <c r="M58" s="6"/>
      <c r="N58" s="6"/>
      <c r="O58" s="6"/>
      <c r="P58" s="6"/>
      <c r="Q58" s="6"/>
      <c r="R58" s="6"/>
      <c r="S58" s="6"/>
      <c r="T58" s="6"/>
      <c r="U58" s="6"/>
      <c r="V58" s="6"/>
      <c r="W58" s="6"/>
      <c r="X58" s="6"/>
      <c r="Y58" s="6"/>
      <c r="Z58" s="6"/>
      <c r="AA58" s="6"/>
      <c r="AB58" s="6"/>
      <c r="AC58" s="6"/>
      <c r="AD58" s="6"/>
      <c r="AE58" s="6"/>
      <c r="AF58" s="6"/>
      <c r="AG58" s="6"/>
      <c r="AH58" s="6"/>
    </row>
    <row r="59">
      <c r="A59" s="36" t="s">
        <v>121</v>
      </c>
      <c r="B59" s="6" t="str">
        <f>VLOOKUP(A59,'Mentor Sheet'!$B$2:$O$102,2,0)</f>
        <v>M71</v>
      </c>
      <c r="C59" s="6" t="s">
        <v>45</v>
      </c>
      <c r="D59" s="7">
        <v>5.0</v>
      </c>
      <c r="E59" s="6" t="str">
        <f t="shared" si="1"/>
        <v>M71X5</v>
      </c>
      <c r="F59" s="6" t="str">
        <f>VLOOKUP(E59,'Slot tags'!$C$2:$D$610,2,0)</f>
        <v>S14</v>
      </c>
      <c r="G59" s="6" t="s">
        <v>122</v>
      </c>
      <c r="H59" s="6" t="str">
        <f t="shared" si="2"/>
        <v/>
      </c>
      <c r="I59" s="9">
        <v>44747.0</v>
      </c>
      <c r="J59" s="11">
        <v>44747.520833333336</v>
      </c>
      <c r="K59" s="15">
        <v>44747.5625</v>
      </c>
      <c r="L59" s="9">
        <v>44718.0</v>
      </c>
      <c r="M59" s="6"/>
      <c r="N59" s="6"/>
      <c r="O59" s="6"/>
      <c r="P59" s="6"/>
      <c r="Q59" s="6"/>
      <c r="R59" s="6"/>
      <c r="S59" s="6"/>
      <c r="T59" s="6"/>
      <c r="U59" s="6"/>
      <c r="V59" s="6"/>
      <c r="W59" s="6"/>
      <c r="X59" s="6"/>
      <c r="Y59" s="6"/>
      <c r="Z59" s="6"/>
      <c r="AA59" s="6"/>
      <c r="AB59" s="6"/>
      <c r="AC59" s="6"/>
      <c r="AD59" s="6"/>
      <c r="AE59" s="6"/>
      <c r="AF59" s="6"/>
      <c r="AG59" s="6"/>
      <c r="AH59" s="6"/>
    </row>
    <row r="60">
      <c r="A60" s="6" t="s">
        <v>123</v>
      </c>
      <c r="B60" s="6" t="str">
        <f>VLOOKUP(A60,'Mentor Sheet'!$B$2:$O$102,2,0)</f>
        <v>M87</v>
      </c>
      <c r="C60" s="6" t="s">
        <v>45</v>
      </c>
      <c r="D60" s="7">
        <v>1.0</v>
      </c>
      <c r="E60" s="6" t="str">
        <f t="shared" si="1"/>
        <v>M87X1</v>
      </c>
      <c r="F60" s="6" t="str">
        <f>VLOOKUP(E60,'Slot tags'!$C$2:$D$610,2,0)</f>
        <v>S38</v>
      </c>
      <c r="G60" s="6" t="s">
        <v>124</v>
      </c>
      <c r="H60" s="6" t="str">
        <f t="shared" si="2"/>
        <v/>
      </c>
      <c r="I60" s="9">
        <v>44744.0</v>
      </c>
      <c r="J60" s="11">
        <v>44744.916666666664</v>
      </c>
      <c r="K60" s="15">
        <v>44744.958333333336</v>
      </c>
      <c r="L60" s="9">
        <v>44718.0</v>
      </c>
      <c r="M60" s="6"/>
      <c r="N60" s="6"/>
      <c r="O60" s="6"/>
      <c r="P60" s="6"/>
      <c r="Q60" s="6"/>
      <c r="R60" s="6"/>
      <c r="S60" s="6"/>
      <c r="T60" s="6"/>
      <c r="U60" s="6"/>
      <c r="V60" s="6"/>
      <c r="W60" s="6"/>
      <c r="X60" s="6"/>
      <c r="Y60" s="6"/>
      <c r="Z60" s="6"/>
      <c r="AA60" s="6"/>
      <c r="AB60" s="6"/>
      <c r="AC60" s="6"/>
      <c r="AD60" s="6"/>
      <c r="AE60" s="6"/>
      <c r="AF60" s="6"/>
      <c r="AG60" s="6"/>
      <c r="AH60" s="6"/>
    </row>
    <row r="61">
      <c r="A61" s="6" t="s">
        <v>123</v>
      </c>
      <c r="B61" s="6" t="str">
        <f>VLOOKUP(A61,'Mentor Sheet'!$B$2:$O$102,2,0)</f>
        <v>M87</v>
      </c>
      <c r="C61" s="6" t="s">
        <v>45</v>
      </c>
      <c r="D61" s="7">
        <v>2.0</v>
      </c>
      <c r="E61" s="6" t="str">
        <f t="shared" si="1"/>
        <v>M87X2</v>
      </c>
      <c r="F61" s="6" t="str">
        <f>VLOOKUP(E61,'Slot tags'!$C$2:$D$610,2,0)</f>
        <v>S37</v>
      </c>
      <c r="G61" s="6" t="s">
        <v>124</v>
      </c>
      <c r="H61" s="6" t="str">
        <f t="shared" si="2"/>
        <v/>
      </c>
      <c r="I61" s="9">
        <v>44748.0</v>
      </c>
      <c r="J61" s="11">
        <v>44748.625</v>
      </c>
      <c r="K61" s="15">
        <v>44748.666666666664</v>
      </c>
      <c r="L61" s="9">
        <v>44718.0</v>
      </c>
      <c r="M61" s="6"/>
      <c r="N61" s="6"/>
      <c r="O61" s="6"/>
      <c r="P61" s="6"/>
      <c r="Q61" s="6"/>
      <c r="R61" s="6"/>
      <c r="S61" s="6"/>
      <c r="T61" s="6"/>
      <c r="U61" s="6"/>
      <c r="V61" s="6"/>
      <c r="W61" s="6"/>
      <c r="X61" s="6"/>
      <c r="Y61" s="6"/>
      <c r="Z61" s="6"/>
      <c r="AA61" s="6"/>
      <c r="AB61" s="6"/>
      <c r="AC61" s="6"/>
      <c r="AD61" s="6"/>
      <c r="AE61" s="6"/>
      <c r="AF61" s="6"/>
      <c r="AG61" s="6"/>
      <c r="AH61" s="6"/>
    </row>
    <row r="62">
      <c r="A62" s="6" t="s">
        <v>125</v>
      </c>
      <c r="B62" s="6" t="str">
        <f>VLOOKUP(A62,'Mentor Sheet'!$B$2:$O$102,2,0)</f>
        <v>M24</v>
      </c>
      <c r="C62" s="6" t="s">
        <v>45</v>
      </c>
      <c r="D62" s="7">
        <v>1.0</v>
      </c>
      <c r="E62" s="6" t="str">
        <f t="shared" si="1"/>
        <v>M24X1</v>
      </c>
      <c r="F62" s="6" t="str">
        <f>VLOOKUP(E62,'Slot tags'!$C$2:$D$610,2,0)</f>
        <v>S23</v>
      </c>
      <c r="G62" s="6" t="s">
        <v>126</v>
      </c>
      <c r="H62" s="6" t="str">
        <f t="shared" si="2"/>
        <v/>
      </c>
      <c r="I62" s="9">
        <v>44746.0</v>
      </c>
      <c r="J62" s="11">
        <v>44746.708333333336</v>
      </c>
      <c r="K62" s="15">
        <v>44746.75</v>
      </c>
      <c r="L62" s="9">
        <v>44718.0</v>
      </c>
      <c r="M62" s="6"/>
      <c r="N62" s="6"/>
      <c r="O62" s="6"/>
      <c r="P62" s="6"/>
      <c r="Q62" s="6"/>
      <c r="R62" s="6"/>
      <c r="S62" s="6"/>
      <c r="T62" s="6"/>
      <c r="U62" s="6"/>
      <c r="V62" s="6"/>
      <c r="W62" s="6"/>
      <c r="X62" s="6"/>
      <c r="Y62" s="6"/>
      <c r="Z62" s="6"/>
      <c r="AA62" s="6"/>
      <c r="AB62" s="6"/>
      <c r="AC62" s="6"/>
      <c r="AD62" s="6"/>
      <c r="AE62" s="6"/>
      <c r="AF62" s="6"/>
      <c r="AG62" s="6"/>
      <c r="AH62" s="6"/>
    </row>
    <row r="63">
      <c r="A63" s="6" t="s">
        <v>125</v>
      </c>
      <c r="B63" s="6" t="str">
        <f>VLOOKUP(A63,'Mentor Sheet'!$B$2:$O$102,2,0)</f>
        <v>M24</v>
      </c>
      <c r="C63" s="6" t="s">
        <v>45</v>
      </c>
      <c r="D63" s="7">
        <v>2.0</v>
      </c>
      <c r="E63" s="6" t="str">
        <f t="shared" si="1"/>
        <v>M24X2</v>
      </c>
      <c r="F63" s="6" t="str">
        <f>VLOOKUP(E63,'Slot tags'!$C$2:$D$610,2,0)</f>
        <v>S43</v>
      </c>
      <c r="G63" s="6" t="s">
        <v>126</v>
      </c>
      <c r="H63" s="6" t="str">
        <f t="shared" si="2"/>
        <v/>
      </c>
      <c r="I63" s="9">
        <v>44747.0</v>
      </c>
      <c r="J63" s="11">
        <v>44747.708333333336</v>
      </c>
      <c r="K63" s="15">
        <v>44747.75</v>
      </c>
      <c r="L63" s="9">
        <v>44718.0</v>
      </c>
      <c r="M63" s="6"/>
      <c r="N63" s="6"/>
      <c r="O63" s="6"/>
      <c r="P63" s="6"/>
      <c r="Q63" s="6"/>
      <c r="R63" s="6"/>
      <c r="S63" s="6"/>
      <c r="T63" s="6"/>
      <c r="U63" s="6"/>
      <c r="V63" s="6"/>
      <c r="W63" s="6"/>
      <c r="X63" s="6"/>
      <c r="Y63" s="6"/>
      <c r="Z63" s="6"/>
      <c r="AA63" s="6"/>
      <c r="AB63" s="6"/>
      <c r="AC63" s="6"/>
      <c r="AD63" s="6"/>
      <c r="AE63" s="6"/>
      <c r="AF63" s="6"/>
      <c r="AG63" s="6"/>
      <c r="AH63" s="6"/>
    </row>
    <row r="64">
      <c r="A64" s="6" t="s">
        <v>127</v>
      </c>
      <c r="B64" s="6" t="str">
        <f>VLOOKUP(A64,'Mentor Sheet'!$B$2:$O$102,2,0)</f>
        <v>M32</v>
      </c>
      <c r="C64" s="6" t="s">
        <v>45</v>
      </c>
      <c r="D64" s="7">
        <v>1.0</v>
      </c>
      <c r="E64" s="6" t="str">
        <f t="shared" si="1"/>
        <v>M32X1</v>
      </c>
      <c r="F64" s="6" t="str">
        <f>VLOOKUP(E64,'Slot tags'!$C$2:$D$610,2,0)</f>
        <v>S3</v>
      </c>
      <c r="G64" s="6" t="s">
        <v>128</v>
      </c>
      <c r="H64" s="6" t="str">
        <f t="shared" si="2"/>
        <v/>
      </c>
      <c r="I64" s="9">
        <v>44748.0</v>
      </c>
      <c r="J64" s="11">
        <v>44748.416666666664</v>
      </c>
      <c r="K64" s="15">
        <v>44748.458333333336</v>
      </c>
      <c r="L64" s="9">
        <v>44718.0</v>
      </c>
      <c r="M64" s="6"/>
      <c r="N64" s="6"/>
      <c r="O64" s="6"/>
      <c r="P64" s="6"/>
      <c r="Q64" s="6"/>
      <c r="R64" s="6"/>
      <c r="S64" s="6"/>
      <c r="T64" s="6"/>
      <c r="U64" s="6"/>
      <c r="V64" s="6"/>
      <c r="W64" s="6"/>
      <c r="X64" s="6"/>
      <c r="Y64" s="6"/>
      <c r="Z64" s="6"/>
      <c r="AA64" s="6"/>
      <c r="AB64" s="6"/>
      <c r="AC64" s="6"/>
      <c r="AD64" s="6"/>
      <c r="AE64" s="6"/>
      <c r="AF64" s="6"/>
      <c r="AG64" s="6"/>
      <c r="AH64" s="6"/>
    </row>
    <row r="65">
      <c r="A65" s="6" t="s">
        <v>127</v>
      </c>
      <c r="B65" s="6" t="str">
        <f>VLOOKUP(A65,'Mentor Sheet'!$B$2:$O$102,2,0)</f>
        <v>M32</v>
      </c>
      <c r="C65" s="6" t="s">
        <v>45</v>
      </c>
      <c r="D65" s="7">
        <v>2.0</v>
      </c>
      <c r="E65" s="6" t="str">
        <f t="shared" si="1"/>
        <v>M32X2</v>
      </c>
      <c r="F65" s="6" t="str">
        <f>VLOOKUP(E65,'Slot tags'!$C$2:$D$610,2,0)</f>
        <v>S7</v>
      </c>
      <c r="G65" s="6" t="s">
        <v>128</v>
      </c>
      <c r="H65" s="6" t="str">
        <f t="shared" si="2"/>
        <v/>
      </c>
      <c r="I65" s="9">
        <v>44749.0</v>
      </c>
      <c r="J65" s="11">
        <v>44749.416666666664</v>
      </c>
      <c r="K65" s="15">
        <v>44749.458333333336</v>
      </c>
      <c r="L65" s="9">
        <v>44718.0</v>
      </c>
      <c r="M65" s="6"/>
      <c r="N65" s="6"/>
      <c r="O65" s="6"/>
      <c r="P65" s="6"/>
      <c r="Q65" s="6"/>
      <c r="R65" s="6"/>
      <c r="S65" s="6"/>
      <c r="T65" s="6"/>
      <c r="U65" s="6"/>
      <c r="V65" s="6"/>
      <c r="W65" s="6"/>
      <c r="X65" s="6"/>
      <c r="Y65" s="6"/>
      <c r="Z65" s="6"/>
      <c r="AA65" s="6"/>
      <c r="AB65" s="6"/>
      <c r="AC65" s="6"/>
      <c r="AD65" s="6"/>
      <c r="AE65" s="6"/>
      <c r="AF65" s="6"/>
      <c r="AG65" s="6"/>
      <c r="AH65" s="6"/>
    </row>
    <row r="66">
      <c r="A66" s="6" t="s">
        <v>127</v>
      </c>
      <c r="B66" s="6" t="str">
        <f>VLOOKUP(A66,'Mentor Sheet'!$B$2:$O$102,2,0)</f>
        <v>M32</v>
      </c>
      <c r="C66" s="6" t="s">
        <v>45</v>
      </c>
      <c r="D66" s="7">
        <v>3.0</v>
      </c>
      <c r="E66" s="6" t="str">
        <f t="shared" si="1"/>
        <v>M32X3</v>
      </c>
      <c r="F66" s="6" t="str">
        <f>VLOOKUP(E66,'Slot tags'!$C$2:$D$610,2,0)</f>
        <v>S23</v>
      </c>
      <c r="G66" s="36" t="s">
        <v>128</v>
      </c>
      <c r="H66" s="6" t="str">
        <f t="shared" si="2"/>
        <v/>
      </c>
      <c r="I66" s="9">
        <v>44750.0</v>
      </c>
      <c r="J66" s="11">
        <v>44750.416666666664</v>
      </c>
      <c r="K66" s="15">
        <v>44750.458333333336</v>
      </c>
      <c r="L66" s="9">
        <v>44718.0</v>
      </c>
      <c r="M66" s="6"/>
      <c r="N66" s="6"/>
      <c r="O66" s="6"/>
      <c r="P66" s="6"/>
      <c r="Q66" s="6"/>
      <c r="R66" s="6"/>
      <c r="S66" s="6"/>
      <c r="T66" s="6"/>
      <c r="U66" s="6"/>
      <c r="V66" s="6"/>
      <c r="W66" s="6"/>
      <c r="X66" s="6"/>
      <c r="Y66" s="6"/>
      <c r="Z66" s="6"/>
      <c r="AA66" s="6"/>
      <c r="AB66" s="6"/>
      <c r="AC66" s="6"/>
      <c r="AD66" s="6"/>
      <c r="AE66" s="6"/>
      <c r="AF66" s="6"/>
      <c r="AG66" s="6"/>
      <c r="AH66" s="6"/>
    </row>
    <row r="67">
      <c r="A67" s="6" t="s">
        <v>93</v>
      </c>
      <c r="B67" s="6" t="str">
        <f>VLOOKUP(A67,'Mentor Sheet'!$B$2:$O$102,2,0)</f>
        <v>M58</v>
      </c>
      <c r="C67" s="6" t="s">
        <v>45</v>
      </c>
      <c r="D67" s="37">
        <v>1.0</v>
      </c>
      <c r="E67" s="6" t="str">
        <f t="shared" si="1"/>
        <v>M58X1</v>
      </c>
      <c r="F67" s="6" t="str">
        <f>VLOOKUP(E67,'Slot tags'!$C$2:$D$610,2,0)</f>
        <v>S5</v>
      </c>
      <c r="G67" s="36" t="s">
        <v>94</v>
      </c>
      <c r="H67" s="6" t="str">
        <f t="shared" si="2"/>
        <v/>
      </c>
      <c r="I67" s="9">
        <v>44743.0</v>
      </c>
      <c r="J67" s="11">
        <v>44743.520833333336</v>
      </c>
      <c r="K67" s="15">
        <v>44743.5625</v>
      </c>
      <c r="L67" s="9">
        <v>44718.0</v>
      </c>
      <c r="M67" s="6"/>
      <c r="N67" s="6"/>
      <c r="O67" s="6"/>
      <c r="P67" s="6"/>
      <c r="Q67" s="6"/>
      <c r="R67" s="6"/>
      <c r="S67" s="6"/>
      <c r="T67" s="6"/>
      <c r="U67" s="6"/>
      <c r="V67" s="6"/>
      <c r="W67" s="6"/>
      <c r="X67" s="6"/>
      <c r="Y67" s="6"/>
      <c r="Z67" s="6"/>
      <c r="AA67" s="6"/>
      <c r="AB67" s="6"/>
      <c r="AC67" s="6"/>
      <c r="AD67" s="6"/>
      <c r="AE67" s="6"/>
      <c r="AF67" s="6"/>
      <c r="AG67" s="6"/>
      <c r="AH67" s="6"/>
    </row>
    <row r="68">
      <c r="A68" s="6" t="s">
        <v>93</v>
      </c>
      <c r="B68" s="6" t="str">
        <f>VLOOKUP(A68,'Mentor Sheet'!$B$2:$O$102,2,0)</f>
        <v>M58</v>
      </c>
      <c r="C68" s="6" t="s">
        <v>45</v>
      </c>
      <c r="D68" s="37">
        <v>2.0</v>
      </c>
      <c r="E68" s="6" t="str">
        <f t="shared" si="1"/>
        <v>M58X2</v>
      </c>
      <c r="F68" s="6" t="str">
        <f>VLOOKUP(E68,'Slot tags'!$C$2:$D$610,2,0)</f>
        <v>S6</v>
      </c>
      <c r="G68" s="36" t="s">
        <v>94</v>
      </c>
      <c r="H68" s="6" t="str">
        <f t="shared" si="2"/>
        <v/>
      </c>
      <c r="I68" s="9">
        <v>44745.0</v>
      </c>
      <c r="J68" s="11">
        <v>44745.645833333336</v>
      </c>
      <c r="K68" s="15">
        <v>44745.6875</v>
      </c>
      <c r="L68" s="9">
        <v>44718.0</v>
      </c>
      <c r="M68" s="6"/>
      <c r="N68" s="6"/>
      <c r="O68" s="6"/>
      <c r="P68" s="6"/>
      <c r="Q68" s="6"/>
      <c r="R68" s="6"/>
      <c r="S68" s="6"/>
      <c r="T68" s="6"/>
      <c r="U68" s="6"/>
      <c r="V68" s="6"/>
      <c r="W68" s="6"/>
      <c r="X68" s="6"/>
      <c r="Y68" s="6"/>
      <c r="Z68" s="6"/>
      <c r="AA68" s="6"/>
      <c r="AB68" s="6"/>
      <c r="AC68" s="6"/>
      <c r="AD68" s="6"/>
      <c r="AE68" s="6"/>
      <c r="AF68" s="6"/>
      <c r="AG68" s="6"/>
      <c r="AH68" s="6"/>
    </row>
    <row r="69">
      <c r="A69" s="6" t="s">
        <v>93</v>
      </c>
      <c r="B69" s="6" t="str">
        <f>VLOOKUP(A69,'Mentor Sheet'!$B$2:$O$102,2,0)</f>
        <v>M58</v>
      </c>
      <c r="C69" s="6" t="s">
        <v>45</v>
      </c>
      <c r="D69" s="37">
        <v>3.0</v>
      </c>
      <c r="E69" s="6" t="str">
        <f t="shared" si="1"/>
        <v>M58X3</v>
      </c>
      <c r="F69" s="6" t="str">
        <f>VLOOKUP(E69,'Slot tags'!$C$2:$D$610,2,0)</f>
        <v/>
      </c>
      <c r="G69" s="36" t="s">
        <v>94</v>
      </c>
      <c r="H69" s="6" t="str">
        <f t="shared" si="2"/>
        <v/>
      </c>
      <c r="I69" s="9">
        <v>44747.0</v>
      </c>
      <c r="J69" s="11">
        <v>44747.708333333336</v>
      </c>
      <c r="K69" s="15">
        <v>44747.75</v>
      </c>
      <c r="L69" s="9">
        <v>44718.0</v>
      </c>
      <c r="M69" s="6"/>
      <c r="N69" s="6"/>
      <c r="O69" s="6"/>
      <c r="P69" s="6"/>
      <c r="Q69" s="6"/>
      <c r="R69" s="6"/>
      <c r="S69" s="6"/>
      <c r="T69" s="6"/>
      <c r="U69" s="6"/>
      <c r="V69" s="6"/>
      <c r="W69" s="6"/>
      <c r="X69" s="6"/>
      <c r="Y69" s="6"/>
      <c r="Z69" s="6"/>
      <c r="AA69" s="6"/>
      <c r="AB69" s="6"/>
      <c r="AC69" s="6"/>
      <c r="AD69" s="6"/>
      <c r="AE69" s="6"/>
      <c r="AF69" s="6"/>
      <c r="AG69" s="6"/>
      <c r="AH69" s="6"/>
    </row>
    <row r="70">
      <c r="A70" s="6" t="s">
        <v>97</v>
      </c>
      <c r="B70" s="6" t="str">
        <f>VLOOKUP(A70,'Mentor Sheet'!$B$2:$O$102,2,0)</f>
        <v>M66</v>
      </c>
      <c r="C70" s="6" t="s">
        <v>20</v>
      </c>
      <c r="D70" s="7">
        <v>1.0</v>
      </c>
      <c r="E70" s="6" t="str">
        <f t="shared" si="1"/>
        <v>M66X1</v>
      </c>
      <c r="F70" s="6" t="str">
        <f>VLOOKUP(E70,'Slot tags'!$C$2:$D$610,2,0)</f>
        <v>S7</v>
      </c>
      <c r="G70" s="6" t="s">
        <v>98</v>
      </c>
      <c r="H70" s="6" t="str">
        <f t="shared" si="2"/>
        <v/>
      </c>
      <c r="I70" s="9">
        <v>44749.0</v>
      </c>
      <c r="J70" s="11">
        <v>44749.458333333336</v>
      </c>
      <c r="K70" s="15">
        <v>44749.5</v>
      </c>
      <c r="L70" s="9">
        <v>44718.0</v>
      </c>
      <c r="M70" s="6"/>
      <c r="N70" s="6"/>
      <c r="O70" s="6"/>
      <c r="P70" s="6"/>
      <c r="Q70" s="6"/>
      <c r="R70" s="6"/>
      <c r="S70" s="6"/>
      <c r="T70" s="6"/>
      <c r="U70" s="6"/>
      <c r="V70" s="6"/>
      <c r="W70" s="6"/>
      <c r="X70" s="6"/>
      <c r="Y70" s="6"/>
      <c r="Z70" s="6"/>
      <c r="AA70" s="6"/>
      <c r="AB70" s="6"/>
      <c r="AC70" s="6"/>
      <c r="AD70" s="6"/>
      <c r="AE70" s="6"/>
      <c r="AF70" s="6"/>
      <c r="AG70" s="6"/>
      <c r="AH70" s="6"/>
    </row>
    <row r="71">
      <c r="A71" s="6" t="s">
        <v>97</v>
      </c>
      <c r="B71" s="6" t="str">
        <f>VLOOKUP(A71,'Mentor Sheet'!$B$2:$O$102,2,0)</f>
        <v>M66</v>
      </c>
      <c r="C71" s="6" t="s">
        <v>20</v>
      </c>
      <c r="D71" s="7">
        <v>2.0</v>
      </c>
      <c r="E71" s="6" t="str">
        <f t="shared" si="1"/>
        <v>M66X2</v>
      </c>
      <c r="F71" s="6" t="str">
        <f>VLOOKUP(E71,'Slot tags'!$C$2:$D$610,2,0)</f>
        <v>S32</v>
      </c>
      <c r="G71" s="6" t="s">
        <v>98</v>
      </c>
      <c r="H71" s="6" t="str">
        <f t="shared" si="2"/>
        <v/>
      </c>
      <c r="I71" s="9">
        <v>44750.0</v>
      </c>
      <c r="J71" s="11">
        <v>44750.583333333336</v>
      </c>
      <c r="K71" s="15">
        <v>44749.625</v>
      </c>
      <c r="L71" s="9">
        <v>44718.0</v>
      </c>
      <c r="M71" s="6"/>
      <c r="N71" s="6"/>
      <c r="O71" s="6"/>
      <c r="P71" s="6"/>
      <c r="Q71" s="6"/>
      <c r="R71" s="6"/>
      <c r="S71" s="6"/>
      <c r="T71" s="6"/>
      <c r="U71" s="6"/>
      <c r="V71" s="6"/>
      <c r="W71" s="6"/>
      <c r="X71" s="6"/>
      <c r="Y71" s="6"/>
      <c r="Z71" s="6"/>
      <c r="AA71" s="6"/>
      <c r="AB71" s="6"/>
      <c r="AC71" s="6"/>
      <c r="AD71" s="6"/>
      <c r="AE71" s="6"/>
      <c r="AF71" s="6"/>
      <c r="AG71" s="6"/>
      <c r="AH71" s="6"/>
    </row>
    <row r="72">
      <c r="A72" s="6" t="s">
        <v>97</v>
      </c>
      <c r="B72" s="6" t="str">
        <f>VLOOKUP(A72,'Mentor Sheet'!$B$2:$O$102,2,0)</f>
        <v>M66</v>
      </c>
      <c r="C72" s="6" t="s">
        <v>20</v>
      </c>
      <c r="D72" s="7">
        <v>3.0</v>
      </c>
      <c r="E72" s="6" t="str">
        <f t="shared" si="1"/>
        <v>M66X3</v>
      </c>
      <c r="F72" s="6" t="str">
        <f>VLOOKUP(E72,'Slot tags'!$C$2:$D$610,2,0)</f>
        <v>S29</v>
      </c>
      <c r="G72" s="6" t="s">
        <v>98</v>
      </c>
      <c r="H72" s="6" t="str">
        <f t="shared" si="2"/>
        <v/>
      </c>
      <c r="I72" s="9">
        <v>44751.0</v>
      </c>
      <c r="J72" s="11">
        <v>44749.5</v>
      </c>
      <c r="K72" s="15">
        <v>44749.541666666664</v>
      </c>
      <c r="L72" s="9">
        <v>44718.0</v>
      </c>
      <c r="M72" s="6"/>
      <c r="N72" s="6"/>
      <c r="O72" s="6"/>
      <c r="P72" s="6"/>
      <c r="Q72" s="6"/>
      <c r="R72" s="6"/>
      <c r="S72" s="6"/>
      <c r="T72" s="6"/>
      <c r="U72" s="6"/>
      <c r="V72" s="6"/>
      <c r="W72" s="6"/>
      <c r="X72" s="6"/>
      <c r="Y72" s="6"/>
      <c r="Z72" s="6"/>
      <c r="AA72" s="6"/>
      <c r="AB72" s="6"/>
      <c r="AC72" s="6"/>
      <c r="AD72" s="6"/>
      <c r="AE72" s="6"/>
      <c r="AF72" s="6"/>
      <c r="AG72" s="6"/>
      <c r="AH72" s="6"/>
    </row>
    <row r="73">
      <c r="A73" s="6" t="s">
        <v>102</v>
      </c>
      <c r="B73" s="6" t="str">
        <f>VLOOKUP(A73,'Mentor Sheet'!$B$2:$O$102,2,0)</f>
        <v>M75</v>
      </c>
      <c r="C73" s="6" t="s">
        <v>24</v>
      </c>
      <c r="D73" s="7">
        <v>1.0</v>
      </c>
      <c r="E73" s="6" t="str">
        <f t="shared" si="1"/>
        <v>M75X1</v>
      </c>
      <c r="F73" s="6" t="str">
        <f>VLOOKUP(E73,'Slot tags'!$C$2:$D$610,2,0)</f>
        <v>S44</v>
      </c>
      <c r="G73" s="6" t="s">
        <v>103</v>
      </c>
      <c r="H73" s="6" t="str">
        <f t="shared" si="2"/>
        <v/>
      </c>
      <c r="I73" s="9">
        <v>44748.0</v>
      </c>
      <c r="J73" s="11">
        <v>44748.625</v>
      </c>
      <c r="K73" s="15">
        <v>44748.666666666664</v>
      </c>
      <c r="L73" s="9">
        <v>44719.0</v>
      </c>
      <c r="M73" s="6"/>
      <c r="N73" s="6"/>
      <c r="O73" s="6"/>
      <c r="P73" s="6"/>
      <c r="Q73" s="6"/>
      <c r="R73" s="6"/>
      <c r="S73" s="6"/>
      <c r="T73" s="6"/>
      <c r="U73" s="6"/>
      <c r="V73" s="6"/>
      <c r="W73" s="6"/>
      <c r="X73" s="6"/>
      <c r="Y73" s="6"/>
      <c r="Z73" s="6"/>
      <c r="AA73" s="6"/>
      <c r="AB73" s="6"/>
      <c r="AC73" s="6"/>
      <c r="AD73" s="6"/>
      <c r="AE73" s="6"/>
      <c r="AF73" s="6"/>
      <c r="AG73" s="6"/>
      <c r="AH73" s="6"/>
    </row>
    <row r="74">
      <c r="A74" s="6" t="s">
        <v>102</v>
      </c>
      <c r="B74" s="6" t="str">
        <f>VLOOKUP(A74,'Mentor Sheet'!$B$2:$O$102,2,0)</f>
        <v>M75</v>
      </c>
      <c r="C74" s="6" t="s">
        <v>24</v>
      </c>
      <c r="D74" s="7">
        <v>2.0</v>
      </c>
      <c r="E74" s="6" t="str">
        <f t="shared" si="1"/>
        <v>M75X2</v>
      </c>
      <c r="F74" s="6" t="str">
        <f>VLOOKUP(E74,'Slot tags'!$C$2:$D$610,2,0)</f>
        <v>S43</v>
      </c>
      <c r="G74" s="6" t="s">
        <v>103</v>
      </c>
      <c r="H74" s="6" t="str">
        <f t="shared" si="2"/>
        <v/>
      </c>
      <c r="I74" s="9">
        <v>44749.0</v>
      </c>
      <c r="J74" s="11">
        <v>44749.625</v>
      </c>
      <c r="K74" s="15">
        <v>44749.666666666664</v>
      </c>
      <c r="L74" s="9">
        <v>44719.0</v>
      </c>
      <c r="M74" s="6"/>
      <c r="N74" s="6"/>
      <c r="O74" s="6"/>
      <c r="P74" s="6"/>
      <c r="Q74" s="6"/>
      <c r="R74" s="6"/>
      <c r="S74" s="6"/>
      <c r="T74" s="6"/>
      <c r="U74" s="6"/>
      <c r="V74" s="6"/>
      <c r="W74" s="6"/>
      <c r="X74" s="6"/>
      <c r="Y74" s="6"/>
      <c r="Z74" s="6"/>
      <c r="AA74" s="6"/>
      <c r="AB74" s="6"/>
      <c r="AC74" s="6"/>
      <c r="AD74" s="6"/>
      <c r="AE74" s="6"/>
      <c r="AF74" s="6"/>
      <c r="AG74" s="6"/>
      <c r="AH74" s="6"/>
    </row>
    <row r="75">
      <c r="A75" s="6" t="s">
        <v>106</v>
      </c>
      <c r="B75" s="6" t="str">
        <f>VLOOKUP(A75,'Mentor Sheet'!$B$2:$O$102,2,0)</f>
        <v>M84</v>
      </c>
      <c r="C75" s="6" t="s">
        <v>53</v>
      </c>
      <c r="D75" s="7">
        <v>1.0</v>
      </c>
      <c r="E75" s="6" t="str">
        <f t="shared" si="1"/>
        <v>M84X1</v>
      </c>
      <c r="F75" s="6" t="str">
        <f>VLOOKUP(E75,'Slot tags'!$C$2:$D$610,2,0)</f>
        <v>S18</v>
      </c>
      <c r="G75" s="6" t="s">
        <v>107</v>
      </c>
      <c r="H75" s="6" t="str">
        <f t="shared" si="2"/>
        <v/>
      </c>
      <c r="I75" s="9">
        <v>44744.0</v>
      </c>
      <c r="J75" s="11">
        <v>44744.520833333336</v>
      </c>
      <c r="K75" s="15">
        <v>44744.5625</v>
      </c>
      <c r="L75" s="9">
        <v>44719.0</v>
      </c>
      <c r="M75" s="6"/>
      <c r="N75" s="6"/>
      <c r="O75" s="6"/>
      <c r="P75" s="6"/>
      <c r="Q75" s="6"/>
      <c r="R75" s="6"/>
      <c r="S75" s="6"/>
      <c r="T75" s="6"/>
      <c r="U75" s="6"/>
      <c r="V75" s="6"/>
      <c r="W75" s="6"/>
      <c r="X75" s="6"/>
      <c r="Y75" s="6"/>
      <c r="Z75" s="6"/>
      <c r="AA75" s="6"/>
      <c r="AB75" s="6"/>
      <c r="AC75" s="6"/>
      <c r="AD75" s="6"/>
      <c r="AE75" s="6"/>
      <c r="AF75" s="6"/>
      <c r="AG75" s="6"/>
      <c r="AH75" s="6"/>
    </row>
    <row r="76">
      <c r="A76" s="6" t="s">
        <v>106</v>
      </c>
      <c r="B76" s="6" t="str">
        <f>VLOOKUP(A76,'Mentor Sheet'!$B$2:$O$102,2,0)</f>
        <v>M84</v>
      </c>
      <c r="C76" s="6" t="s">
        <v>53</v>
      </c>
      <c r="D76" s="7">
        <v>2.0</v>
      </c>
      <c r="E76" s="6" t="str">
        <f t="shared" si="1"/>
        <v>M84X2</v>
      </c>
      <c r="F76" s="6" t="str">
        <f>VLOOKUP(E76,'Slot tags'!$C$2:$D$610,2,0)</f>
        <v>S45</v>
      </c>
      <c r="G76" s="6" t="s">
        <v>107</v>
      </c>
      <c r="H76" s="6" t="str">
        <f t="shared" si="2"/>
        <v/>
      </c>
      <c r="I76" s="9">
        <v>44745.0</v>
      </c>
      <c r="J76" s="11">
        <v>44745.520833333336</v>
      </c>
      <c r="K76" s="15">
        <v>44745.5625</v>
      </c>
      <c r="L76" s="9">
        <v>44719.0</v>
      </c>
      <c r="M76" s="6"/>
      <c r="N76" s="6"/>
      <c r="O76" s="6"/>
      <c r="P76" s="6"/>
      <c r="Q76" s="6"/>
      <c r="R76" s="6"/>
      <c r="S76" s="6"/>
      <c r="T76" s="6"/>
      <c r="U76" s="6"/>
      <c r="V76" s="6"/>
      <c r="W76" s="6"/>
      <c r="X76" s="6"/>
      <c r="Y76" s="6"/>
      <c r="Z76" s="6"/>
      <c r="AA76" s="6"/>
      <c r="AB76" s="6"/>
      <c r="AC76" s="6"/>
      <c r="AD76" s="6"/>
      <c r="AE76" s="6"/>
      <c r="AF76" s="6"/>
      <c r="AG76" s="6"/>
      <c r="AH76" s="6"/>
    </row>
    <row r="77">
      <c r="A77" s="6" t="s">
        <v>110</v>
      </c>
      <c r="B77" s="6" t="str">
        <f>VLOOKUP(A77,'Mentor Sheet'!$B$2:$O$102,2,0)</f>
        <v>M36</v>
      </c>
      <c r="C77" s="6" t="s">
        <v>53</v>
      </c>
      <c r="D77" s="7">
        <v>1.0</v>
      </c>
      <c r="E77" s="6" t="str">
        <f t="shared" si="1"/>
        <v>M36X1</v>
      </c>
      <c r="F77" s="6" t="str">
        <f>VLOOKUP(E77,'Slot tags'!$C$2:$D$610,2,0)</f>
        <v>S5</v>
      </c>
      <c r="G77" s="6" t="s">
        <v>111</v>
      </c>
      <c r="H77" s="6" t="str">
        <f t="shared" si="2"/>
        <v/>
      </c>
      <c r="I77" s="9">
        <v>44746.0</v>
      </c>
      <c r="J77" s="11">
        <v>44746.666666666664</v>
      </c>
      <c r="K77" s="15">
        <v>44746.708333333336</v>
      </c>
      <c r="L77" s="9">
        <v>44719.0</v>
      </c>
      <c r="M77" s="6"/>
      <c r="N77" s="6"/>
      <c r="O77" s="6"/>
      <c r="P77" s="6"/>
      <c r="Q77" s="6"/>
      <c r="R77" s="6"/>
      <c r="S77" s="6"/>
      <c r="T77" s="6"/>
      <c r="U77" s="6"/>
      <c r="V77" s="6"/>
      <c r="W77" s="6"/>
      <c r="X77" s="6"/>
      <c r="Y77" s="6"/>
      <c r="Z77" s="6"/>
      <c r="AA77" s="6"/>
      <c r="AB77" s="6"/>
      <c r="AC77" s="6"/>
      <c r="AD77" s="6"/>
      <c r="AE77" s="6"/>
      <c r="AF77" s="6"/>
      <c r="AG77" s="6"/>
      <c r="AH77" s="6"/>
    </row>
    <row r="78">
      <c r="A78" s="6" t="s">
        <v>110</v>
      </c>
      <c r="B78" s="6" t="str">
        <f>VLOOKUP(A78,'Mentor Sheet'!$B$2:$O$102,2,0)</f>
        <v>M36</v>
      </c>
      <c r="C78" s="6" t="s">
        <v>53</v>
      </c>
      <c r="D78" s="7">
        <v>2.0</v>
      </c>
      <c r="E78" s="6" t="str">
        <f t="shared" si="1"/>
        <v>M36X2</v>
      </c>
      <c r="F78" s="6" t="str">
        <f>VLOOKUP(E78,'Slot tags'!$C$2:$D$610,2,0)</f>
        <v>S31</v>
      </c>
      <c r="G78" s="6" t="s">
        <v>111</v>
      </c>
      <c r="H78" s="6" t="str">
        <f t="shared" si="2"/>
        <v/>
      </c>
      <c r="I78" s="9">
        <v>44746.0</v>
      </c>
      <c r="J78" s="11">
        <v>44746.708333333336</v>
      </c>
      <c r="K78" s="15">
        <v>44746.75</v>
      </c>
      <c r="L78" s="9">
        <v>44719.0</v>
      </c>
      <c r="M78" s="6"/>
      <c r="N78" s="6"/>
      <c r="O78" s="6"/>
      <c r="P78" s="6"/>
      <c r="Q78" s="6"/>
      <c r="R78" s="6"/>
      <c r="S78" s="6"/>
      <c r="T78" s="6"/>
      <c r="U78" s="6"/>
      <c r="V78" s="6"/>
      <c r="W78" s="6"/>
      <c r="X78" s="6"/>
      <c r="Y78" s="6"/>
      <c r="Z78" s="6"/>
      <c r="AA78" s="6"/>
      <c r="AB78" s="6"/>
      <c r="AC78" s="6"/>
      <c r="AD78" s="6"/>
      <c r="AE78" s="6"/>
      <c r="AF78" s="6"/>
      <c r="AG78" s="6"/>
      <c r="AH78" s="6"/>
    </row>
    <row r="79">
      <c r="A79" s="6" t="s">
        <v>110</v>
      </c>
      <c r="B79" s="6" t="str">
        <f>VLOOKUP(A79,'Mentor Sheet'!$B$2:$O$102,2,0)</f>
        <v>M36</v>
      </c>
      <c r="C79" s="6" t="s">
        <v>53</v>
      </c>
      <c r="D79" s="7">
        <v>3.0</v>
      </c>
      <c r="E79" s="6" t="str">
        <f t="shared" si="1"/>
        <v>M36X3</v>
      </c>
      <c r="F79" s="6" t="str">
        <f>VLOOKUP(E79,'Slot tags'!$C$2:$D$610,2,0)</f>
        <v>S28</v>
      </c>
      <c r="G79" s="6" t="s">
        <v>111</v>
      </c>
      <c r="H79" s="6" t="str">
        <f t="shared" si="2"/>
        <v/>
      </c>
      <c r="I79" s="9">
        <v>44746.0</v>
      </c>
      <c r="J79" s="11">
        <v>44746.75</v>
      </c>
      <c r="K79" s="15">
        <v>44746.791666666664</v>
      </c>
      <c r="L79" s="9">
        <v>44719.0</v>
      </c>
      <c r="M79" s="6"/>
      <c r="N79" s="6"/>
      <c r="O79" s="6"/>
      <c r="P79" s="6"/>
      <c r="Q79" s="6"/>
      <c r="R79" s="6"/>
      <c r="S79" s="6"/>
      <c r="T79" s="6"/>
      <c r="U79" s="6"/>
      <c r="V79" s="6"/>
      <c r="W79" s="6"/>
      <c r="X79" s="6"/>
      <c r="Y79" s="6"/>
      <c r="Z79" s="6"/>
      <c r="AA79" s="6"/>
      <c r="AB79" s="6"/>
      <c r="AC79" s="6"/>
      <c r="AD79" s="6"/>
      <c r="AE79" s="6"/>
      <c r="AF79" s="6"/>
      <c r="AG79" s="6"/>
      <c r="AH79" s="6"/>
    </row>
    <row r="80">
      <c r="A80" s="6" t="s">
        <v>110</v>
      </c>
      <c r="B80" s="6" t="str">
        <f>VLOOKUP(A80,'Mentor Sheet'!$B$2:$O$102,2,0)</f>
        <v>M36</v>
      </c>
      <c r="C80" s="6" t="s">
        <v>53</v>
      </c>
      <c r="D80" s="7">
        <v>4.0</v>
      </c>
      <c r="E80" s="6" t="str">
        <f t="shared" si="1"/>
        <v>M36X4</v>
      </c>
      <c r="F80" s="6" t="str">
        <f>VLOOKUP(E80,'Slot tags'!$C$2:$D$610,2,0)</f>
        <v>S26</v>
      </c>
      <c r="G80" s="6" t="s">
        <v>111</v>
      </c>
      <c r="H80" s="6" t="str">
        <f t="shared" si="2"/>
        <v/>
      </c>
      <c r="I80" s="9">
        <v>44747.0</v>
      </c>
      <c r="J80" s="11">
        <v>44747.666666666664</v>
      </c>
      <c r="K80" s="15">
        <v>44747.708333333336</v>
      </c>
      <c r="L80" s="9">
        <v>44719.0</v>
      </c>
      <c r="M80" s="6"/>
      <c r="N80" s="6"/>
      <c r="O80" s="6"/>
      <c r="P80" s="6"/>
      <c r="Q80" s="6"/>
      <c r="R80" s="6"/>
      <c r="S80" s="6"/>
      <c r="T80" s="6"/>
      <c r="U80" s="6"/>
      <c r="V80" s="6"/>
      <c r="W80" s="6"/>
      <c r="X80" s="6"/>
      <c r="Y80" s="6"/>
      <c r="Z80" s="6"/>
      <c r="AA80" s="6"/>
      <c r="AB80" s="6"/>
      <c r="AC80" s="6"/>
      <c r="AD80" s="6"/>
      <c r="AE80" s="6"/>
      <c r="AF80" s="6"/>
      <c r="AG80" s="6"/>
      <c r="AH80" s="6"/>
    </row>
    <row r="81">
      <c r="A81" s="6" t="s">
        <v>110</v>
      </c>
      <c r="B81" s="6" t="str">
        <f>VLOOKUP(A81,'Mentor Sheet'!$B$2:$O$102,2,0)</f>
        <v>M36</v>
      </c>
      <c r="C81" s="6" t="s">
        <v>53</v>
      </c>
      <c r="D81" s="7">
        <v>5.0</v>
      </c>
      <c r="E81" s="6" t="str">
        <f t="shared" si="1"/>
        <v>M36X5</v>
      </c>
      <c r="F81" s="6" t="str">
        <f>VLOOKUP(E81,'Slot tags'!$C$2:$D$610,2,0)</f>
        <v>S10</v>
      </c>
      <c r="G81" s="6" t="s">
        <v>111</v>
      </c>
      <c r="H81" s="6" t="str">
        <f t="shared" si="2"/>
        <v/>
      </c>
      <c r="I81" s="9">
        <v>44747.0</v>
      </c>
      <c r="J81" s="11">
        <v>44747.708333333336</v>
      </c>
      <c r="K81" s="15">
        <v>44747.75</v>
      </c>
      <c r="L81" s="9">
        <v>44719.0</v>
      </c>
      <c r="M81" s="6"/>
      <c r="N81" s="6"/>
      <c r="O81" s="6"/>
      <c r="P81" s="6"/>
      <c r="Q81" s="6"/>
      <c r="R81" s="6"/>
      <c r="S81" s="6"/>
      <c r="T81" s="6"/>
      <c r="U81" s="6"/>
      <c r="V81" s="6"/>
      <c r="W81" s="6"/>
      <c r="X81" s="6"/>
      <c r="Y81" s="6"/>
      <c r="Z81" s="6"/>
      <c r="AA81" s="6"/>
      <c r="AB81" s="6"/>
      <c r="AC81" s="6"/>
      <c r="AD81" s="6"/>
      <c r="AE81" s="6"/>
      <c r="AF81" s="6"/>
      <c r="AG81" s="6"/>
      <c r="AH81" s="6"/>
    </row>
    <row r="82">
      <c r="A82" s="6" t="s">
        <v>115</v>
      </c>
      <c r="B82" s="6" t="str">
        <f>VLOOKUP(A82,'Mentor Sheet'!$B$2:$O$102,2,0)</f>
        <v>M88</v>
      </c>
      <c r="C82" s="6" t="s">
        <v>53</v>
      </c>
      <c r="D82" s="7">
        <v>1.0</v>
      </c>
      <c r="E82" s="6" t="str">
        <f t="shared" si="1"/>
        <v>M88X1</v>
      </c>
      <c r="F82" s="6" t="str">
        <f>VLOOKUP(E82,'Slot tags'!$C$2:$D$610,2,0)</f>
        <v>S14</v>
      </c>
      <c r="G82" s="6" t="s">
        <v>116</v>
      </c>
      <c r="H82" s="6" t="str">
        <f t="shared" si="2"/>
        <v/>
      </c>
      <c r="I82" s="9">
        <v>44743.0</v>
      </c>
      <c r="J82" s="11">
        <v>44743.479166666664</v>
      </c>
      <c r="K82" s="15">
        <v>44743.520833333336</v>
      </c>
      <c r="L82" s="9">
        <v>44719.0</v>
      </c>
      <c r="M82" s="6"/>
      <c r="N82" s="6"/>
      <c r="O82" s="6"/>
      <c r="P82" s="6"/>
      <c r="Q82" s="6"/>
      <c r="R82" s="6"/>
      <c r="S82" s="6"/>
      <c r="T82" s="6"/>
      <c r="U82" s="6"/>
      <c r="V82" s="6"/>
      <c r="W82" s="6"/>
      <c r="X82" s="6"/>
      <c r="Y82" s="6"/>
      <c r="Z82" s="6"/>
      <c r="AA82" s="6"/>
      <c r="AB82" s="6"/>
      <c r="AC82" s="6"/>
      <c r="AD82" s="6"/>
      <c r="AE82" s="6"/>
      <c r="AF82" s="6"/>
      <c r="AG82" s="6"/>
      <c r="AH82" s="6"/>
    </row>
    <row r="83">
      <c r="A83" s="6" t="s">
        <v>115</v>
      </c>
      <c r="B83" s="6" t="str">
        <f>VLOOKUP(A83,'Mentor Sheet'!$B$2:$O$102,2,0)</f>
        <v>M88</v>
      </c>
      <c r="C83" s="6" t="s">
        <v>53</v>
      </c>
      <c r="D83" s="7">
        <v>2.0</v>
      </c>
      <c r="E83" s="6" t="str">
        <f t="shared" si="1"/>
        <v>M88X2</v>
      </c>
      <c r="F83" s="6" t="str">
        <f>VLOOKUP(E83,'Slot tags'!$C$2:$D$610,2,0)</f>
        <v>S21</v>
      </c>
      <c r="G83" s="6" t="s">
        <v>116</v>
      </c>
      <c r="H83" s="6" t="str">
        <f t="shared" si="2"/>
        <v/>
      </c>
      <c r="I83" s="9">
        <v>44746.0</v>
      </c>
      <c r="J83" s="11">
        <v>44746.479166666664</v>
      </c>
      <c r="K83" s="15">
        <v>44746.520833333336</v>
      </c>
      <c r="L83" s="9">
        <v>44719.0</v>
      </c>
      <c r="M83" s="6"/>
      <c r="N83" s="6"/>
      <c r="O83" s="6"/>
      <c r="P83" s="6"/>
      <c r="Q83" s="6"/>
      <c r="R83" s="6"/>
      <c r="S83" s="6"/>
      <c r="T83" s="6"/>
      <c r="U83" s="6"/>
      <c r="V83" s="6"/>
      <c r="W83" s="6"/>
      <c r="X83" s="6"/>
      <c r="Y83" s="6"/>
      <c r="Z83" s="6"/>
      <c r="AA83" s="6"/>
      <c r="AB83" s="6"/>
      <c r="AC83" s="6"/>
      <c r="AD83" s="6"/>
      <c r="AE83" s="6"/>
      <c r="AF83" s="6"/>
      <c r="AG83" s="6"/>
      <c r="AH83" s="6"/>
    </row>
    <row r="84">
      <c r="A84" s="6" t="s">
        <v>115</v>
      </c>
      <c r="B84" s="6" t="str">
        <f>VLOOKUP(A84,'Mentor Sheet'!$B$2:$O$102,2,0)</f>
        <v>M88</v>
      </c>
      <c r="C84" s="6" t="s">
        <v>53</v>
      </c>
      <c r="D84" s="7">
        <v>3.0</v>
      </c>
      <c r="E84" s="6" t="str">
        <f t="shared" si="1"/>
        <v>M88X3</v>
      </c>
      <c r="F84" s="6" t="str">
        <f>VLOOKUP(E84,'Slot tags'!$C$2:$D$610,2,0)</f>
        <v>S12</v>
      </c>
      <c r="G84" s="6" t="s">
        <v>116</v>
      </c>
      <c r="H84" s="6" t="str">
        <f t="shared" si="2"/>
        <v/>
      </c>
      <c r="I84" s="9">
        <v>44747.0</v>
      </c>
      <c r="J84" s="11">
        <v>44747.479166666664</v>
      </c>
      <c r="K84" s="15">
        <v>44747.520833333336</v>
      </c>
      <c r="L84" s="9">
        <v>44719.0</v>
      </c>
      <c r="M84" s="6"/>
      <c r="N84" s="6"/>
      <c r="O84" s="6"/>
      <c r="P84" s="6"/>
      <c r="Q84" s="6"/>
      <c r="R84" s="6"/>
      <c r="S84" s="6"/>
      <c r="T84" s="6"/>
      <c r="U84" s="6"/>
      <c r="V84" s="6"/>
      <c r="W84" s="6"/>
      <c r="X84" s="6"/>
      <c r="Y84" s="6"/>
      <c r="Z84" s="6"/>
      <c r="AA84" s="6"/>
      <c r="AB84" s="6"/>
      <c r="AC84" s="6"/>
      <c r="AD84" s="6"/>
      <c r="AE84" s="6"/>
      <c r="AF84" s="6"/>
      <c r="AG84" s="6"/>
      <c r="AH84" s="6"/>
    </row>
    <row r="85">
      <c r="A85" s="6" t="s">
        <v>115</v>
      </c>
      <c r="B85" s="6" t="str">
        <f>VLOOKUP(A85,'Mentor Sheet'!$B$2:$O$102,2,0)</f>
        <v>M88</v>
      </c>
      <c r="C85" s="6" t="s">
        <v>53</v>
      </c>
      <c r="D85" s="7">
        <v>4.0</v>
      </c>
      <c r="E85" s="6" t="str">
        <f t="shared" si="1"/>
        <v>M88X4</v>
      </c>
      <c r="F85" s="6" t="str">
        <f>VLOOKUP(E85,'Slot tags'!$C$2:$D$610,2,0)</f>
        <v>S19</v>
      </c>
      <c r="G85" s="6" t="s">
        <v>116</v>
      </c>
      <c r="H85" s="6" t="str">
        <f t="shared" si="2"/>
        <v/>
      </c>
      <c r="I85" s="9">
        <v>44747.0</v>
      </c>
      <c r="J85" s="11">
        <v>44747.708333333336</v>
      </c>
      <c r="K85" s="15">
        <v>44747.75</v>
      </c>
      <c r="L85" s="9">
        <v>44719.0</v>
      </c>
      <c r="M85" s="6"/>
      <c r="N85" s="6"/>
      <c r="O85" s="6"/>
      <c r="P85" s="6"/>
      <c r="Q85" s="6"/>
      <c r="R85" s="6"/>
      <c r="S85" s="6"/>
      <c r="T85" s="6"/>
      <c r="U85" s="6"/>
      <c r="V85" s="6"/>
      <c r="W85" s="6"/>
      <c r="X85" s="6"/>
      <c r="Y85" s="6"/>
      <c r="Z85" s="6"/>
      <c r="AA85" s="6"/>
      <c r="AB85" s="6"/>
      <c r="AC85" s="6"/>
      <c r="AD85" s="6"/>
      <c r="AE85" s="6"/>
      <c r="AF85" s="6"/>
      <c r="AG85" s="6"/>
      <c r="AH85" s="6"/>
    </row>
    <row r="86">
      <c r="A86" s="6" t="s">
        <v>115</v>
      </c>
      <c r="B86" s="6" t="str">
        <f>VLOOKUP(A86,'Mentor Sheet'!$B$2:$O$102,2,0)</f>
        <v>M88</v>
      </c>
      <c r="C86" s="6" t="s">
        <v>53</v>
      </c>
      <c r="D86" s="7">
        <v>5.0</v>
      </c>
      <c r="E86" s="6" t="str">
        <f t="shared" si="1"/>
        <v>M88X5</v>
      </c>
      <c r="F86" s="6" t="str">
        <f>VLOOKUP(E86,'Slot tags'!$C$2:$D$610,2,0)</f>
        <v>S42</v>
      </c>
      <c r="G86" s="6" t="s">
        <v>116</v>
      </c>
      <c r="H86" s="6" t="str">
        <f t="shared" si="2"/>
        <v/>
      </c>
      <c r="I86" s="9">
        <v>44748.0</v>
      </c>
      <c r="J86" s="11">
        <v>44748.479166666664</v>
      </c>
      <c r="K86" s="15">
        <v>44748.520833333336</v>
      </c>
      <c r="L86" s="9">
        <v>44719.0</v>
      </c>
      <c r="M86" s="6"/>
      <c r="N86" s="6"/>
      <c r="O86" s="6"/>
      <c r="P86" s="6"/>
      <c r="Q86" s="6"/>
      <c r="R86" s="6"/>
      <c r="S86" s="6"/>
      <c r="T86" s="6"/>
      <c r="U86" s="6"/>
      <c r="V86" s="6"/>
      <c r="W86" s="6"/>
      <c r="X86" s="6"/>
      <c r="Y86" s="6"/>
      <c r="Z86" s="6"/>
      <c r="AA86" s="6"/>
      <c r="AB86" s="6"/>
      <c r="AC86" s="6"/>
      <c r="AD86" s="6"/>
      <c r="AE86" s="6"/>
      <c r="AF86" s="6"/>
      <c r="AG86" s="6"/>
      <c r="AH86" s="6"/>
    </row>
    <row r="87">
      <c r="A87" s="6" t="s">
        <v>277</v>
      </c>
      <c r="B87" s="6" t="str">
        <f>VLOOKUP(A87,'Mentor Sheet'!$B$2:$O$102,2,0)</f>
        <v>M51</v>
      </c>
      <c r="C87" s="6" t="s">
        <v>53</v>
      </c>
      <c r="D87" s="7">
        <v>1.0</v>
      </c>
      <c r="E87" s="6" t="str">
        <f t="shared" si="1"/>
        <v>M51X1</v>
      </c>
      <c r="F87" s="6" t="str">
        <f>VLOOKUP(E87,'Slot tags'!$C$2:$D$610,2,0)</f>
        <v>S25</v>
      </c>
      <c r="G87" s="6" t="s">
        <v>278</v>
      </c>
      <c r="H87" s="6" t="str">
        <f t="shared" si="2"/>
        <v/>
      </c>
      <c r="I87" s="38"/>
      <c r="J87" s="39"/>
      <c r="K87" s="15"/>
      <c r="L87" s="9">
        <v>44719.0</v>
      </c>
      <c r="M87" s="6"/>
      <c r="N87" s="6"/>
      <c r="O87" s="6"/>
      <c r="P87" s="6"/>
      <c r="Q87" s="6"/>
      <c r="R87" s="6"/>
      <c r="S87" s="6"/>
      <c r="T87" s="6"/>
      <c r="U87" s="6"/>
      <c r="V87" s="6"/>
      <c r="W87" s="6"/>
      <c r="X87" s="6"/>
      <c r="Y87" s="6"/>
      <c r="Z87" s="6"/>
      <c r="AA87" s="6"/>
      <c r="AB87" s="6"/>
      <c r="AC87" s="6"/>
      <c r="AD87" s="6"/>
      <c r="AE87" s="6"/>
      <c r="AF87" s="6"/>
      <c r="AG87" s="6"/>
      <c r="AH87" s="6"/>
    </row>
    <row r="88">
      <c r="A88" s="6" t="s">
        <v>277</v>
      </c>
      <c r="B88" s="6" t="str">
        <f>VLOOKUP(A88,'Mentor Sheet'!$B$2:$O$102,2,0)</f>
        <v>M51</v>
      </c>
      <c r="C88" s="6" t="s">
        <v>53</v>
      </c>
      <c r="D88" s="7">
        <v>2.0</v>
      </c>
      <c r="E88" s="6" t="str">
        <f t="shared" si="1"/>
        <v>M51X2</v>
      </c>
      <c r="F88" s="6" t="str">
        <f>VLOOKUP(E88,'Slot tags'!$C$2:$D$610,2,0)</f>
        <v>S13</v>
      </c>
      <c r="G88" s="6" t="s">
        <v>278</v>
      </c>
      <c r="H88" s="6" t="str">
        <f t="shared" si="2"/>
        <v/>
      </c>
      <c r="I88" s="38"/>
      <c r="J88" s="39"/>
      <c r="K88" s="15"/>
      <c r="L88" s="9">
        <v>44719.0</v>
      </c>
      <c r="M88" s="6"/>
      <c r="N88" s="6"/>
      <c r="O88" s="6"/>
      <c r="P88" s="6"/>
      <c r="Q88" s="6"/>
      <c r="R88" s="6"/>
      <c r="S88" s="6"/>
      <c r="T88" s="6"/>
      <c r="U88" s="6"/>
      <c r="V88" s="6"/>
      <c r="W88" s="6"/>
      <c r="X88" s="6"/>
      <c r="Y88" s="6"/>
      <c r="Z88" s="6"/>
      <c r="AA88" s="6"/>
      <c r="AB88" s="6"/>
      <c r="AC88" s="6"/>
      <c r="AD88" s="6"/>
      <c r="AE88" s="6"/>
      <c r="AF88" s="6"/>
      <c r="AG88" s="6"/>
      <c r="AH88" s="6"/>
    </row>
    <row r="89">
      <c r="A89" s="6" t="s">
        <v>73</v>
      </c>
      <c r="B89" s="6" t="str">
        <f>VLOOKUP(A89,'Mentor Sheet'!$B$2:$O$102,2,0)</f>
        <v>M10</v>
      </c>
      <c r="C89" s="6" t="s">
        <v>20</v>
      </c>
      <c r="D89" s="7">
        <v>1.0</v>
      </c>
      <c r="E89" s="6" t="str">
        <f t="shared" si="1"/>
        <v>M10X1</v>
      </c>
      <c r="F89" s="6" t="str">
        <f>VLOOKUP(E89,'Slot tags'!$C$2:$D$610,2,0)</f>
        <v>S19</v>
      </c>
      <c r="G89" s="6" t="s">
        <v>74</v>
      </c>
      <c r="H89" s="6" t="str">
        <f t="shared" si="2"/>
        <v/>
      </c>
      <c r="I89" s="9">
        <v>44746.0</v>
      </c>
      <c r="J89" s="11">
        <v>44746.708333333336</v>
      </c>
      <c r="K89" s="15">
        <v>44746.75</v>
      </c>
      <c r="L89" s="9">
        <v>44719.0</v>
      </c>
      <c r="M89" s="6"/>
      <c r="N89" s="6"/>
      <c r="O89" s="6"/>
      <c r="P89" s="6"/>
      <c r="Q89" s="6"/>
      <c r="R89" s="6"/>
      <c r="S89" s="6"/>
      <c r="T89" s="6"/>
      <c r="U89" s="6"/>
      <c r="V89" s="6"/>
      <c r="W89" s="6"/>
      <c r="X89" s="6"/>
      <c r="Y89" s="6"/>
      <c r="Z89" s="6"/>
      <c r="AA89" s="6"/>
      <c r="AB89" s="6"/>
      <c r="AC89" s="6"/>
      <c r="AD89" s="6"/>
      <c r="AE89" s="6"/>
      <c r="AF89" s="6"/>
      <c r="AG89" s="6"/>
      <c r="AH89" s="6"/>
    </row>
    <row r="90">
      <c r="A90" s="6" t="s">
        <v>73</v>
      </c>
      <c r="B90" s="6" t="str">
        <f>VLOOKUP(A90,'Mentor Sheet'!$B$2:$O$102,2,0)</f>
        <v>M10</v>
      </c>
      <c r="C90" s="6" t="s">
        <v>20</v>
      </c>
      <c r="D90" s="7">
        <v>2.0</v>
      </c>
      <c r="E90" s="6" t="str">
        <f t="shared" si="1"/>
        <v>M10X2</v>
      </c>
      <c r="F90" s="6" t="str">
        <f>VLOOKUP(E90,'Slot tags'!$C$2:$D$610,2,0)</f>
        <v>S28</v>
      </c>
      <c r="G90" s="6" t="s">
        <v>74</v>
      </c>
      <c r="H90" s="6" t="str">
        <f t="shared" si="2"/>
        <v/>
      </c>
      <c r="I90" s="9">
        <v>44747.0</v>
      </c>
      <c r="J90" s="11">
        <v>44747.708333333336</v>
      </c>
      <c r="K90" s="15">
        <v>44747.75</v>
      </c>
      <c r="L90" s="9">
        <v>44719.0</v>
      </c>
      <c r="M90" s="6"/>
      <c r="N90" s="6"/>
      <c r="O90" s="6"/>
      <c r="P90" s="6"/>
      <c r="Q90" s="6"/>
      <c r="R90" s="6"/>
      <c r="S90" s="6"/>
      <c r="T90" s="6"/>
      <c r="U90" s="6"/>
      <c r="V90" s="6"/>
      <c r="W90" s="6"/>
      <c r="X90" s="6"/>
      <c r="Y90" s="6"/>
      <c r="Z90" s="6"/>
      <c r="AA90" s="6"/>
      <c r="AB90" s="6"/>
      <c r="AC90" s="6"/>
      <c r="AD90" s="6"/>
      <c r="AE90" s="6"/>
      <c r="AF90" s="6"/>
      <c r="AG90" s="6"/>
      <c r="AH90" s="6"/>
    </row>
    <row r="91">
      <c r="A91" s="6" t="s">
        <v>73</v>
      </c>
      <c r="B91" s="6" t="str">
        <f>VLOOKUP(A91,'Mentor Sheet'!$B$2:$O$102,2,0)</f>
        <v>M10</v>
      </c>
      <c r="C91" s="6" t="s">
        <v>20</v>
      </c>
      <c r="D91" s="7">
        <v>3.0</v>
      </c>
      <c r="E91" s="6" t="str">
        <f t="shared" si="1"/>
        <v>M10X3</v>
      </c>
      <c r="F91" s="6" t="str">
        <f>VLOOKUP(E91,'Slot tags'!$C$2:$D$610,2,0)</f>
        <v>S16</v>
      </c>
      <c r="G91" s="6" t="s">
        <v>74</v>
      </c>
      <c r="H91" s="6" t="str">
        <f t="shared" si="2"/>
        <v/>
      </c>
      <c r="I91" s="9">
        <v>44749.0</v>
      </c>
      <c r="J91" s="11">
        <v>44749.708333333336</v>
      </c>
      <c r="K91" s="15">
        <v>44749.75</v>
      </c>
      <c r="L91" s="9">
        <v>44719.0</v>
      </c>
      <c r="M91" s="6"/>
      <c r="N91" s="6"/>
      <c r="O91" s="6"/>
      <c r="P91" s="6"/>
      <c r="Q91" s="6"/>
      <c r="R91" s="6"/>
      <c r="S91" s="6"/>
      <c r="T91" s="6"/>
      <c r="U91" s="6"/>
      <c r="V91" s="6"/>
      <c r="W91" s="6"/>
      <c r="X91" s="6"/>
      <c r="Y91" s="6"/>
      <c r="Z91" s="6"/>
      <c r="AA91" s="6"/>
      <c r="AB91" s="6"/>
      <c r="AC91" s="6"/>
      <c r="AD91" s="6"/>
      <c r="AE91" s="6"/>
      <c r="AF91" s="6"/>
      <c r="AG91" s="6"/>
      <c r="AH91" s="6"/>
    </row>
    <row r="92">
      <c r="A92" s="6" t="s">
        <v>78</v>
      </c>
      <c r="B92" s="6" t="str">
        <f>VLOOKUP(A92,'Mentor Sheet'!$B$2:$O$102,2,0)</f>
        <v>M69</v>
      </c>
      <c r="C92" s="6" t="s">
        <v>35</v>
      </c>
      <c r="D92" s="7">
        <v>1.0</v>
      </c>
      <c r="E92" s="6" t="str">
        <f t="shared" si="1"/>
        <v>M69X1</v>
      </c>
      <c r="F92" s="6" t="str">
        <f>VLOOKUP(E92,'Slot tags'!$C$2:$D$610,2,0)</f>
        <v>S25</v>
      </c>
      <c r="G92" s="6" t="s">
        <v>79</v>
      </c>
      <c r="H92" s="6" t="str">
        <f t="shared" si="2"/>
        <v/>
      </c>
      <c r="I92" s="9">
        <v>44746.0</v>
      </c>
      <c r="J92" s="11">
        <v>44746.458333333336</v>
      </c>
      <c r="K92" s="15">
        <v>44746.458333333336</v>
      </c>
      <c r="L92" s="9">
        <v>44719.0</v>
      </c>
      <c r="M92" s="6"/>
      <c r="N92" s="6"/>
      <c r="O92" s="6"/>
      <c r="P92" s="6"/>
      <c r="Q92" s="6"/>
      <c r="R92" s="6"/>
      <c r="S92" s="6"/>
      <c r="T92" s="6"/>
      <c r="U92" s="6"/>
      <c r="V92" s="6"/>
      <c r="W92" s="6"/>
      <c r="X92" s="6"/>
      <c r="Y92" s="6"/>
      <c r="Z92" s="6"/>
      <c r="AA92" s="6"/>
      <c r="AB92" s="6"/>
      <c r="AC92" s="6"/>
      <c r="AD92" s="6"/>
      <c r="AE92" s="6"/>
      <c r="AF92" s="6"/>
      <c r="AG92" s="6"/>
      <c r="AH92" s="6"/>
    </row>
    <row r="93">
      <c r="A93" s="6" t="s">
        <v>78</v>
      </c>
      <c r="B93" s="6" t="str">
        <f>VLOOKUP(A93,'Mentor Sheet'!$B$2:$O$102,2,0)</f>
        <v>M69</v>
      </c>
      <c r="C93" s="6" t="s">
        <v>35</v>
      </c>
      <c r="D93" s="7">
        <v>2.0</v>
      </c>
      <c r="E93" s="6" t="str">
        <f t="shared" si="1"/>
        <v>M69X2</v>
      </c>
      <c r="F93" s="6" t="str">
        <f>VLOOKUP(E93,'Slot tags'!$C$2:$D$610,2,0)</f>
        <v>S32</v>
      </c>
      <c r="G93" s="6" t="s">
        <v>79</v>
      </c>
      <c r="H93" s="6" t="str">
        <f t="shared" si="2"/>
        <v/>
      </c>
      <c r="I93" s="9">
        <v>44747.0</v>
      </c>
      <c r="J93" s="11">
        <v>44747.458333333336</v>
      </c>
      <c r="K93" s="15">
        <v>44747.458333333336</v>
      </c>
      <c r="L93" s="9">
        <v>44719.0</v>
      </c>
      <c r="M93" s="6"/>
      <c r="N93" s="6"/>
      <c r="O93" s="6"/>
      <c r="P93" s="6"/>
      <c r="Q93" s="6"/>
      <c r="R93" s="6"/>
      <c r="S93" s="6"/>
      <c r="T93" s="6"/>
      <c r="U93" s="6"/>
      <c r="V93" s="6"/>
      <c r="W93" s="6"/>
      <c r="X93" s="6"/>
      <c r="Y93" s="6"/>
      <c r="Z93" s="6"/>
      <c r="AA93" s="6"/>
      <c r="AB93" s="6"/>
      <c r="AC93" s="6"/>
      <c r="AD93" s="6"/>
      <c r="AE93" s="6"/>
      <c r="AF93" s="6"/>
      <c r="AG93" s="6"/>
      <c r="AH93" s="6"/>
    </row>
    <row r="94">
      <c r="A94" s="6" t="s">
        <v>78</v>
      </c>
      <c r="B94" s="6" t="str">
        <f>VLOOKUP(A94,'Mentor Sheet'!$B$2:$O$102,2,0)</f>
        <v>M69</v>
      </c>
      <c r="C94" s="6" t="s">
        <v>35</v>
      </c>
      <c r="D94" s="7">
        <v>3.0</v>
      </c>
      <c r="E94" s="6" t="str">
        <f t="shared" si="1"/>
        <v>M69X3</v>
      </c>
      <c r="F94" s="6" t="str">
        <f>VLOOKUP(E94,'Slot tags'!$C$2:$D$610,2,0)</f>
        <v>S44</v>
      </c>
      <c r="G94" s="6" t="s">
        <v>79</v>
      </c>
      <c r="H94" s="6" t="str">
        <f t="shared" si="2"/>
        <v/>
      </c>
      <c r="I94" s="9">
        <v>44748.0</v>
      </c>
      <c r="J94" s="11">
        <v>44748.458333333336</v>
      </c>
      <c r="K94" s="15">
        <v>44748.458333333336</v>
      </c>
      <c r="L94" s="9">
        <v>44719.0</v>
      </c>
      <c r="M94" s="6"/>
      <c r="N94" s="6"/>
      <c r="O94" s="6"/>
      <c r="P94" s="6"/>
      <c r="Q94" s="6"/>
      <c r="R94" s="6"/>
      <c r="S94" s="6"/>
      <c r="T94" s="6"/>
      <c r="U94" s="6"/>
      <c r="V94" s="6"/>
      <c r="W94" s="6"/>
      <c r="X94" s="6"/>
      <c r="Y94" s="6"/>
      <c r="Z94" s="6"/>
      <c r="AA94" s="6"/>
      <c r="AB94" s="6"/>
      <c r="AC94" s="6"/>
      <c r="AD94" s="6"/>
      <c r="AE94" s="6"/>
      <c r="AF94" s="6"/>
      <c r="AG94" s="6"/>
      <c r="AH94" s="6"/>
    </row>
    <row r="95">
      <c r="A95" s="6" t="s">
        <v>78</v>
      </c>
      <c r="B95" s="6" t="str">
        <f>VLOOKUP(A95,'Mentor Sheet'!$B$2:$O$102,2,0)</f>
        <v>M69</v>
      </c>
      <c r="C95" s="6" t="s">
        <v>35</v>
      </c>
      <c r="D95" s="7">
        <v>4.0</v>
      </c>
      <c r="E95" s="6" t="str">
        <f t="shared" si="1"/>
        <v>M69X4</v>
      </c>
      <c r="F95" s="6" t="str">
        <f>VLOOKUP(E95,'Slot tags'!$C$2:$D$610,2,0)</f>
        <v>S15</v>
      </c>
      <c r="G95" s="6" t="s">
        <v>79</v>
      </c>
      <c r="H95" s="6" t="str">
        <f t="shared" si="2"/>
        <v/>
      </c>
      <c r="I95" s="9">
        <v>44749.0</v>
      </c>
      <c r="J95" s="11">
        <v>44749.458333333336</v>
      </c>
      <c r="K95" s="15">
        <v>44749.458333333336</v>
      </c>
      <c r="L95" s="9">
        <v>44719.0</v>
      </c>
      <c r="M95" s="6"/>
      <c r="N95" s="6"/>
      <c r="O95" s="6"/>
      <c r="P95" s="6"/>
      <c r="Q95" s="6"/>
      <c r="R95" s="6"/>
      <c r="S95" s="6"/>
      <c r="T95" s="6"/>
      <c r="U95" s="6"/>
      <c r="V95" s="6"/>
      <c r="W95" s="6"/>
      <c r="X95" s="6"/>
      <c r="Y95" s="6"/>
      <c r="Z95" s="6"/>
      <c r="AA95" s="6"/>
      <c r="AB95" s="6"/>
      <c r="AC95" s="6"/>
      <c r="AD95" s="6"/>
      <c r="AE95" s="6"/>
      <c r="AF95" s="6"/>
      <c r="AG95" s="6"/>
      <c r="AH95" s="6"/>
    </row>
    <row r="96">
      <c r="A96" s="6" t="s">
        <v>78</v>
      </c>
      <c r="B96" s="6" t="str">
        <f>VLOOKUP(A96,'Mentor Sheet'!$B$2:$O$102,2,0)</f>
        <v>M69</v>
      </c>
      <c r="C96" s="6" t="s">
        <v>35</v>
      </c>
      <c r="D96" s="7">
        <v>5.0</v>
      </c>
      <c r="E96" s="6" t="str">
        <f t="shared" si="1"/>
        <v>M69X5</v>
      </c>
      <c r="F96" s="6" t="str">
        <f>VLOOKUP(E96,'Slot tags'!$C$2:$D$610,2,0)</f>
        <v>S27</v>
      </c>
      <c r="G96" s="6" t="s">
        <v>79</v>
      </c>
      <c r="H96" s="6" t="str">
        <f t="shared" si="2"/>
        <v/>
      </c>
      <c r="I96" s="9">
        <v>44750.0</v>
      </c>
      <c r="J96" s="11">
        <v>44750.458333333336</v>
      </c>
      <c r="K96" s="15">
        <v>44750.458333333336</v>
      </c>
      <c r="L96" s="9">
        <v>44719.0</v>
      </c>
      <c r="M96" s="6"/>
      <c r="N96" s="6"/>
      <c r="O96" s="6"/>
      <c r="P96" s="6"/>
      <c r="Q96" s="6"/>
      <c r="R96" s="6"/>
      <c r="S96" s="6"/>
      <c r="T96" s="6"/>
      <c r="U96" s="6"/>
      <c r="V96" s="6"/>
      <c r="W96" s="6"/>
      <c r="X96" s="6"/>
      <c r="Y96" s="6"/>
      <c r="Z96" s="6"/>
      <c r="AA96" s="6"/>
      <c r="AB96" s="6"/>
      <c r="AC96" s="6"/>
      <c r="AD96" s="6"/>
      <c r="AE96" s="6"/>
      <c r="AF96" s="6"/>
      <c r="AG96" s="6"/>
      <c r="AH96" s="6"/>
    </row>
    <row r="97">
      <c r="A97" s="6" t="s">
        <v>85</v>
      </c>
      <c r="B97" s="6" t="str">
        <f>VLOOKUP(A97,'Mentor Sheet'!$B$2:$O$102,2,0)</f>
        <v>M47</v>
      </c>
      <c r="C97" s="6" t="s">
        <v>24</v>
      </c>
      <c r="D97" s="7">
        <v>1.0</v>
      </c>
      <c r="E97" s="6" t="str">
        <f t="shared" si="1"/>
        <v>M47X1</v>
      </c>
      <c r="F97" s="6" t="str">
        <f>VLOOKUP(E97,'Slot tags'!$C$2:$D$610,2,0)</f>
        <v>S39</v>
      </c>
      <c r="G97" s="6" t="s">
        <v>86</v>
      </c>
      <c r="H97" s="6" t="str">
        <f t="shared" si="2"/>
        <v/>
      </c>
      <c r="I97" s="9">
        <v>44749.0</v>
      </c>
      <c r="J97" s="11">
        <v>44749.833333333336</v>
      </c>
      <c r="K97" s="15">
        <v>44749.875</v>
      </c>
      <c r="L97" s="9">
        <v>44719.0</v>
      </c>
      <c r="M97" s="6"/>
      <c r="N97" s="6"/>
      <c r="O97" s="6"/>
      <c r="P97" s="6"/>
      <c r="Q97" s="6"/>
      <c r="R97" s="6"/>
      <c r="S97" s="6"/>
      <c r="T97" s="6"/>
      <c r="U97" s="6"/>
      <c r="V97" s="6"/>
      <c r="W97" s="6"/>
      <c r="X97" s="6"/>
      <c r="Y97" s="6"/>
      <c r="Z97" s="6"/>
      <c r="AA97" s="6"/>
      <c r="AB97" s="6"/>
      <c r="AC97" s="6"/>
      <c r="AD97" s="6"/>
      <c r="AE97" s="6"/>
      <c r="AF97" s="6"/>
      <c r="AG97" s="6"/>
      <c r="AH97" s="6"/>
    </row>
    <row r="98">
      <c r="A98" s="6" t="s">
        <v>85</v>
      </c>
      <c r="B98" s="6" t="str">
        <f>VLOOKUP(A98,'Mentor Sheet'!$B$2:$O$102,2,0)</f>
        <v>M47</v>
      </c>
      <c r="C98" s="6" t="s">
        <v>24</v>
      </c>
      <c r="D98" s="7">
        <v>2.0</v>
      </c>
      <c r="E98" s="6" t="str">
        <f t="shared" si="1"/>
        <v>M47X2</v>
      </c>
      <c r="F98" s="6" t="str">
        <f>VLOOKUP(E98,'Slot tags'!$C$2:$D$610,2,0)</f>
        <v>S40</v>
      </c>
      <c r="G98" s="6" t="s">
        <v>86</v>
      </c>
      <c r="H98" s="6" t="str">
        <f t="shared" si="2"/>
        <v/>
      </c>
      <c r="I98" s="9">
        <v>44750.0</v>
      </c>
      <c r="J98" s="11">
        <v>44750.833333333336</v>
      </c>
      <c r="K98" s="15">
        <v>44750.875</v>
      </c>
      <c r="L98" s="9">
        <v>44719.0</v>
      </c>
      <c r="M98" s="6"/>
      <c r="N98" s="6"/>
      <c r="O98" s="6"/>
      <c r="P98" s="6"/>
      <c r="Q98" s="6"/>
      <c r="R98" s="6"/>
      <c r="S98" s="6"/>
      <c r="T98" s="6"/>
      <c r="U98" s="6"/>
      <c r="V98" s="6"/>
      <c r="W98" s="6"/>
      <c r="X98" s="6"/>
      <c r="Y98" s="6"/>
      <c r="Z98" s="6"/>
      <c r="AA98" s="6"/>
      <c r="AB98" s="6"/>
      <c r="AC98" s="6"/>
      <c r="AD98" s="6"/>
      <c r="AE98" s="6"/>
      <c r="AF98" s="6"/>
      <c r="AG98" s="6"/>
      <c r="AH98" s="6"/>
    </row>
    <row r="99">
      <c r="A99" s="6" t="s">
        <v>89</v>
      </c>
      <c r="B99" s="6" t="str">
        <f>VLOOKUP(A99,'Mentor Sheet'!$B$2:$O$102,2,0)</f>
        <v>M30</v>
      </c>
      <c r="C99" s="6" t="s">
        <v>24</v>
      </c>
      <c r="D99" s="7">
        <v>1.0</v>
      </c>
      <c r="E99" s="6" t="str">
        <f t="shared" si="1"/>
        <v>M30X1</v>
      </c>
      <c r="F99" s="6" t="str">
        <f>VLOOKUP(E99,'Slot tags'!$C$2:$D$610,2,0)</f>
        <v>S25</v>
      </c>
      <c r="G99" s="6" t="s">
        <v>90</v>
      </c>
      <c r="H99" s="6" t="str">
        <f t="shared" si="2"/>
        <v/>
      </c>
      <c r="I99" s="9">
        <v>44749.0</v>
      </c>
      <c r="J99" s="11">
        <v>44749.75</v>
      </c>
      <c r="K99" s="15">
        <v>44749.791666666664</v>
      </c>
      <c r="L99" s="9">
        <v>44719.0</v>
      </c>
      <c r="M99" s="6"/>
      <c r="N99" s="6"/>
      <c r="O99" s="6"/>
      <c r="P99" s="6"/>
      <c r="Q99" s="6"/>
      <c r="R99" s="6"/>
      <c r="S99" s="6"/>
      <c r="T99" s="6"/>
      <c r="U99" s="6"/>
      <c r="V99" s="6"/>
      <c r="W99" s="6"/>
      <c r="X99" s="6"/>
      <c r="Y99" s="6"/>
      <c r="Z99" s="6"/>
      <c r="AA99" s="6"/>
      <c r="AB99" s="6"/>
      <c r="AC99" s="6"/>
      <c r="AD99" s="6"/>
      <c r="AE99" s="6"/>
      <c r="AF99" s="6"/>
      <c r="AG99" s="6"/>
      <c r="AH99" s="6"/>
    </row>
    <row r="100">
      <c r="A100" s="6" t="s">
        <v>89</v>
      </c>
      <c r="B100" s="6" t="str">
        <f>VLOOKUP(A100,'Mentor Sheet'!$B$2:$O$102,2,0)</f>
        <v>M30</v>
      </c>
      <c r="C100" s="6" t="s">
        <v>24</v>
      </c>
      <c r="D100" s="7">
        <v>2.0</v>
      </c>
      <c r="E100" s="6" t="str">
        <f t="shared" si="1"/>
        <v>M30X2</v>
      </c>
      <c r="F100" s="6" t="str">
        <f>VLOOKUP(E100,'Slot tags'!$C$2:$D$610,2,0)</f>
        <v>S35</v>
      </c>
      <c r="G100" s="6" t="s">
        <v>90</v>
      </c>
      <c r="H100" s="6" t="str">
        <f t="shared" si="2"/>
        <v/>
      </c>
      <c r="I100" s="9">
        <v>44750.0</v>
      </c>
      <c r="J100" s="11">
        <v>44750.833333333336</v>
      </c>
      <c r="K100" s="15">
        <v>44750.791666666664</v>
      </c>
      <c r="L100" s="9">
        <v>44719.0</v>
      </c>
      <c r="M100" s="6"/>
      <c r="N100" s="6"/>
      <c r="O100" s="6"/>
      <c r="P100" s="6"/>
      <c r="Q100" s="6"/>
      <c r="R100" s="6"/>
      <c r="S100" s="6"/>
      <c r="T100" s="6"/>
      <c r="U100" s="6"/>
      <c r="V100" s="6"/>
      <c r="W100" s="6"/>
      <c r="X100" s="6"/>
      <c r="Y100" s="6"/>
      <c r="Z100" s="6"/>
      <c r="AA100" s="6"/>
      <c r="AB100" s="6"/>
      <c r="AC100" s="6"/>
      <c r="AD100" s="6"/>
      <c r="AE100" s="6"/>
      <c r="AF100" s="6"/>
      <c r="AG100" s="6"/>
      <c r="AH100" s="6"/>
    </row>
    <row r="101">
      <c r="A101" s="6" t="s">
        <v>46</v>
      </c>
      <c r="B101" s="6" t="str">
        <f>VLOOKUP(A101,'Mentor Sheet'!$B$2:$O$102,2,0)</f>
        <v>M38</v>
      </c>
      <c r="C101" s="6" t="s">
        <v>26</v>
      </c>
      <c r="D101" s="7">
        <v>1.0</v>
      </c>
      <c r="E101" s="6" t="str">
        <f t="shared" si="1"/>
        <v>M38X1</v>
      </c>
      <c r="F101" s="6" t="str">
        <f>VLOOKUP(E101,'Slot tags'!$C$2:$D$610,2,0)</f>
        <v>S25</v>
      </c>
      <c r="G101" s="6" t="s">
        <v>47</v>
      </c>
      <c r="H101" s="6" t="str">
        <f t="shared" si="2"/>
        <v/>
      </c>
      <c r="I101" s="9">
        <v>44746.0</v>
      </c>
      <c r="J101" s="11">
        <v>44746.708333333336</v>
      </c>
      <c r="K101" s="15">
        <v>44746.75</v>
      </c>
      <c r="L101" s="9">
        <v>44719.0</v>
      </c>
      <c r="M101" s="6"/>
      <c r="N101" s="6"/>
      <c r="O101" s="6"/>
      <c r="P101" s="6"/>
      <c r="Q101" s="6"/>
      <c r="R101" s="6"/>
      <c r="S101" s="6"/>
      <c r="T101" s="6"/>
      <c r="U101" s="6"/>
      <c r="V101" s="6"/>
      <c r="W101" s="6"/>
      <c r="X101" s="6"/>
      <c r="Y101" s="6"/>
      <c r="Z101" s="6"/>
      <c r="AA101" s="6"/>
      <c r="AB101" s="6"/>
      <c r="AC101" s="6"/>
      <c r="AD101" s="6"/>
      <c r="AE101" s="6"/>
      <c r="AF101" s="6"/>
      <c r="AG101" s="6"/>
      <c r="AH101" s="6"/>
    </row>
    <row r="102">
      <c r="A102" s="6" t="s">
        <v>46</v>
      </c>
      <c r="B102" s="6" t="str">
        <f>VLOOKUP(A102,'Mentor Sheet'!$B$2:$O$102,2,0)</f>
        <v>M38</v>
      </c>
      <c r="C102" s="6" t="s">
        <v>26</v>
      </c>
      <c r="D102" s="7">
        <v>2.0</v>
      </c>
      <c r="E102" s="6" t="str">
        <f t="shared" si="1"/>
        <v>M38X2</v>
      </c>
      <c r="F102" s="6" t="str">
        <f>VLOOKUP(E102,'Slot tags'!$C$2:$D$610,2,0)</f>
        <v>S34</v>
      </c>
      <c r="G102" s="6" t="s">
        <v>47</v>
      </c>
      <c r="H102" s="6" t="str">
        <f t="shared" si="2"/>
        <v/>
      </c>
      <c r="I102" s="9">
        <v>44748.0</v>
      </c>
      <c r="J102" s="11">
        <v>44748.708333333336</v>
      </c>
      <c r="K102" s="15">
        <v>44748.75</v>
      </c>
      <c r="L102" s="9">
        <v>44719.0</v>
      </c>
      <c r="M102" s="6"/>
      <c r="N102" s="6"/>
      <c r="O102" s="6"/>
      <c r="P102" s="6"/>
      <c r="Q102" s="6"/>
      <c r="R102" s="6"/>
      <c r="S102" s="6"/>
      <c r="T102" s="6"/>
      <c r="U102" s="6"/>
      <c r="V102" s="6"/>
      <c r="W102" s="6"/>
      <c r="X102" s="6"/>
      <c r="Y102" s="6"/>
      <c r="Z102" s="6"/>
      <c r="AA102" s="6"/>
      <c r="AB102" s="6"/>
      <c r="AC102" s="6"/>
      <c r="AD102" s="6"/>
      <c r="AE102" s="6"/>
      <c r="AF102" s="6"/>
      <c r="AG102" s="6"/>
      <c r="AH102" s="6"/>
    </row>
    <row r="103">
      <c r="A103" s="6" t="s">
        <v>46</v>
      </c>
      <c r="B103" s="6" t="str">
        <f>VLOOKUP(A103,'Mentor Sheet'!$B$2:$O$102,2,0)</f>
        <v>M38</v>
      </c>
      <c r="C103" s="6" t="s">
        <v>26</v>
      </c>
      <c r="D103" s="7">
        <v>3.0</v>
      </c>
      <c r="E103" s="6" t="str">
        <f t="shared" si="1"/>
        <v>M38X3</v>
      </c>
      <c r="F103" s="6" t="str">
        <f>VLOOKUP(E103,'Slot tags'!$C$2:$D$610,2,0)</f>
        <v>S10</v>
      </c>
      <c r="G103" s="6" t="s">
        <v>47</v>
      </c>
      <c r="H103" s="6" t="str">
        <f t="shared" si="2"/>
        <v/>
      </c>
      <c r="I103" s="9">
        <v>44750.0</v>
      </c>
      <c r="J103" s="11">
        <v>44750.708333333336</v>
      </c>
      <c r="K103" s="15">
        <v>44750.75</v>
      </c>
      <c r="L103" s="9">
        <v>44719.0</v>
      </c>
      <c r="M103" s="6"/>
      <c r="N103" s="6"/>
      <c r="O103" s="6"/>
      <c r="P103" s="6"/>
      <c r="Q103" s="6"/>
      <c r="R103" s="6"/>
      <c r="S103" s="6"/>
      <c r="T103" s="6"/>
      <c r="U103" s="6"/>
      <c r="V103" s="6"/>
      <c r="W103" s="6"/>
      <c r="X103" s="6"/>
      <c r="Y103" s="6"/>
      <c r="Z103" s="6"/>
      <c r="AA103" s="6"/>
      <c r="AB103" s="6"/>
      <c r="AC103" s="6"/>
      <c r="AD103" s="6"/>
      <c r="AE103" s="6"/>
      <c r="AF103" s="6"/>
      <c r="AG103" s="6"/>
      <c r="AH103" s="6"/>
    </row>
    <row r="104">
      <c r="A104" s="6" t="s">
        <v>54</v>
      </c>
      <c r="B104" s="6" t="str">
        <f>VLOOKUP(A104,'Mentor Sheet'!$B$2:$O$102,2,0)</f>
        <v>M29</v>
      </c>
      <c r="C104" s="6" t="s">
        <v>29</v>
      </c>
      <c r="D104" s="7">
        <v>1.0</v>
      </c>
      <c r="E104" s="6" t="str">
        <f t="shared" si="1"/>
        <v>M29X1</v>
      </c>
      <c r="F104" s="6" t="str">
        <f>VLOOKUP(E104,'Slot tags'!$C$2:$D$610,2,0)</f>
        <v>S16</v>
      </c>
      <c r="G104" s="6" t="s">
        <v>55</v>
      </c>
      <c r="H104" s="6" t="str">
        <f t="shared" si="2"/>
        <v/>
      </c>
      <c r="I104" s="9">
        <v>44747.0</v>
      </c>
      <c r="J104" s="15">
        <v>44747.833333333336</v>
      </c>
      <c r="K104" s="15">
        <v>44747.875</v>
      </c>
      <c r="L104" s="9">
        <v>44719.0</v>
      </c>
      <c r="M104" s="6"/>
      <c r="N104" s="6"/>
      <c r="O104" s="6"/>
      <c r="P104" s="6"/>
      <c r="Q104" s="6"/>
      <c r="R104" s="6"/>
      <c r="S104" s="6"/>
      <c r="T104" s="6"/>
      <c r="U104" s="6"/>
      <c r="V104" s="6"/>
      <c r="W104" s="6"/>
      <c r="X104" s="6"/>
      <c r="Y104" s="6"/>
      <c r="Z104" s="6"/>
      <c r="AA104" s="6"/>
      <c r="AB104" s="6"/>
      <c r="AC104" s="6"/>
      <c r="AD104" s="6"/>
      <c r="AE104" s="6"/>
      <c r="AF104" s="6"/>
      <c r="AG104" s="6"/>
      <c r="AH104" s="6"/>
    </row>
    <row r="105">
      <c r="A105" s="6" t="s">
        <v>54</v>
      </c>
      <c r="B105" s="6" t="str">
        <f>VLOOKUP(A105,'Mentor Sheet'!$B$2:$O$102,2,0)</f>
        <v>M29</v>
      </c>
      <c r="C105" s="6" t="s">
        <v>29</v>
      </c>
      <c r="D105" s="7">
        <v>2.0</v>
      </c>
      <c r="E105" s="6" t="str">
        <f t="shared" si="1"/>
        <v>M29X2</v>
      </c>
      <c r="F105" s="6" t="str">
        <f>VLOOKUP(E105,'Slot tags'!$C$2:$D$610,2,0)</f>
        <v>S21</v>
      </c>
      <c r="G105" s="6" t="s">
        <v>55</v>
      </c>
      <c r="H105" s="6" t="str">
        <f t="shared" si="2"/>
        <v/>
      </c>
      <c r="I105" s="9">
        <v>44748.0</v>
      </c>
      <c r="J105" s="15">
        <v>44748.833333333336</v>
      </c>
      <c r="K105" s="15">
        <v>44748.875</v>
      </c>
      <c r="L105" s="9">
        <v>44719.0</v>
      </c>
      <c r="M105" s="6"/>
      <c r="N105" s="6"/>
      <c r="O105" s="6"/>
      <c r="P105" s="6"/>
      <c r="Q105" s="6"/>
      <c r="R105" s="6"/>
      <c r="S105" s="6"/>
      <c r="T105" s="6"/>
      <c r="U105" s="6"/>
      <c r="V105" s="6"/>
      <c r="W105" s="6"/>
      <c r="X105" s="6"/>
      <c r="Y105" s="6"/>
      <c r="Z105" s="6"/>
      <c r="AA105" s="6"/>
      <c r="AB105" s="6"/>
      <c r="AC105" s="6"/>
      <c r="AD105" s="6"/>
      <c r="AE105" s="6"/>
      <c r="AF105" s="6"/>
      <c r="AG105" s="6"/>
      <c r="AH105" s="6"/>
    </row>
    <row r="106">
      <c r="A106" s="6" t="s">
        <v>54</v>
      </c>
      <c r="B106" s="6" t="str">
        <f>VLOOKUP(A106,'Mentor Sheet'!$B$2:$O$102,2,0)</f>
        <v>M29</v>
      </c>
      <c r="C106" s="6" t="s">
        <v>29</v>
      </c>
      <c r="D106" s="7">
        <v>3.0</v>
      </c>
      <c r="E106" s="6" t="str">
        <f t="shared" si="1"/>
        <v>M29X3</v>
      </c>
      <c r="F106" s="6" t="str">
        <f>VLOOKUP(E106,'Slot tags'!$C$2:$D$610,2,0)</f>
        <v>S30</v>
      </c>
      <c r="G106" s="6" t="s">
        <v>55</v>
      </c>
      <c r="H106" s="6" t="str">
        <f t="shared" si="2"/>
        <v/>
      </c>
      <c r="I106" s="9">
        <v>44749.0</v>
      </c>
      <c r="J106" s="15">
        <v>44749.833333333336</v>
      </c>
      <c r="K106" s="15">
        <v>44749.875</v>
      </c>
      <c r="L106" s="9">
        <v>44719.0</v>
      </c>
      <c r="M106" s="6"/>
      <c r="N106" s="6"/>
      <c r="O106" s="6"/>
      <c r="P106" s="6"/>
      <c r="Q106" s="6"/>
      <c r="R106" s="6"/>
      <c r="S106" s="6"/>
      <c r="T106" s="6"/>
      <c r="U106" s="6"/>
      <c r="V106" s="6"/>
      <c r="W106" s="6"/>
      <c r="X106" s="6"/>
      <c r="Y106" s="6"/>
      <c r="Z106" s="6"/>
      <c r="AA106" s="6"/>
      <c r="AB106" s="6"/>
      <c r="AC106" s="6"/>
      <c r="AD106" s="6"/>
      <c r="AE106" s="6"/>
      <c r="AF106" s="6"/>
      <c r="AG106" s="6"/>
      <c r="AH106" s="6"/>
    </row>
    <row r="107">
      <c r="A107" s="16" t="s">
        <v>61</v>
      </c>
      <c r="B107" s="6" t="str">
        <f>VLOOKUP(A107,'Mentor Sheet'!$B$2:$O$102,2,0)</f>
        <v>M63</v>
      </c>
      <c r="C107" s="6" t="s">
        <v>35</v>
      </c>
      <c r="D107" s="7">
        <v>1.0</v>
      </c>
      <c r="E107" s="6" t="str">
        <f t="shared" si="1"/>
        <v>M63X1</v>
      </c>
      <c r="F107" s="6" t="str">
        <f>VLOOKUP(E107,'Slot tags'!$C$2:$D$610,2,0)</f>
        <v>S12</v>
      </c>
      <c r="G107" s="6" t="s">
        <v>62</v>
      </c>
      <c r="H107" s="6" t="str">
        <f t="shared" si="2"/>
        <v/>
      </c>
      <c r="I107" s="9">
        <v>44746.0</v>
      </c>
      <c r="J107" s="11">
        <v>44746.375</v>
      </c>
      <c r="K107" s="15">
        <v>44746.416666666664</v>
      </c>
      <c r="L107" s="9">
        <v>44719.0</v>
      </c>
      <c r="M107" s="6"/>
      <c r="N107" s="6"/>
      <c r="O107" s="6"/>
      <c r="P107" s="6"/>
      <c r="Q107" s="6"/>
      <c r="R107" s="6"/>
      <c r="S107" s="6"/>
      <c r="T107" s="6"/>
      <c r="U107" s="6"/>
      <c r="V107" s="6"/>
      <c r="W107" s="6"/>
      <c r="X107" s="6"/>
      <c r="Y107" s="6"/>
      <c r="Z107" s="6"/>
      <c r="AA107" s="6"/>
      <c r="AB107" s="6"/>
      <c r="AC107" s="6"/>
      <c r="AD107" s="6"/>
      <c r="AE107" s="6"/>
      <c r="AF107" s="6"/>
      <c r="AG107" s="6"/>
      <c r="AH107" s="6"/>
    </row>
    <row r="108">
      <c r="A108" s="16" t="s">
        <v>61</v>
      </c>
      <c r="B108" s="6" t="str">
        <f>VLOOKUP(A108,'Mentor Sheet'!$B$2:$O$102,2,0)</f>
        <v>M63</v>
      </c>
      <c r="C108" s="6" t="s">
        <v>35</v>
      </c>
      <c r="D108" s="7">
        <v>2.0</v>
      </c>
      <c r="E108" s="6" t="str">
        <f t="shared" si="1"/>
        <v>M63X2</v>
      </c>
      <c r="F108" s="6" t="str">
        <f>VLOOKUP(E108,'Slot tags'!$C$2:$D$610,2,0)</f>
        <v>S29</v>
      </c>
      <c r="G108" s="6" t="s">
        <v>62</v>
      </c>
      <c r="H108" s="6" t="str">
        <f t="shared" si="2"/>
        <v/>
      </c>
      <c r="I108" s="9">
        <v>44746.0</v>
      </c>
      <c r="J108" s="11">
        <v>44746.416666666664</v>
      </c>
      <c r="K108" s="15">
        <v>44746.458333333336</v>
      </c>
      <c r="L108" s="9">
        <v>44719.0</v>
      </c>
      <c r="M108" s="6"/>
      <c r="N108" s="6"/>
      <c r="O108" s="6"/>
      <c r="P108" s="6"/>
      <c r="Q108" s="6"/>
      <c r="R108" s="6"/>
      <c r="S108" s="6"/>
      <c r="T108" s="6"/>
      <c r="U108" s="6"/>
      <c r="V108" s="6"/>
      <c r="W108" s="6"/>
      <c r="X108" s="6"/>
      <c r="Y108" s="6"/>
      <c r="Z108" s="6"/>
      <c r="AA108" s="6"/>
      <c r="AB108" s="6"/>
      <c r="AC108" s="6"/>
      <c r="AD108" s="6"/>
      <c r="AE108" s="6"/>
      <c r="AF108" s="6"/>
      <c r="AG108" s="6"/>
      <c r="AH108" s="6"/>
    </row>
    <row r="109">
      <c r="A109" s="14" t="s">
        <v>65</v>
      </c>
      <c r="B109" s="6" t="str">
        <f>VLOOKUP(A109,'Mentor Sheet'!$B$2:$O$102,2,0)</f>
        <v>M82</v>
      </c>
      <c r="C109" s="6" t="s">
        <v>29</v>
      </c>
      <c r="D109" s="7">
        <v>1.0</v>
      </c>
      <c r="E109" s="6" t="str">
        <f t="shared" si="1"/>
        <v>M82X1</v>
      </c>
      <c r="F109" s="6" t="str">
        <f>VLOOKUP(E109,'Slot tags'!$C$2:$D$610,2,0)</f>
        <v>S31</v>
      </c>
      <c r="G109" s="6" t="s">
        <v>66</v>
      </c>
      <c r="H109" s="6" t="str">
        <f t="shared" si="2"/>
        <v/>
      </c>
      <c r="I109" s="9">
        <v>44745.0</v>
      </c>
      <c r="J109" s="11">
        <v>44745.75</v>
      </c>
      <c r="K109" s="15">
        <v>44745.791666666664</v>
      </c>
      <c r="L109" s="9">
        <v>44719.0</v>
      </c>
      <c r="M109" s="6"/>
      <c r="N109" s="6"/>
      <c r="O109" s="6"/>
      <c r="P109" s="6"/>
      <c r="Q109" s="6"/>
      <c r="R109" s="6"/>
      <c r="S109" s="6"/>
      <c r="T109" s="6"/>
      <c r="U109" s="6"/>
      <c r="V109" s="6"/>
      <c r="W109" s="6"/>
      <c r="X109" s="6"/>
      <c r="Y109" s="6"/>
      <c r="Z109" s="6"/>
      <c r="AA109" s="6"/>
      <c r="AB109" s="6"/>
      <c r="AC109" s="6"/>
      <c r="AD109" s="6"/>
      <c r="AE109" s="6"/>
      <c r="AF109" s="6"/>
      <c r="AG109" s="6"/>
      <c r="AH109" s="6"/>
    </row>
    <row r="110">
      <c r="A110" s="14" t="s">
        <v>65</v>
      </c>
      <c r="B110" s="6" t="str">
        <f>VLOOKUP(A110,'Mentor Sheet'!$B$2:$O$102,2,0)</f>
        <v>M82</v>
      </c>
      <c r="C110" s="14" t="s">
        <v>29</v>
      </c>
      <c r="D110" s="7">
        <v>2.0</v>
      </c>
      <c r="E110" s="6" t="str">
        <f t="shared" si="1"/>
        <v>M82X2</v>
      </c>
      <c r="F110" s="6" t="str">
        <f>VLOOKUP(E110,'Slot tags'!$C$2:$D$610,2,0)</f>
        <v>S24</v>
      </c>
      <c r="G110" s="6" t="s">
        <v>66</v>
      </c>
      <c r="H110" s="6" t="str">
        <f t="shared" si="2"/>
        <v/>
      </c>
      <c r="I110" s="9">
        <v>44748.0</v>
      </c>
      <c r="J110" s="11">
        <v>44748.75</v>
      </c>
      <c r="K110" s="15">
        <v>44748.791666666664</v>
      </c>
      <c r="L110" s="9">
        <v>44719.0</v>
      </c>
      <c r="M110" s="6"/>
      <c r="N110" s="6"/>
      <c r="O110" s="6"/>
      <c r="P110" s="6"/>
      <c r="Q110" s="6"/>
      <c r="R110" s="6"/>
      <c r="S110" s="6"/>
      <c r="T110" s="6"/>
      <c r="U110" s="6"/>
      <c r="V110" s="6"/>
      <c r="W110" s="6"/>
      <c r="X110" s="6"/>
      <c r="Y110" s="6"/>
      <c r="Z110" s="6"/>
      <c r="AA110" s="6"/>
      <c r="AB110" s="6"/>
      <c r="AC110" s="6"/>
      <c r="AD110" s="6"/>
      <c r="AE110" s="6"/>
      <c r="AF110" s="6"/>
      <c r="AG110" s="6"/>
      <c r="AH110" s="6"/>
    </row>
    <row r="111">
      <c r="A111" s="14" t="s">
        <v>69</v>
      </c>
      <c r="B111" s="6" t="str">
        <f>VLOOKUP(A111,'Mentor Sheet'!$B$2:$O$102,2,0)</f>
        <v>M72</v>
      </c>
      <c r="C111" s="14" t="s">
        <v>29</v>
      </c>
      <c r="D111" s="7">
        <v>1.0</v>
      </c>
      <c r="E111" s="6" t="str">
        <f t="shared" si="1"/>
        <v>M72X1</v>
      </c>
      <c r="F111" s="6" t="str">
        <f>VLOOKUP(E111,'Slot tags'!$C$2:$D$610,2,0)</f>
        <v>S22</v>
      </c>
      <c r="G111" s="6" t="s">
        <v>70</v>
      </c>
      <c r="H111" s="6" t="str">
        <f t="shared" si="2"/>
        <v/>
      </c>
      <c r="I111" s="9">
        <v>44749.0</v>
      </c>
      <c r="J111" s="11">
        <v>44749.75</v>
      </c>
      <c r="K111" s="15">
        <v>44749.791666666664</v>
      </c>
      <c r="L111" s="9">
        <v>44719.0</v>
      </c>
      <c r="M111" s="6"/>
      <c r="N111" s="6"/>
      <c r="O111" s="6"/>
      <c r="P111" s="6"/>
      <c r="Q111" s="6"/>
      <c r="R111" s="6"/>
      <c r="S111" s="6"/>
      <c r="T111" s="6"/>
      <c r="U111" s="6"/>
      <c r="V111" s="6"/>
      <c r="W111" s="6"/>
      <c r="X111" s="6"/>
      <c r="Y111" s="6"/>
      <c r="Z111" s="6"/>
      <c r="AA111" s="6"/>
      <c r="AB111" s="6"/>
      <c r="AC111" s="6"/>
      <c r="AD111" s="6"/>
      <c r="AE111" s="6"/>
      <c r="AF111" s="6"/>
      <c r="AG111" s="6"/>
      <c r="AH111" s="6"/>
    </row>
    <row r="112">
      <c r="A112" s="14" t="s">
        <v>69</v>
      </c>
      <c r="B112" s="6" t="str">
        <f>VLOOKUP(A112,'Mentor Sheet'!$B$2:$O$102,2,0)</f>
        <v>M72</v>
      </c>
      <c r="C112" s="14" t="s">
        <v>29</v>
      </c>
      <c r="D112" s="7">
        <v>2.0</v>
      </c>
      <c r="E112" s="6" t="str">
        <f t="shared" si="1"/>
        <v>M72X2</v>
      </c>
      <c r="F112" s="6" t="str">
        <f>VLOOKUP(E112,'Slot tags'!$C$2:$D$610,2,0)</f>
        <v>S18</v>
      </c>
      <c r="G112" s="6" t="s">
        <v>70</v>
      </c>
      <c r="H112" s="6" t="str">
        <f t="shared" si="2"/>
        <v/>
      </c>
      <c r="I112" s="9">
        <v>44751.0</v>
      </c>
      <c r="J112" s="11">
        <v>44751.75</v>
      </c>
      <c r="K112" s="15">
        <v>44751.791666666664</v>
      </c>
      <c r="L112" s="9">
        <v>44719.0</v>
      </c>
      <c r="M112" s="6"/>
      <c r="N112" s="6"/>
      <c r="O112" s="6"/>
      <c r="P112" s="6"/>
      <c r="Q112" s="6"/>
      <c r="R112" s="6"/>
      <c r="S112" s="6"/>
      <c r="T112" s="6"/>
      <c r="U112" s="6"/>
      <c r="V112" s="6"/>
      <c r="W112" s="6"/>
      <c r="X112" s="6"/>
      <c r="Y112" s="6"/>
      <c r="Z112" s="6"/>
      <c r="AA112" s="6"/>
      <c r="AB112" s="6"/>
      <c r="AC112" s="6"/>
      <c r="AD112" s="6"/>
      <c r="AE112" s="6"/>
      <c r="AF112" s="6"/>
      <c r="AG112" s="6"/>
      <c r="AH112" s="6"/>
    </row>
    <row r="113">
      <c r="A113" s="14" t="s">
        <v>27</v>
      </c>
      <c r="B113" s="6" t="str">
        <f>VLOOKUP(A113,'Mentor Sheet'!$B$2:$O$102,2,0)</f>
        <v>M54</v>
      </c>
      <c r="C113" s="14" t="s">
        <v>29</v>
      </c>
      <c r="D113" s="7">
        <v>1.0</v>
      </c>
      <c r="E113" s="6" t="str">
        <f t="shared" si="1"/>
        <v>M54X1</v>
      </c>
      <c r="F113" s="6" t="str">
        <f>VLOOKUP(E113,'Slot tags'!$C$2:$D$610,2,0)</f>
        <v>S8</v>
      </c>
      <c r="G113" s="6" t="s">
        <v>28</v>
      </c>
      <c r="H113" s="6" t="str">
        <f t="shared" si="2"/>
        <v/>
      </c>
      <c r="I113" s="9">
        <v>44743.0</v>
      </c>
      <c r="J113" s="11">
        <v>44743.583333333336</v>
      </c>
      <c r="K113" s="15">
        <v>44743.625</v>
      </c>
      <c r="L113" s="9">
        <v>44719.0</v>
      </c>
      <c r="M113" s="6"/>
      <c r="N113" s="6"/>
      <c r="O113" s="6"/>
      <c r="P113" s="6"/>
      <c r="Q113" s="6"/>
      <c r="R113" s="6"/>
      <c r="S113" s="6"/>
      <c r="T113" s="6"/>
      <c r="U113" s="6"/>
      <c r="V113" s="6"/>
      <c r="W113" s="6"/>
      <c r="X113" s="6"/>
      <c r="Y113" s="6"/>
      <c r="Z113" s="6"/>
      <c r="AA113" s="6"/>
      <c r="AB113" s="6"/>
      <c r="AC113" s="6"/>
      <c r="AD113" s="6"/>
      <c r="AE113" s="6"/>
      <c r="AF113" s="6"/>
      <c r="AG113" s="6"/>
      <c r="AH113" s="6"/>
    </row>
    <row r="114">
      <c r="A114" s="14" t="s">
        <v>27</v>
      </c>
      <c r="B114" s="6" t="str">
        <f>VLOOKUP(A114,'Mentor Sheet'!$B$2:$O$102,2,0)</f>
        <v>M54</v>
      </c>
      <c r="C114" s="14" t="s">
        <v>29</v>
      </c>
      <c r="D114" s="7">
        <v>2.0</v>
      </c>
      <c r="E114" s="6" t="str">
        <f t="shared" si="1"/>
        <v>M54X2</v>
      </c>
      <c r="F114" s="6" t="str">
        <f>VLOOKUP(E114,'Slot tags'!$C$2:$D$610,2,0)</f>
        <v>S40</v>
      </c>
      <c r="G114" s="6" t="s">
        <v>28</v>
      </c>
      <c r="H114" s="6" t="str">
        <f t="shared" si="2"/>
        <v/>
      </c>
      <c r="I114" s="9">
        <v>44743.0</v>
      </c>
      <c r="J114" s="11">
        <v>44743.625</v>
      </c>
      <c r="K114" s="15">
        <v>44743.666666666664</v>
      </c>
      <c r="L114" s="9">
        <v>44719.0</v>
      </c>
      <c r="M114" s="6"/>
      <c r="N114" s="6"/>
      <c r="O114" s="6"/>
      <c r="P114" s="6"/>
      <c r="Q114" s="6"/>
      <c r="R114" s="6"/>
      <c r="S114" s="6"/>
      <c r="T114" s="6"/>
      <c r="U114" s="6"/>
      <c r="V114" s="6"/>
      <c r="W114" s="6"/>
      <c r="X114" s="6"/>
      <c r="Y114" s="6"/>
      <c r="Z114" s="6"/>
      <c r="AA114" s="6"/>
      <c r="AB114" s="6"/>
      <c r="AC114" s="6"/>
      <c r="AD114" s="6"/>
      <c r="AE114" s="6"/>
      <c r="AF114" s="6"/>
      <c r="AG114" s="6"/>
      <c r="AH114" s="6"/>
    </row>
    <row r="115">
      <c r="A115" s="14" t="s">
        <v>27</v>
      </c>
      <c r="B115" s="6" t="str">
        <f>VLOOKUP(A115,'Mentor Sheet'!$B$2:$O$102,2,0)</f>
        <v>M54</v>
      </c>
      <c r="C115" s="14" t="s">
        <v>29</v>
      </c>
      <c r="D115" s="7">
        <v>3.0</v>
      </c>
      <c r="E115" s="6" t="str">
        <f t="shared" si="1"/>
        <v>M54X3</v>
      </c>
      <c r="F115" s="6" t="str">
        <f>VLOOKUP(E115,'Slot tags'!$C$2:$D$610,2,0)</f>
        <v>S45</v>
      </c>
      <c r="G115" s="6" t="s">
        <v>28</v>
      </c>
      <c r="H115" s="6" t="str">
        <f t="shared" si="2"/>
        <v/>
      </c>
      <c r="I115" s="9">
        <v>44743.0</v>
      </c>
      <c r="J115" s="11">
        <v>44743.666666666664</v>
      </c>
      <c r="K115" s="15">
        <v>44743.708333333336</v>
      </c>
      <c r="L115" s="9">
        <v>44719.0</v>
      </c>
      <c r="M115" s="6"/>
      <c r="N115" s="6"/>
      <c r="O115" s="6"/>
      <c r="P115" s="6"/>
      <c r="Q115" s="6"/>
      <c r="R115" s="6"/>
      <c r="S115" s="6"/>
      <c r="T115" s="6"/>
      <c r="U115" s="6"/>
      <c r="V115" s="6"/>
      <c r="W115" s="6"/>
      <c r="X115" s="6"/>
      <c r="Y115" s="6"/>
      <c r="Z115" s="6"/>
      <c r="AA115" s="6"/>
      <c r="AB115" s="6"/>
      <c r="AC115" s="6"/>
      <c r="AD115" s="6"/>
      <c r="AE115" s="6"/>
      <c r="AF115" s="6"/>
      <c r="AG115" s="6"/>
      <c r="AH115" s="6"/>
    </row>
    <row r="116">
      <c r="A116" s="14" t="s">
        <v>36</v>
      </c>
      <c r="B116" s="6" t="str">
        <f>VLOOKUP(A116,'Mentor Sheet'!$B$2:$O$102,2,0)</f>
        <v>M7</v>
      </c>
      <c r="C116" s="14" t="s">
        <v>29</v>
      </c>
      <c r="D116" s="7">
        <v>1.0</v>
      </c>
      <c r="E116" s="6" t="str">
        <f t="shared" si="1"/>
        <v>M7X1</v>
      </c>
      <c r="F116" s="6" t="str">
        <f>VLOOKUP(E116,'Slot tags'!$C$2:$D$610,2,0)</f>
        <v>S37</v>
      </c>
      <c r="G116" s="14" t="s">
        <v>37</v>
      </c>
      <c r="H116" s="6" t="str">
        <f t="shared" si="2"/>
        <v/>
      </c>
      <c r="I116" s="9">
        <v>44747.0</v>
      </c>
      <c r="J116" s="11">
        <v>44747.75</v>
      </c>
      <c r="K116" s="15">
        <v>44747.791666666664</v>
      </c>
      <c r="L116" s="9">
        <v>44719.0</v>
      </c>
      <c r="M116" s="6"/>
      <c r="N116" s="6"/>
      <c r="O116" s="6"/>
      <c r="P116" s="6"/>
      <c r="Q116" s="6"/>
      <c r="R116" s="6"/>
      <c r="S116" s="6"/>
      <c r="T116" s="6"/>
      <c r="U116" s="6"/>
      <c r="V116" s="6"/>
      <c r="W116" s="6"/>
      <c r="X116" s="6"/>
      <c r="Y116" s="6"/>
      <c r="Z116" s="6"/>
      <c r="AA116" s="6"/>
      <c r="AB116" s="6"/>
      <c r="AC116" s="6"/>
      <c r="AD116" s="6"/>
      <c r="AE116" s="6"/>
      <c r="AF116" s="6"/>
      <c r="AG116" s="6"/>
      <c r="AH116" s="6"/>
    </row>
    <row r="117">
      <c r="A117" s="14" t="s">
        <v>36</v>
      </c>
      <c r="B117" s="6" t="str">
        <f>VLOOKUP(A117,'Mentor Sheet'!$B$2:$O$102,2,0)</f>
        <v>M7</v>
      </c>
      <c r="C117" s="14" t="s">
        <v>29</v>
      </c>
      <c r="D117" s="7">
        <v>2.0</v>
      </c>
      <c r="E117" s="6" t="str">
        <f t="shared" si="1"/>
        <v>M7X2</v>
      </c>
      <c r="F117" s="6" t="str">
        <f>VLOOKUP(E117,'Slot tags'!$C$2:$D$610,2,0)</f>
        <v>S44</v>
      </c>
      <c r="G117" s="14" t="s">
        <v>37</v>
      </c>
      <c r="H117" s="6" t="str">
        <f t="shared" si="2"/>
        <v/>
      </c>
      <c r="I117" s="9">
        <v>44749.0</v>
      </c>
      <c r="J117" s="11">
        <v>44749.75</v>
      </c>
      <c r="K117" s="15">
        <v>44749.791666666664</v>
      </c>
      <c r="L117" s="9">
        <v>44719.0</v>
      </c>
      <c r="M117" s="6"/>
      <c r="N117" s="6"/>
      <c r="O117" s="6"/>
      <c r="P117" s="6"/>
      <c r="Q117" s="6"/>
      <c r="R117" s="6"/>
      <c r="S117" s="6"/>
      <c r="T117" s="6"/>
      <c r="U117" s="6"/>
      <c r="V117" s="6"/>
      <c r="W117" s="6"/>
      <c r="X117" s="6"/>
      <c r="Y117" s="6"/>
      <c r="Z117" s="6"/>
      <c r="AA117" s="6"/>
      <c r="AB117" s="6"/>
      <c r="AC117" s="6"/>
      <c r="AD117" s="6"/>
      <c r="AE117" s="6"/>
      <c r="AF117" s="6"/>
      <c r="AG117" s="6"/>
      <c r="AH117" s="6"/>
    </row>
    <row r="118">
      <c r="A118" s="6" t="s">
        <v>41</v>
      </c>
      <c r="B118" s="6" t="str">
        <f>VLOOKUP(A118,'Mentor Sheet'!$B$2:$O$102,2,0)</f>
        <v>M16</v>
      </c>
      <c r="C118" s="6" t="s">
        <v>20</v>
      </c>
      <c r="D118" s="7">
        <v>1.0</v>
      </c>
      <c r="E118" s="6" t="str">
        <f t="shared" si="1"/>
        <v>M16X1</v>
      </c>
      <c r="F118" s="6" t="str">
        <f>VLOOKUP(E118,'Slot tags'!$C$2:$D$610,2,0)</f>
        <v>S38</v>
      </c>
      <c r="G118" s="6" t="s">
        <v>42</v>
      </c>
      <c r="H118" s="6" t="str">
        <f t="shared" si="2"/>
        <v/>
      </c>
      <c r="I118" s="9">
        <v>44743.0</v>
      </c>
      <c r="J118" s="11">
        <v>44743.708333333336</v>
      </c>
      <c r="K118" s="15">
        <v>44743.75</v>
      </c>
      <c r="L118" s="9">
        <v>44720.0</v>
      </c>
      <c r="M118" s="6"/>
      <c r="N118" s="6"/>
      <c r="O118" s="6"/>
      <c r="P118" s="6"/>
      <c r="Q118" s="6"/>
      <c r="R118" s="6"/>
      <c r="S118" s="6"/>
      <c r="T118" s="6"/>
      <c r="U118" s="6"/>
      <c r="V118" s="6"/>
      <c r="W118" s="6"/>
      <c r="X118" s="6"/>
      <c r="Y118" s="6"/>
      <c r="Z118" s="6"/>
      <c r="AA118" s="6"/>
      <c r="AB118" s="6"/>
      <c r="AC118" s="6"/>
      <c r="AD118" s="6"/>
      <c r="AE118" s="6"/>
      <c r="AF118" s="6"/>
      <c r="AG118" s="6"/>
      <c r="AH118" s="6"/>
    </row>
    <row r="119">
      <c r="A119" s="6" t="s">
        <v>41</v>
      </c>
      <c r="B119" s="6" t="str">
        <f>VLOOKUP(A119,'Mentor Sheet'!$B$2:$O$102,2,0)</f>
        <v>M16</v>
      </c>
      <c r="C119" s="6" t="s">
        <v>20</v>
      </c>
      <c r="D119" s="7">
        <v>2.0</v>
      </c>
      <c r="E119" s="6" t="str">
        <f t="shared" si="1"/>
        <v>M16X2</v>
      </c>
      <c r="F119" s="6" t="str">
        <f>VLOOKUP(E119,'Slot tags'!$C$2:$D$610,2,0)</f>
        <v>S34</v>
      </c>
      <c r="G119" s="6" t="s">
        <v>42</v>
      </c>
      <c r="H119" s="6" t="str">
        <f t="shared" si="2"/>
        <v/>
      </c>
      <c r="I119" s="9">
        <v>44746.0</v>
      </c>
      <c r="J119" s="11">
        <v>44746.708333333336</v>
      </c>
      <c r="K119" s="15">
        <v>44746.75</v>
      </c>
      <c r="L119" s="9">
        <v>44720.0</v>
      </c>
      <c r="M119" s="6"/>
      <c r="N119" s="6"/>
      <c r="O119" s="6"/>
      <c r="P119" s="6"/>
      <c r="Q119" s="6"/>
      <c r="R119" s="6"/>
      <c r="S119" s="6"/>
      <c r="T119" s="6"/>
      <c r="U119" s="6"/>
      <c r="V119" s="6"/>
      <c r="W119" s="6"/>
      <c r="X119" s="6"/>
      <c r="Y119" s="6"/>
      <c r="Z119" s="6"/>
      <c r="AA119" s="6"/>
      <c r="AB119" s="6"/>
      <c r="AC119" s="6"/>
      <c r="AD119" s="6"/>
      <c r="AE119" s="6"/>
      <c r="AF119" s="6"/>
      <c r="AG119" s="6"/>
      <c r="AH119" s="6"/>
    </row>
    <row r="120">
      <c r="A120" s="6" t="s">
        <v>18</v>
      </c>
      <c r="B120" s="6" t="str">
        <f>VLOOKUP(A120,'Mentor Sheet'!$B$2:$O$102,2,0)</f>
        <v>M8</v>
      </c>
      <c r="C120" s="6" t="s">
        <v>20</v>
      </c>
      <c r="D120" s="7">
        <v>1.0</v>
      </c>
      <c r="E120" s="6" t="str">
        <f t="shared" si="1"/>
        <v>M8X1</v>
      </c>
      <c r="F120" s="6" t="str">
        <f>VLOOKUP(E120,'Slot tags'!$C$2:$D$610,2,0)</f>
        <v>S42</v>
      </c>
      <c r="G120" s="6" t="s">
        <v>19</v>
      </c>
      <c r="H120" s="6" t="str">
        <f t="shared" si="2"/>
        <v/>
      </c>
      <c r="I120" s="9">
        <v>44746.0</v>
      </c>
      <c r="J120" s="11">
        <v>44746.416666666664</v>
      </c>
      <c r="K120" s="11">
        <v>44746.458333333336</v>
      </c>
      <c r="L120" s="9">
        <v>44721.0</v>
      </c>
      <c r="M120" s="6"/>
      <c r="N120" s="6"/>
      <c r="O120" s="6"/>
      <c r="P120" s="6"/>
      <c r="Q120" s="6"/>
      <c r="R120" s="6"/>
      <c r="S120" s="6"/>
      <c r="T120" s="6"/>
      <c r="U120" s="6"/>
      <c r="V120" s="6"/>
      <c r="W120" s="6"/>
      <c r="X120" s="6"/>
      <c r="Y120" s="6"/>
      <c r="Z120" s="6"/>
      <c r="AA120" s="6"/>
      <c r="AB120" s="6"/>
      <c r="AC120" s="6"/>
      <c r="AD120" s="6"/>
      <c r="AE120" s="6"/>
      <c r="AF120" s="6"/>
      <c r="AG120" s="6"/>
      <c r="AH120" s="6"/>
    </row>
    <row r="121">
      <c r="A121" s="6" t="s">
        <v>18</v>
      </c>
      <c r="B121" s="6" t="str">
        <f>VLOOKUP(A121,'Mentor Sheet'!$B$2:$O$102,2,0)</f>
        <v>M8</v>
      </c>
      <c r="C121" s="6" t="s">
        <v>20</v>
      </c>
      <c r="D121" s="7">
        <v>2.0</v>
      </c>
      <c r="E121" s="6" t="str">
        <f t="shared" si="1"/>
        <v>M8X2</v>
      </c>
      <c r="F121" s="6" t="str">
        <f>VLOOKUP(E121,'Slot tags'!$C$2:$D$610,2,0)</f>
        <v>S20</v>
      </c>
      <c r="G121" s="6" t="s">
        <v>19</v>
      </c>
      <c r="H121" s="6" t="str">
        <f t="shared" si="2"/>
        <v/>
      </c>
      <c r="I121" s="9">
        <v>44748.0</v>
      </c>
      <c r="J121" s="11">
        <v>44748.416666666664</v>
      </c>
      <c r="K121" s="11">
        <v>44748.458333333336</v>
      </c>
      <c r="L121" s="9">
        <v>44721.0</v>
      </c>
      <c r="M121" s="6"/>
      <c r="N121" s="6"/>
      <c r="O121" s="6"/>
      <c r="P121" s="6"/>
      <c r="Q121" s="6"/>
      <c r="R121" s="6"/>
      <c r="S121" s="6"/>
      <c r="T121" s="6"/>
      <c r="U121" s="6"/>
      <c r="V121" s="6"/>
      <c r="W121" s="6"/>
      <c r="X121" s="6"/>
      <c r="Y121" s="6"/>
      <c r="Z121" s="6"/>
      <c r="AA121" s="6"/>
      <c r="AB121" s="6"/>
      <c r="AC121" s="6"/>
      <c r="AD121" s="6"/>
      <c r="AE121" s="6"/>
      <c r="AF121" s="6"/>
      <c r="AG121" s="6"/>
      <c r="AH121" s="6"/>
    </row>
    <row r="122">
      <c r="A122" s="6" t="s">
        <v>18</v>
      </c>
      <c r="B122" s="6" t="str">
        <f>VLOOKUP(A122,'Mentor Sheet'!$B$2:$O$102,2,0)</f>
        <v>M8</v>
      </c>
      <c r="C122" s="6" t="s">
        <v>20</v>
      </c>
      <c r="D122" s="7">
        <v>3.0</v>
      </c>
      <c r="E122" s="6" t="str">
        <f t="shared" si="1"/>
        <v>M8X3</v>
      </c>
      <c r="F122" s="6" t="str">
        <f>VLOOKUP(E122,'Slot tags'!$C$2:$D$610,2,0)</f>
        <v>S46</v>
      </c>
      <c r="G122" s="6" t="s">
        <v>19</v>
      </c>
      <c r="H122" s="6" t="str">
        <f t="shared" si="2"/>
        <v/>
      </c>
      <c r="I122" s="9">
        <v>44750.0</v>
      </c>
      <c r="J122" s="11">
        <v>44750.416666666664</v>
      </c>
      <c r="K122" s="11">
        <v>44750.458333333336</v>
      </c>
      <c r="L122" s="9">
        <v>44721.0</v>
      </c>
      <c r="M122" s="6"/>
      <c r="N122" s="6"/>
      <c r="O122" s="6"/>
      <c r="P122" s="6"/>
      <c r="Q122" s="6"/>
      <c r="R122" s="6"/>
      <c r="S122" s="6"/>
      <c r="T122" s="6"/>
      <c r="U122" s="6"/>
      <c r="V122" s="6"/>
      <c r="W122" s="6"/>
      <c r="X122" s="6"/>
      <c r="Y122" s="6"/>
      <c r="Z122" s="6"/>
      <c r="AA122" s="6"/>
      <c r="AB122" s="6"/>
      <c r="AC122" s="6"/>
      <c r="AD122" s="6"/>
      <c r="AE122" s="6"/>
      <c r="AF122" s="6"/>
      <c r="AG122" s="6"/>
      <c r="AH122" s="6"/>
    </row>
    <row r="123">
      <c r="A123" s="6" t="s">
        <v>181</v>
      </c>
      <c r="B123" s="6" t="str">
        <f>VLOOKUP(A123,'Mentor Sheet'!$B$2:$O$102,2,0)</f>
        <v>M65</v>
      </c>
      <c r="C123" s="6" t="s">
        <v>22</v>
      </c>
      <c r="D123" s="7">
        <v>1.0</v>
      </c>
      <c r="E123" s="6" t="str">
        <f t="shared" si="1"/>
        <v>M65X1</v>
      </c>
      <c r="F123" s="6" t="str">
        <f>VLOOKUP(E123,'Slot tags'!$C$2:$D$610,2,0)</f>
        <v>S45</v>
      </c>
      <c r="G123" s="6" t="s">
        <v>182</v>
      </c>
      <c r="H123" s="6" t="str">
        <f t="shared" si="2"/>
        <v/>
      </c>
      <c r="I123" s="9">
        <v>44750.0</v>
      </c>
      <c r="J123" s="11">
        <v>44750.458333333336</v>
      </c>
      <c r="K123" s="21">
        <v>44750.5</v>
      </c>
      <c r="L123" s="9">
        <v>44722.0</v>
      </c>
      <c r="M123" s="6"/>
      <c r="N123" s="6"/>
      <c r="O123" s="6"/>
      <c r="P123" s="6"/>
      <c r="Q123" s="6"/>
      <c r="R123" s="6"/>
      <c r="S123" s="6"/>
      <c r="T123" s="6"/>
      <c r="U123" s="6"/>
      <c r="V123" s="6"/>
      <c r="W123" s="6"/>
      <c r="X123" s="6"/>
      <c r="Y123" s="6"/>
      <c r="Z123" s="6"/>
      <c r="AA123" s="6"/>
      <c r="AB123" s="6"/>
      <c r="AC123" s="6"/>
      <c r="AD123" s="6"/>
      <c r="AE123" s="6"/>
      <c r="AF123" s="6"/>
      <c r="AG123" s="6"/>
      <c r="AH123" s="6"/>
    </row>
    <row r="124">
      <c r="A124" s="6" t="s">
        <v>181</v>
      </c>
      <c r="B124" s="6" t="str">
        <f>VLOOKUP(A124,'Mentor Sheet'!$B$2:$O$102,2,0)</f>
        <v>M65</v>
      </c>
      <c r="C124" s="6" t="s">
        <v>22</v>
      </c>
      <c r="D124" s="7">
        <v>2.0</v>
      </c>
      <c r="E124" s="6" t="str">
        <f t="shared" si="1"/>
        <v>M65X2</v>
      </c>
      <c r="F124" s="6" t="str">
        <f>VLOOKUP(E124,'Slot tags'!$C$2:$D$610,2,0)</f>
        <v/>
      </c>
      <c r="G124" s="6" t="s">
        <v>182</v>
      </c>
      <c r="H124" s="6" t="str">
        <f t="shared" si="2"/>
        <v/>
      </c>
      <c r="I124" s="9">
        <v>44751.0</v>
      </c>
      <c r="J124" s="21">
        <v>44751.583333333336</v>
      </c>
      <c r="K124" s="21">
        <v>44751.625</v>
      </c>
      <c r="L124" s="9">
        <v>44722.0</v>
      </c>
      <c r="M124" s="6"/>
      <c r="N124" s="6"/>
      <c r="O124" s="6"/>
      <c r="P124" s="6"/>
      <c r="Q124" s="6"/>
      <c r="R124" s="6"/>
      <c r="S124" s="6"/>
      <c r="T124" s="6"/>
      <c r="U124" s="6"/>
      <c r="V124" s="6"/>
      <c r="W124" s="6"/>
      <c r="X124" s="6"/>
      <c r="Y124" s="6"/>
      <c r="Z124" s="6"/>
      <c r="AA124" s="6"/>
      <c r="AB124" s="6"/>
      <c r="AC124" s="6"/>
      <c r="AD124" s="6"/>
      <c r="AE124" s="6"/>
      <c r="AF124" s="6"/>
      <c r="AG124" s="6"/>
      <c r="AH124" s="6"/>
    </row>
    <row r="125">
      <c r="A125" s="6" t="s">
        <v>183</v>
      </c>
      <c r="B125" s="6" t="str">
        <f>VLOOKUP(A125,'Mentor Sheet'!$B$2:$O$102,2,0)</f>
        <v>M31</v>
      </c>
      <c r="C125" s="6" t="s">
        <v>22</v>
      </c>
      <c r="D125" s="7">
        <v>1.0</v>
      </c>
      <c r="E125" s="6" t="str">
        <f t="shared" si="1"/>
        <v>M31X1</v>
      </c>
      <c r="F125" s="6" t="str">
        <f>VLOOKUP(E125,'Slot tags'!$C$2:$D$610,2,0)</f>
        <v>S2</v>
      </c>
      <c r="G125" s="6" t="s">
        <v>184</v>
      </c>
      <c r="H125" s="6" t="str">
        <f t="shared" si="2"/>
        <v/>
      </c>
      <c r="I125" s="9">
        <v>44749.0</v>
      </c>
      <c r="J125" s="11">
        <v>44749.791666666664</v>
      </c>
      <c r="K125" s="21">
        <v>44749.833333333336</v>
      </c>
      <c r="L125" s="9">
        <v>44722.0</v>
      </c>
      <c r="M125" s="6"/>
      <c r="N125" s="6"/>
      <c r="O125" s="6"/>
      <c r="P125" s="6"/>
      <c r="Q125" s="6"/>
      <c r="R125" s="6"/>
      <c r="S125" s="6"/>
      <c r="T125" s="6"/>
      <c r="U125" s="6"/>
      <c r="V125" s="6"/>
      <c r="W125" s="6"/>
      <c r="X125" s="6"/>
      <c r="Y125" s="6"/>
      <c r="Z125" s="6"/>
      <c r="AA125" s="6"/>
      <c r="AB125" s="6"/>
      <c r="AC125" s="6"/>
      <c r="AD125" s="6"/>
      <c r="AE125" s="6"/>
      <c r="AF125" s="6"/>
      <c r="AG125" s="6"/>
      <c r="AH125" s="6"/>
    </row>
    <row r="126">
      <c r="A126" s="6" t="s">
        <v>183</v>
      </c>
      <c r="B126" s="6" t="str">
        <f>VLOOKUP(A126,'Mentor Sheet'!$B$2:$O$102,2,0)</f>
        <v>M31</v>
      </c>
      <c r="C126" s="6" t="s">
        <v>22</v>
      </c>
      <c r="D126" s="7">
        <v>2.0</v>
      </c>
      <c r="E126" s="6" t="str">
        <f t="shared" si="1"/>
        <v>M31X2</v>
      </c>
      <c r="F126" s="6" t="str">
        <f>VLOOKUP(E126,'Slot tags'!$C$2:$D$610,2,0)</f>
        <v>S22</v>
      </c>
      <c r="G126" s="6" t="s">
        <v>184</v>
      </c>
      <c r="H126" s="6" t="str">
        <f t="shared" si="2"/>
        <v/>
      </c>
      <c r="I126" s="9">
        <v>44749.0</v>
      </c>
      <c r="J126" s="11">
        <v>44749.833333333336</v>
      </c>
      <c r="K126" s="11">
        <v>44749.875</v>
      </c>
      <c r="L126" s="9">
        <v>44722.0</v>
      </c>
      <c r="M126" s="6"/>
      <c r="N126" s="6"/>
      <c r="O126" s="6"/>
      <c r="P126" s="6"/>
      <c r="Q126" s="6"/>
      <c r="R126" s="6"/>
      <c r="S126" s="6"/>
      <c r="T126" s="6"/>
      <c r="U126" s="6"/>
      <c r="V126" s="6"/>
      <c r="W126" s="6"/>
      <c r="X126" s="6"/>
      <c r="Y126" s="6"/>
      <c r="Z126" s="6"/>
      <c r="AA126" s="6"/>
      <c r="AB126" s="6"/>
      <c r="AC126" s="6"/>
      <c r="AD126" s="6"/>
      <c r="AE126" s="6"/>
      <c r="AF126" s="6"/>
      <c r="AG126" s="6"/>
      <c r="AH126" s="6"/>
    </row>
    <row r="127">
      <c r="A127" s="6" t="s">
        <v>185</v>
      </c>
      <c r="B127" s="6" t="str">
        <f>VLOOKUP(A127,'Mentor Sheet'!$B$2:$O$102,2,0)</f>
        <v>M79</v>
      </c>
      <c r="C127" s="6" t="s">
        <v>22</v>
      </c>
      <c r="D127" s="7">
        <v>1.0</v>
      </c>
      <c r="E127" s="6" t="str">
        <f t="shared" si="1"/>
        <v>M79X1</v>
      </c>
      <c r="F127" s="6" t="str">
        <f>VLOOKUP(E127,'Slot tags'!$C$2:$D$610,2,0)</f>
        <v>S11</v>
      </c>
      <c r="G127" s="6" t="s">
        <v>186</v>
      </c>
      <c r="H127" s="6" t="str">
        <f t="shared" si="2"/>
        <v/>
      </c>
      <c r="I127" s="9">
        <v>44743.0</v>
      </c>
      <c r="J127" s="11">
        <v>44743.729166666664</v>
      </c>
      <c r="K127" s="21">
        <v>44743.770833333336</v>
      </c>
      <c r="L127" s="9">
        <v>44722.0</v>
      </c>
      <c r="M127" s="6"/>
      <c r="N127" s="6"/>
      <c r="O127" s="6"/>
      <c r="P127" s="6"/>
      <c r="Q127" s="6"/>
      <c r="R127" s="6"/>
      <c r="S127" s="6"/>
      <c r="T127" s="6"/>
      <c r="U127" s="6"/>
      <c r="V127" s="6"/>
      <c r="W127" s="6"/>
      <c r="X127" s="6"/>
      <c r="Y127" s="6"/>
      <c r="Z127" s="6"/>
      <c r="AA127" s="6"/>
      <c r="AB127" s="6"/>
      <c r="AC127" s="6"/>
      <c r="AD127" s="6"/>
      <c r="AE127" s="6"/>
      <c r="AF127" s="6"/>
      <c r="AG127" s="6"/>
      <c r="AH127" s="6"/>
    </row>
    <row r="128">
      <c r="A128" s="6" t="s">
        <v>185</v>
      </c>
      <c r="B128" s="6" t="str">
        <f>VLOOKUP(A128,'Mentor Sheet'!$B$2:$O$102,2,0)</f>
        <v>M79</v>
      </c>
      <c r="C128" s="6" t="s">
        <v>22</v>
      </c>
      <c r="D128" s="7">
        <v>2.0</v>
      </c>
      <c r="E128" s="6" t="str">
        <f t="shared" si="1"/>
        <v>M79X2</v>
      </c>
      <c r="F128" s="6" t="str">
        <f>VLOOKUP(E128,'Slot tags'!$C$2:$D$610,2,0)</f>
        <v>S36</v>
      </c>
      <c r="G128" s="6" t="s">
        <v>186</v>
      </c>
      <c r="H128" s="6" t="str">
        <f t="shared" si="2"/>
        <v/>
      </c>
      <c r="I128" s="9">
        <v>44744.0</v>
      </c>
      <c r="J128" s="11">
        <v>44744.4375</v>
      </c>
      <c r="K128" s="21">
        <v>44744.479166666664</v>
      </c>
      <c r="L128" s="9">
        <v>44722.0</v>
      </c>
      <c r="M128" s="6"/>
      <c r="N128" s="6"/>
      <c r="O128" s="6"/>
      <c r="P128" s="6"/>
      <c r="Q128" s="6"/>
      <c r="R128" s="6"/>
      <c r="S128" s="6"/>
      <c r="T128" s="6"/>
      <c r="U128" s="6"/>
      <c r="V128" s="6"/>
      <c r="W128" s="6"/>
      <c r="X128" s="6"/>
      <c r="Y128" s="6"/>
      <c r="Z128" s="6"/>
      <c r="AA128" s="6"/>
      <c r="AB128" s="6"/>
      <c r="AC128" s="6"/>
      <c r="AD128" s="6"/>
      <c r="AE128" s="6"/>
      <c r="AF128" s="6"/>
      <c r="AG128" s="6"/>
      <c r="AH128" s="6"/>
    </row>
    <row r="129">
      <c r="A129" s="6" t="s">
        <v>185</v>
      </c>
      <c r="B129" s="6" t="str">
        <f>VLOOKUP(A129,'Mentor Sheet'!$B$2:$O$102,2,0)</f>
        <v>M79</v>
      </c>
      <c r="C129" s="6" t="s">
        <v>22</v>
      </c>
      <c r="D129" s="7">
        <v>3.0</v>
      </c>
      <c r="E129" s="6" t="str">
        <f t="shared" si="1"/>
        <v>M79X3</v>
      </c>
      <c r="F129" s="6" t="str">
        <f>VLOOKUP(E129,'Slot tags'!$C$2:$D$610,2,0)</f>
        <v>S33</v>
      </c>
      <c r="G129" s="6" t="s">
        <v>186</v>
      </c>
      <c r="H129" s="6" t="str">
        <f t="shared" si="2"/>
        <v/>
      </c>
      <c r="I129" s="9">
        <v>44747.0</v>
      </c>
      <c r="J129" s="11">
        <v>44747.729166666664</v>
      </c>
      <c r="K129" s="21">
        <v>44747.770833333336</v>
      </c>
      <c r="L129" s="9">
        <v>44722.0</v>
      </c>
      <c r="M129" s="6"/>
      <c r="N129" s="6"/>
      <c r="O129" s="6"/>
      <c r="P129" s="6"/>
      <c r="Q129" s="6"/>
      <c r="R129" s="6"/>
      <c r="S129" s="6"/>
      <c r="T129" s="6"/>
      <c r="U129" s="6"/>
      <c r="V129" s="6"/>
      <c r="W129" s="6"/>
      <c r="X129" s="6"/>
      <c r="Y129" s="6"/>
      <c r="Z129" s="6"/>
      <c r="AA129" s="6"/>
      <c r="AB129" s="6"/>
      <c r="AC129" s="6"/>
      <c r="AD129" s="6"/>
      <c r="AE129" s="6"/>
      <c r="AF129" s="6"/>
      <c r="AG129" s="6"/>
      <c r="AH129" s="6"/>
    </row>
    <row r="130">
      <c r="A130" s="6" t="s">
        <v>187</v>
      </c>
      <c r="B130" s="6" t="str">
        <f>VLOOKUP(A130,'Mentor Sheet'!$B$2:$O$102,2,0)</f>
        <v>M42</v>
      </c>
      <c r="C130" s="6" t="s">
        <v>53</v>
      </c>
      <c r="D130" s="7">
        <v>1.0</v>
      </c>
      <c r="E130" s="6" t="str">
        <f t="shared" si="1"/>
        <v>M42X1</v>
      </c>
      <c r="F130" s="6" t="str">
        <f>VLOOKUP(E130,'Slot tags'!$C$2:$D$610,2,0)</f>
        <v>S2</v>
      </c>
      <c r="G130" s="6" t="s">
        <v>188</v>
      </c>
      <c r="H130" s="6" t="str">
        <f t="shared" si="2"/>
        <v/>
      </c>
      <c r="I130" s="9">
        <v>44746.0</v>
      </c>
      <c r="J130" s="11">
        <v>44746.791666666664</v>
      </c>
      <c r="K130" s="11">
        <v>44746.833333333336</v>
      </c>
      <c r="L130" s="9">
        <v>44722.0</v>
      </c>
      <c r="M130" s="6"/>
      <c r="N130" s="6"/>
      <c r="O130" s="6"/>
      <c r="P130" s="6"/>
      <c r="Q130" s="6"/>
      <c r="R130" s="6"/>
      <c r="S130" s="6"/>
      <c r="T130" s="6"/>
      <c r="U130" s="6"/>
      <c r="V130" s="6"/>
      <c r="W130" s="6"/>
      <c r="X130" s="6"/>
      <c r="Y130" s="6"/>
      <c r="Z130" s="6"/>
      <c r="AA130" s="6"/>
      <c r="AB130" s="6"/>
      <c r="AC130" s="6"/>
      <c r="AD130" s="6"/>
      <c r="AE130" s="6"/>
      <c r="AF130" s="6"/>
      <c r="AG130" s="6"/>
      <c r="AH130" s="6"/>
    </row>
    <row r="131">
      <c r="A131" s="6" t="s">
        <v>187</v>
      </c>
      <c r="B131" s="6" t="str">
        <f>VLOOKUP(A131,'Mentor Sheet'!$B$2:$O$102,2,0)</f>
        <v>M42</v>
      </c>
      <c r="C131" s="6" t="s">
        <v>53</v>
      </c>
      <c r="D131" s="7">
        <v>2.0</v>
      </c>
      <c r="E131" s="6" t="str">
        <f t="shared" si="1"/>
        <v>M42X2</v>
      </c>
      <c r="F131" s="6" t="str">
        <f>VLOOKUP(E131,'Slot tags'!$C$2:$D$610,2,0)</f>
        <v>S6</v>
      </c>
      <c r="G131" s="6" t="s">
        <v>188</v>
      </c>
      <c r="H131" s="6" t="str">
        <f t="shared" si="2"/>
        <v/>
      </c>
      <c r="I131" s="9">
        <v>44746.0</v>
      </c>
      <c r="J131" s="11">
        <v>44746.833333333336</v>
      </c>
      <c r="K131" s="11">
        <v>44746.875</v>
      </c>
      <c r="L131" s="9">
        <v>44722.0</v>
      </c>
      <c r="M131" s="6"/>
      <c r="N131" s="6"/>
      <c r="O131" s="6"/>
      <c r="P131" s="6"/>
      <c r="Q131" s="6"/>
      <c r="R131" s="6"/>
      <c r="S131" s="6"/>
      <c r="T131" s="6"/>
      <c r="U131" s="6"/>
      <c r="V131" s="6"/>
      <c r="W131" s="6"/>
      <c r="X131" s="6"/>
      <c r="Y131" s="6"/>
      <c r="Z131" s="6"/>
      <c r="AA131" s="6"/>
      <c r="AB131" s="6"/>
      <c r="AC131" s="6"/>
      <c r="AD131" s="6"/>
      <c r="AE131" s="6"/>
      <c r="AF131" s="6"/>
      <c r="AG131" s="6"/>
      <c r="AH131" s="6"/>
    </row>
    <row r="132">
      <c r="A132" s="6" t="s">
        <v>153</v>
      </c>
      <c r="B132" s="6" t="str">
        <f>VLOOKUP(A132,'Mentor Sheet'!$B$2:$O$102,2,0)</f>
        <v>M17</v>
      </c>
      <c r="C132" s="6" t="s">
        <v>26</v>
      </c>
      <c r="D132" s="7">
        <v>1.0</v>
      </c>
      <c r="E132" s="6" t="str">
        <f t="shared" si="1"/>
        <v>M17X1</v>
      </c>
      <c r="F132" s="6" t="str">
        <f>VLOOKUP(E132,'Slot tags'!$C$2:$D$610,2,0)</f>
        <v>S1</v>
      </c>
      <c r="G132" s="6" t="s">
        <v>154</v>
      </c>
      <c r="H132" s="6" t="str">
        <f t="shared" si="2"/>
        <v/>
      </c>
      <c r="I132" s="9">
        <v>44743.0</v>
      </c>
      <c r="J132" s="11">
        <v>44743.416666666664</v>
      </c>
      <c r="K132" s="11">
        <v>44743.458333333336</v>
      </c>
      <c r="L132" s="9">
        <v>44722.0</v>
      </c>
      <c r="M132" s="6"/>
      <c r="N132" s="6"/>
      <c r="O132" s="6"/>
      <c r="P132" s="6"/>
      <c r="Q132" s="6"/>
      <c r="R132" s="6"/>
      <c r="S132" s="6"/>
      <c r="T132" s="6"/>
      <c r="U132" s="6"/>
      <c r="V132" s="6"/>
      <c r="W132" s="6"/>
      <c r="X132" s="6"/>
      <c r="Y132" s="6"/>
      <c r="Z132" s="6"/>
      <c r="AA132" s="6"/>
      <c r="AB132" s="6"/>
      <c r="AC132" s="6"/>
      <c r="AD132" s="6"/>
      <c r="AE132" s="6"/>
      <c r="AF132" s="6"/>
      <c r="AG132" s="6"/>
      <c r="AH132" s="6"/>
    </row>
    <row r="133">
      <c r="A133" s="6" t="s">
        <v>153</v>
      </c>
      <c r="B133" s="6" t="str">
        <f>VLOOKUP(A133,'Mentor Sheet'!$B$2:$O$102,2,0)</f>
        <v>M17</v>
      </c>
      <c r="C133" s="6" t="s">
        <v>26</v>
      </c>
      <c r="D133" s="7">
        <v>2.0</v>
      </c>
      <c r="E133" s="6" t="str">
        <f t="shared" si="1"/>
        <v>M17X2</v>
      </c>
      <c r="F133" s="6" t="str">
        <f>VLOOKUP(E133,'Slot tags'!$C$2:$D$610,2,0)</f>
        <v>S43</v>
      </c>
      <c r="G133" s="6" t="s">
        <v>154</v>
      </c>
      <c r="H133" s="6" t="str">
        <f t="shared" si="2"/>
        <v/>
      </c>
      <c r="I133" s="9">
        <v>44743.0</v>
      </c>
      <c r="J133" s="11">
        <v>44743.458333333336</v>
      </c>
      <c r="K133" s="11">
        <v>44743.5</v>
      </c>
      <c r="L133" s="9">
        <v>44722.0</v>
      </c>
      <c r="M133" s="6"/>
      <c r="N133" s="6"/>
      <c r="O133" s="6"/>
      <c r="P133" s="6"/>
      <c r="Q133" s="6"/>
      <c r="R133" s="6"/>
      <c r="S133" s="6"/>
      <c r="T133" s="6"/>
      <c r="U133" s="6"/>
      <c r="V133" s="6"/>
      <c r="W133" s="6"/>
      <c r="X133" s="6"/>
      <c r="Y133" s="6"/>
      <c r="Z133" s="6"/>
      <c r="AA133" s="6"/>
      <c r="AB133" s="6"/>
      <c r="AC133" s="6"/>
      <c r="AD133" s="6"/>
      <c r="AE133" s="6"/>
      <c r="AF133" s="6"/>
      <c r="AG133" s="6"/>
      <c r="AH133" s="6"/>
    </row>
    <row r="134">
      <c r="A134" s="12" t="s">
        <v>217</v>
      </c>
      <c r="B134" s="6" t="str">
        <f>VLOOKUP(A134,'Mentor Sheet'!$B$2:$O$102,2,0)</f>
        <v>M27</v>
      </c>
      <c r="C134" s="6" t="s">
        <v>26</v>
      </c>
      <c r="D134" s="7">
        <v>1.0</v>
      </c>
      <c r="E134" s="6" t="str">
        <f t="shared" si="1"/>
        <v>M27X1</v>
      </c>
      <c r="F134" s="6" t="str">
        <f>VLOOKUP(E134,'Slot tags'!$C$2:$D$610,2,0)</f>
        <v>S41</v>
      </c>
      <c r="G134" s="6" t="s">
        <v>218</v>
      </c>
      <c r="H134" s="6" t="str">
        <f t="shared" si="2"/>
        <v/>
      </c>
      <c r="I134" s="9">
        <v>44743.0</v>
      </c>
      <c r="J134" s="11">
        <v>44743.416666666664</v>
      </c>
      <c r="K134" s="11">
        <v>44743.458333333336</v>
      </c>
      <c r="L134" s="6"/>
      <c r="M134" s="6"/>
      <c r="N134" s="6"/>
      <c r="O134" s="6"/>
      <c r="P134" s="6"/>
      <c r="Q134" s="6"/>
      <c r="R134" s="6"/>
      <c r="S134" s="6"/>
      <c r="T134" s="6"/>
      <c r="U134" s="6"/>
      <c r="V134" s="6"/>
      <c r="W134" s="6"/>
      <c r="X134" s="6"/>
      <c r="Y134" s="6"/>
      <c r="Z134" s="6"/>
      <c r="AA134" s="6"/>
      <c r="AB134" s="6"/>
      <c r="AC134" s="6"/>
      <c r="AD134" s="6"/>
      <c r="AE134" s="6"/>
      <c r="AF134" s="6"/>
      <c r="AG134" s="6"/>
      <c r="AH134" s="6"/>
    </row>
    <row r="135">
      <c r="A135" s="12" t="s">
        <v>217</v>
      </c>
      <c r="B135" s="6" t="str">
        <f>VLOOKUP(A135,'Mentor Sheet'!$B$2:$O$102,2,0)</f>
        <v>M27</v>
      </c>
      <c r="C135" s="6" t="s">
        <v>26</v>
      </c>
      <c r="D135" s="7">
        <v>2.0</v>
      </c>
      <c r="E135" s="6" t="str">
        <f t="shared" si="1"/>
        <v>M27X2</v>
      </c>
      <c r="F135" s="6" t="str">
        <f>VLOOKUP(E135,'Slot tags'!$C$2:$D$610,2,0)</f>
        <v>S37</v>
      </c>
      <c r="G135" s="6" t="s">
        <v>218</v>
      </c>
      <c r="H135" s="6" t="str">
        <f t="shared" si="2"/>
        <v/>
      </c>
      <c r="I135" s="9">
        <v>44744.0</v>
      </c>
      <c r="J135" s="11">
        <v>44744.416666666664</v>
      </c>
      <c r="K135" s="11">
        <v>44744.458333333336</v>
      </c>
      <c r="L135" s="6"/>
      <c r="M135" s="6"/>
      <c r="N135" s="6"/>
      <c r="O135" s="6"/>
      <c r="P135" s="6"/>
      <c r="Q135" s="6"/>
      <c r="R135" s="6"/>
      <c r="S135" s="6"/>
      <c r="T135" s="6"/>
      <c r="U135" s="6"/>
      <c r="V135" s="6"/>
      <c r="W135" s="6"/>
      <c r="X135" s="6"/>
      <c r="Y135" s="6"/>
      <c r="Z135" s="6"/>
      <c r="AA135" s="6"/>
      <c r="AB135" s="6"/>
      <c r="AC135" s="6"/>
      <c r="AD135" s="6"/>
      <c r="AE135" s="6"/>
      <c r="AF135" s="6"/>
      <c r="AG135" s="6"/>
      <c r="AH135" s="6"/>
    </row>
    <row r="136">
      <c r="A136" s="12" t="s">
        <v>217</v>
      </c>
      <c r="B136" s="6" t="str">
        <f>VLOOKUP(A136,'Mentor Sheet'!$B$2:$O$102,2,0)</f>
        <v>M27</v>
      </c>
      <c r="C136" s="6" t="s">
        <v>26</v>
      </c>
      <c r="D136" s="7">
        <v>3.0</v>
      </c>
      <c r="E136" s="6" t="str">
        <f t="shared" si="1"/>
        <v>M27X3</v>
      </c>
      <c r="F136" s="6" t="str">
        <f>VLOOKUP(E136,'Slot tags'!$C$2:$D$610,2,0)</f>
        <v>S34</v>
      </c>
      <c r="G136" s="6" t="s">
        <v>218</v>
      </c>
      <c r="H136" s="6" t="str">
        <f t="shared" si="2"/>
        <v/>
      </c>
      <c r="I136" s="9">
        <v>44745.0</v>
      </c>
      <c r="J136" s="11">
        <v>44745.416666666664</v>
      </c>
      <c r="K136" s="11">
        <v>44745.458333333336</v>
      </c>
      <c r="L136" s="6"/>
      <c r="M136" s="6"/>
      <c r="N136" s="6"/>
      <c r="O136" s="6"/>
      <c r="P136" s="6"/>
      <c r="Q136" s="6"/>
      <c r="R136" s="6"/>
      <c r="S136" s="6"/>
      <c r="T136" s="6"/>
      <c r="U136" s="6"/>
      <c r="V136" s="6"/>
      <c r="W136" s="6"/>
      <c r="X136" s="6"/>
      <c r="Y136" s="6"/>
      <c r="Z136" s="6"/>
      <c r="AA136" s="6"/>
      <c r="AB136" s="6"/>
      <c r="AC136" s="6"/>
      <c r="AD136" s="6"/>
      <c r="AE136" s="6"/>
      <c r="AF136" s="6"/>
      <c r="AG136" s="6"/>
      <c r="AH136" s="6"/>
    </row>
    <row r="137">
      <c r="A137" s="6" t="s">
        <v>189</v>
      </c>
      <c r="B137" s="6" t="str">
        <f>VLOOKUP(A137,'Mentor Sheet'!$B$2:$O$102,2,0)</f>
        <v>M90</v>
      </c>
      <c r="C137" s="6" t="s">
        <v>24</v>
      </c>
      <c r="D137" s="7">
        <v>1.0</v>
      </c>
      <c r="E137" s="6" t="str">
        <f t="shared" si="1"/>
        <v>M90X1</v>
      </c>
      <c r="F137" s="6" t="str">
        <f>VLOOKUP(E137,'Slot tags'!$C$2:$D$610,2,0)</f>
        <v>S7</v>
      </c>
      <c r="G137" s="6" t="s">
        <v>190</v>
      </c>
      <c r="H137" s="6" t="str">
        <f t="shared" si="2"/>
        <v/>
      </c>
      <c r="I137" s="9">
        <v>44749.0</v>
      </c>
      <c r="J137" s="11">
        <v>44749.75</v>
      </c>
      <c r="K137" s="11">
        <v>44749.791666666664</v>
      </c>
      <c r="L137" s="9">
        <v>44722.0</v>
      </c>
      <c r="M137" s="6"/>
      <c r="N137" s="6"/>
      <c r="O137" s="6"/>
      <c r="P137" s="6"/>
      <c r="Q137" s="6"/>
      <c r="R137" s="6"/>
      <c r="S137" s="6"/>
      <c r="T137" s="6"/>
      <c r="U137" s="6"/>
      <c r="V137" s="6"/>
      <c r="W137" s="6"/>
      <c r="X137" s="6"/>
      <c r="Y137" s="6"/>
      <c r="Z137" s="6"/>
      <c r="AA137" s="6"/>
      <c r="AB137" s="6"/>
      <c r="AC137" s="6"/>
      <c r="AD137" s="6"/>
      <c r="AE137" s="6"/>
      <c r="AF137" s="6"/>
      <c r="AG137" s="6"/>
      <c r="AH137" s="6"/>
    </row>
    <row r="138">
      <c r="A138" s="6" t="s">
        <v>191</v>
      </c>
      <c r="B138" s="6" t="str">
        <f>VLOOKUP(A138,'Mentor Sheet'!$B$2:$O$102,2,0)</f>
        <v>M13</v>
      </c>
      <c r="C138" s="6" t="s">
        <v>24</v>
      </c>
      <c r="D138" s="7">
        <v>1.0</v>
      </c>
      <c r="E138" s="6" t="str">
        <f t="shared" si="1"/>
        <v>M13X1</v>
      </c>
      <c r="F138" s="6" t="str">
        <f>VLOOKUP(E138,'Slot tags'!$C$2:$D$610,2,0)</f>
        <v>S36</v>
      </c>
      <c r="G138" s="6" t="s">
        <v>192</v>
      </c>
      <c r="H138" s="6" t="str">
        <f t="shared" si="2"/>
        <v/>
      </c>
      <c r="I138" s="9">
        <v>44743.0</v>
      </c>
      <c r="J138" s="11">
        <v>44743.541666666664</v>
      </c>
      <c r="K138" s="11">
        <v>44743.583333333336</v>
      </c>
      <c r="L138" s="9">
        <v>44725.0</v>
      </c>
      <c r="M138" s="6"/>
      <c r="N138" s="6"/>
      <c r="O138" s="6"/>
      <c r="P138" s="6"/>
      <c r="Q138" s="6"/>
      <c r="R138" s="6"/>
      <c r="S138" s="6"/>
      <c r="T138" s="6"/>
      <c r="U138" s="6"/>
      <c r="V138" s="6"/>
      <c r="W138" s="6"/>
      <c r="X138" s="6"/>
      <c r="Y138" s="6"/>
      <c r="Z138" s="6"/>
      <c r="AA138" s="6"/>
      <c r="AB138" s="6"/>
      <c r="AC138" s="6"/>
      <c r="AD138" s="6"/>
      <c r="AE138" s="6"/>
      <c r="AF138" s="6"/>
      <c r="AG138" s="6"/>
      <c r="AH138" s="6"/>
    </row>
    <row r="139">
      <c r="A139" s="6" t="s">
        <v>191</v>
      </c>
      <c r="B139" s="6" t="str">
        <f>VLOOKUP(A139,'Mentor Sheet'!$B$2:$O$102,2,0)</f>
        <v>M13</v>
      </c>
      <c r="C139" s="6" t="s">
        <v>24</v>
      </c>
      <c r="D139" s="7">
        <v>2.0</v>
      </c>
      <c r="E139" s="6" t="str">
        <f t="shared" si="1"/>
        <v>M13X2</v>
      </c>
      <c r="F139" s="6" t="str">
        <f>VLOOKUP(E139,'Slot tags'!$C$2:$D$610,2,0)</f>
        <v>S41</v>
      </c>
      <c r="G139" s="6" t="s">
        <v>192</v>
      </c>
      <c r="H139" s="6" t="str">
        <f t="shared" si="2"/>
        <v/>
      </c>
      <c r="I139" s="9">
        <v>44744.0</v>
      </c>
      <c r="J139" s="11">
        <v>44744.541666666664</v>
      </c>
      <c r="K139" s="11">
        <v>44744.583333333336</v>
      </c>
      <c r="L139" s="9">
        <v>44725.0</v>
      </c>
      <c r="M139" s="6"/>
      <c r="N139" s="6"/>
      <c r="O139" s="6"/>
      <c r="P139" s="6"/>
      <c r="Q139" s="6"/>
      <c r="R139" s="6"/>
      <c r="S139" s="6"/>
      <c r="T139" s="6"/>
      <c r="U139" s="6"/>
      <c r="V139" s="6"/>
      <c r="W139" s="6"/>
      <c r="X139" s="6"/>
      <c r="Y139" s="6"/>
      <c r="Z139" s="6"/>
      <c r="AA139" s="6"/>
      <c r="AB139" s="6"/>
      <c r="AC139" s="6"/>
      <c r="AD139" s="6"/>
      <c r="AE139" s="6"/>
      <c r="AF139" s="6"/>
      <c r="AG139" s="6"/>
      <c r="AH139" s="6"/>
    </row>
    <row r="140">
      <c r="A140" s="6" t="s">
        <v>191</v>
      </c>
      <c r="B140" s="6" t="str">
        <f>VLOOKUP(A140,'Mentor Sheet'!$B$2:$O$102,2,0)</f>
        <v>M13</v>
      </c>
      <c r="C140" s="6" t="s">
        <v>24</v>
      </c>
      <c r="D140" s="7">
        <v>3.0</v>
      </c>
      <c r="E140" s="6" t="str">
        <f t="shared" si="1"/>
        <v>M13X3</v>
      </c>
      <c r="F140" s="6" t="str">
        <f>VLOOKUP(E140,'Slot tags'!$C$2:$D$610,2,0)</f>
        <v>S46</v>
      </c>
      <c r="G140" s="6" t="s">
        <v>192</v>
      </c>
      <c r="H140" s="6" t="str">
        <f t="shared" si="2"/>
        <v/>
      </c>
      <c r="I140" s="9">
        <v>44745.0</v>
      </c>
      <c r="J140" s="11">
        <v>44745.541666666664</v>
      </c>
      <c r="K140" s="11">
        <v>44745.583333333336</v>
      </c>
      <c r="L140" s="9">
        <v>44725.0</v>
      </c>
      <c r="M140" s="6"/>
      <c r="N140" s="6"/>
      <c r="O140" s="6"/>
      <c r="P140" s="6"/>
      <c r="Q140" s="6"/>
      <c r="R140" s="6"/>
      <c r="S140" s="6"/>
      <c r="T140" s="6"/>
      <c r="U140" s="6"/>
      <c r="V140" s="6"/>
      <c r="W140" s="6"/>
      <c r="X140" s="6"/>
      <c r="Y140" s="6"/>
      <c r="Z140" s="6"/>
      <c r="AA140" s="6"/>
      <c r="AB140" s="6"/>
      <c r="AC140" s="6"/>
      <c r="AD140" s="6"/>
      <c r="AE140" s="6"/>
      <c r="AF140" s="6"/>
      <c r="AG140" s="6"/>
      <c r="AH140" s="6"/>
    </row>
    <row r="141">
      <c r="A141" s="6" t="s">
        <v>193</v>
      </c>
      <c r="B141" s="6" t="str">
        <f>VLOOKUP(A141,'Mentor Sheet'!$B$2:$O$102,2,0)</f>
        <v>M94</v>
      </c>
      <c r="C141" s="6" t="s">
        <v>51</v>
      </c>
      <c r="D141" s="7">
        <v>1.0</v>
      </c>
      <c r="E141" s="6" t="str">
        <f t="shared" si="1"/>
        <v>M94X1</v>
      </c>
      <c r="F141" s="6" t="str">
        <f>VLOOKUP(E141,'Slot tags'!$C$2:$D$610,2,0)</f>
        <v>S2</v>
      </c>
      <c r="G141" s="6" t="s">
        <v>194</v>
      </c>
      <c r="H141" s="6" t="str">
        <f t="shared" si="2"/>
        <v/>
      </c>
      <c r="I141" s="9">
        <v>44744.0</v>
      </c>
      <c r="J141" s="11">
        <v>44744.416666666664</v>
      </c>
      <c r="K141" s="11">
        <v>44744.458333333336</v>
      </c>
      <c r="L141" s="9">
        <v>44725.0</v>
      </c>
      <c r="M141" s="6"/>
      <c r="N141" s="6"/>
      <c r="O141" s="6"/>
      <c r="P141" s="6"/>
      <c r="Q141" s="6"/>
      <c r="R141" s="6"/>
      <c r="S141" s="6"/>
      <c r="T141" s="6"/>
      <c r="U141" s="6"/>
      <c r="V141" s="6"/>
      <c r="W141" s="6"/>
      <c r="X141" s="6"/>
      <c r="Y141" s="6"/>
      <c r="Z141" s="6"/>
      <c r="AA141" s="6"/>
      <c r="AB141" s="6"/>
      <c r="AC141" s="6"/>
      <c r="AD141" s="6"/>
      <c r="AE141" s="6"/>
      <c r="AF141" s="6"/>
      <c r="AG141" s="6"/>
      <c r="AH141" s="6"/>
    </row>
    <row r="142">
      <c r="A142" s="6" t="s">
        <v>193</v>
      </c>
      <c r="B142" s="6" t="str">
        <f>VLOOKUP(A142,'Mentor Sheet'!$B$2:$O$102,2,0)</f>
        <v>M94</v>
      </c>
      <c r="C142" s="6" t="s">
        <v>51</v>
      </c>
      <c r="D142" s="7">
        <v>2.0</v>
      </c>
      <c r="E142" s="6" t="str">
        <f t="shared" si="1"/>
        <v>M94X2</v>
      </c>
      <c r="F142" s="6" t="str">
        <f>VLOOKUP(E142,'Slot tags'!$C$2:$D$610,2,0)</f>
        <v>S42</v>
      </c>
      <c r="G142" s="6" t="s">
        <v>194</v>
      </c>
      <c r="H142" s="6" t="str">
        <f t="shared" si="2"/>
        <v/>
      </c>
      <c r="I142" s="9">
        <v>44745.0</v>
      </c>
      <c r="J142" s="11">
        <v>44745.416666666664</v>
      </c>
      <c r="K142" s="11">
        <v>44745.458333333336</v>
      </c>
      <c r="L142" s="9">
        <v>44725.0</v>
      </c>
      <c r="M142" s="6"/>
      <c r="N142" s="6"/>
      <c r="O142" s="6"/>
      <c r="P142" s="6"/>
      <c r="Q142" s="6"/>
      <c r="R142" s="6"/>
      <c r="S142" s="6"/>
      <c r="T142" s="6"/>
      <c r="U142" s="6"/>
      <c r="V142" s="6"/>
      <c r="W142" s="6"/>
      <c r="X142" s="6"/>
      <c r="Y142" s="6"/>
      <c r="Z142" s="6"/>
      <c r="AA142" s="6"/>
      <c r="AB142" s="6"/>
      <c r="AC142" s="6"/>
      <c r="AD142" s="6"/>
      <c r="AE142" s="6"/>
      <c r="AF142" s="6"/>
      <c r="AG142" s="6"/>
      <c r="AH142" s="6"/>
    </row>
    <row r="143">
      <c r="A143" s="6" t="s">
        <v>193</v>
      </c>
      <c r="B143" s="6" t="str">
        <f>VLOOKUP(A143,'Mentor Sheet'!$B$2:$O$102,2,0)</f>
        <v>M94</v>
      </c>
      <c r="C143" s="6" t="s">
        <v>51</v>
      </c>
      <c r="D143" s="7">
        <v>3.0</v>
      </c>
      <c r="E143" s="6" t="str">
        <f t="shared" si="1"/>
        <v>M94X3</v>
      </c>
      <c r="F143" s="6" t="str">
        <f>VLOOKUP(E143,'Slot tags'!$C$2:$D$610,2,0)</f>
        <v>#N/A</v>
      </c>
      <c r="G143" s="6" t="s">
        <v>194</v>
      </c>
      <c r="H143" s="6" t="str">
        <f t="shared" si="2"/>
        <v/>
      </c>
      <c r="I143" s="9">
        <v>44758.0</v>
      </c>
      <c r="J143" s="11">
        <v>44758.416666666664</v>
      </c>
      <c r="K143" s="11">
        <v>44758.458333333336</v>
      </c>
      <c r="L143" s="9">
        <v>44725.0</v>
      </c>
      <c r="M143" s="6"/>
      <c r="N143" s="6"/>
      <c r="O143" s="6"/>
      <c r="P143" s="6"/>
      <c r="Q143" s="6"/>
      <c r="R143" s="6"/>
      <c r="S143" s="6"/>
      <c r="T143" s="6"/>
      <c r="U143" s="6"/>
      <c r="V143" s="6"/>
      <c r="W143" s="6"/>
      <c r="X143" s="6"/>
      <c r="Y143" s="6"/>
      <c r="Z143" s="6"/>
      <c r="AA143" s="6"/>
      <c r="AB143" s="6"/>
      <c r="AC143" s="6"/>
      <c r="AD143" s="6"/>
      <c r="AE143" s="6"/>
      <c r="AF143" s="6"/>
      <c r="AG143" s="6"/>
      <c r="AH143" s="6"/>
    </row>
    <row r="144">
      <c r="A144" s="6" t="s">
        <v>193</v>
      </c>
      <c r="B144" s="6" t="str">
        <f>VLOOKUP(A144,'Mentor Sheet'!$B$2:$O$102,2,0)</f>
        <v>M94</v>
      </c>
      <c r="C144" s="6" t="s">
        <v>51</v>
      </c>
      <c r="D144" s="7">
        <v>4.0</v>
      </c>
      <c r="E144" s="6" t="str">
        <f t="shared" si="1"/>
        <v>M94X4</v>
      </c>
      <c r="F144" s="6" t="str">
        <f>VLOOKUP(E144,'Slot tags'!$C$2:$D$610,2,0)</f>
        <v>#N/A</v>
      </c>
      <c r="G144" s="6" t="s">
        <v>194</v>
      </c>
      <c r="H144" s="6" t="str">
        <f t="shared" si="2"/>
        <v/>
      </c>
      <c r="I144" s="9">
        <v>44759.0</v>
      </c>
      <c r="J144" s="11">
        <v>44759.416666666664</v>
      </c>
      <c r="K144" s="11">
        <v>44759.458333333336</v>
      </c>
      <c r="L144" s="9">
        <v>44725.0</v>
      </c>
      <c r="M144" s="6"/>
      <c r="N144" s="6"/>
      <c r="O144" s="6"/>
      <c r="P144" s="6"/>
      <c r="Q144" s="6"/>
      <c r="R144" s="6"/>
      <c r="S144" s="6"/>
      <c r="T144" s="6"/>
      <c r="U144" s="6"/>
      <c r="V144" s="6"/>
      <c r="W144" s="6"/>
      <c r="X144" s="6"/>
      <c r="Y144" s="6"/>
      <c r="Z144" s="6"/>
      <c r="AA144" s="6"/>
      <c r="AB144" s="6"/>
      <c r="AC144" s="6"/>
      <c r="AD144" s="6"/>
      <c r="AE144" s="6"/>
      <c r="AF144" s="6"/>
      <c r="AG144" s="6"/>
      <c r="AH144" s="6"/>
    </row>
    <row r="145">
      <c r="A145" s="6" t="s">
        <v>193</v>
      </c>
      <c r="B145" s="6" t="str">
        <f>VLOOKUP(A145,'Mentor Sheet'!$B$2:$O$102,2,0)</f>
        <v>M94</v>
      </c>
      <c r="C145" s="6" t="s">
        <v>51</v>
      </c>
      <c r="D145" s="7">
        <v>5.0</v>
      </c>
      <c r="E145" s="6" t="str">
        <f t="shared" si="1"/>
        <v>M94X5</v>
      </c>
      <c r="F145" s="6" t="str">
        <f>VLOOKUP(E145,'Slot tags'!$C$2:$D$610,2,0)</f>
        <v>#N/A</v>
      </c>
      <c r="G145" s="6" t="s">
        <v>194</v>
      </c>
      <c r="H145" s="6" t="str">
        <f t="shared" si="2"/>
        <v/>
      </c>
      <c r="I145" s="9">
        <v>44765.0</v>
      </c>
      <c r="J145" s="11">
        <v>44765.416666666664</v>
      </c>
      <c r="K145" s="11">
        <v>44765.458333333336</v>
      </c>
      <c r="L145" s="9">
        <v>44725.0</v>
      </c>
      <c r="M145" s="6"/>
      <c r="N145" s="6"/>
      <c r="O145" s="6"/>
      <c r="P145" s="6"/>
      <c r="Q145" s="6"/>
      <c r="R145" s="6"/>
      <c r="S145" s="6"/>
      <c r="T145" s="6"/>
      <c r="U145" s="6"/>
      <c r="V145" s="6"/>
      <c r="W145" s="6"/>
      <c r="X145" s="6"/>
      <c r="Y145" s="6"/>
      <c r="Z145" s="6"/>
      <c r="AA145" s="6"/>
      <c r="AB145" s="6"/>
      <c r="AC145" s="6"/>
      <c r="AD145" s="6"/>
      <c r="AE145" s="6"/>
      <c r="AF145" s="6"/>
      <c r="AG145" s="6"/>
      <c r="AH145" s="6"/>
    </row>
    <row r="146">
      <c r="A146" s="6" t="s">
        <v>195</v>
      </c>
      <c r="B146" s="6" t="str">
        <f>VLOOKUP(A146,'Mentor Sheet'!$B$2:$O$102,2,0)</f>
        <v>M45</v>
      </c>
      <c r="C146" s="6" t="s">
        <v>51</v>
      </c>
      <c r="D146" s="7">
        <v>1.0</v>
      </c>
      <c r="E146" s="6" t="str">
        <f t="shared" si="1"/>
        <v>M45X1</v>
      </c>
      <c r="F146" s="6" t="str">
        <f>VLOOKUP(E146,'Slot tags'!$C$2:$D$610,2,0)</f>
        <v>S29</v>
      </c>
      <c r="G146" s="6" t="s">
        <v>196</v>
      </c>
      <c r="H146" s="6" t="str">
        <f t="shared" ref="H146:H172" si="3">iferror(VLOOKUP(C146,'2021 recruits sheet'!$A$1:$E$16,2,0),"")</f>
        <v/>
      </c>
      <c r="I146" s="9">
        <v>44746.0</v>
      </c>
      <c r="J146" s="11">
        <v>44746.75</v>
      </c>
      <c r="K146" s="11">
        <v>44746.791666666664</v>
      </c>
      <c r="L146" s="9">
        <v>44726.0</v>
      </c>
      <c r="M146" s="6"/>
      <c r="N146" s="6"/>
      <c r="O146" s="6"/>
      <c r="P146" s="6"/>
      <c r="Q146" s="6"/>
      <c r="R146" s="6"/>
      <c r="S146" s="6"/>
      <c r="T146" s="6"/>
      <c r="U146" s="6"/>
      <c r="V146" s="6"/>
      <c r="W146" s="6"/>
      <c r="X146" s="6"/>
      <c r="Y146" s="6"/>
      <c r="Z146" s="6"/>
      <c r="AA146" s="6"/>
      <c r="AB146" s="6"/>
      <c r="AC146" s="6"/>
      <c r="AD146" s="6"/>
      <c r="AE146" s="6"/>
      <c r="AF146" s="6"/>
      <c r="AG146" s="6"/>
      <c r="AH146" s="6"/>
    </row>
    <row r="147">
      <c r="A147" s="6" t="s">
        <v>197</v>
      </c>
      <c r="B147" s="6" t="str">
        <f>VLOOKUP(A147,'Mentor Sheet'!$B$2:$O$102,2,0)</f>
        <v>M26</v>
      </c>
      <c r="C147" s="6" t="s">
        <v>26</v>
      </c>
      <c r="D147" s="7">
        <v>1.0</v>
      </c>
      <c r="E147" s="6" t="str">
        <f t="shared" si="1"/>
        <v>M26X1</v>
      </c>
      <c r="F147" s="6" t="str">
        <f>VLOOKUP(E147,'Slot tags'!$C$2:$D$610,2,0)</f>
        <v>S20</v>
      </c>
      <c r="G147" s="6" t="s">
        <v>198</v>
      </c>
      <c r="H147" s="6" t="str">
        <f t="shared" si="3"/>
        <v/>
      </c>
      <c r="I147" s="9">
        <v>44746.0</v>
      </c>
      <c r="J147" s="21">
        <v>44746.583333333336</v>
      </c>
      <c r="K147" s="21">
        <v>44746.625</v>
      </c>
      <c r="L147" s="9">
        <v>44726.0</v>
      </c>
      <c r="M147" s="6"/>
      <c r="N147" s="6"/>
      <c r="O147" s="6"/>
      <c r="P147" s="6"/>
      <c r="Q147" s="6"/>
      <c r="R147" s="6"/>
      <c r="S147" s="6"/>
      <c r="T147" s="6"/>
      <c r="U147" s="6"/>
      <c r="V147" s="6"/>
      <c r="W147" s="6"/>
      <c r="X147" s="6"/>
      <c r="Y147" s="6"/>
      <c r="Z147" s="6"/>
      <c r="AA147" s="6"/>
      <c r="AB147" s="6"/>
      <c r="AC147" s="6"/>
      <c r="AD147" s="6"/>
      <c r="AE147" s="6"/>
      <c r="AF147" s="6"/>
      <c r="AG147" s="6"/>
      <c r="AH147" s="6"/>
    </row>
    <row r="148">
      <c r="A148" s="6" t="s">
        <v>197</v>
      </c>
      <c r="B148" s="6" t="str">
        <f>VLOOKUP(A148,'Mentor Sheet'!$B$2:$O$102,2,0)</f>
        <v>M26</v>
      </c>
      <c r="C148" s="6" t="s">
        <v>26</v>
      </c>
      <c r="D148" s="7">
        <v>2.0</v>
      </c>
      <c r="E148" s="6" t="str">
        <f t="shared" si="1"/>
        <v>M26X2</v>
      </c>
      <c r="F148" s="6" t="str">
        <f>VLOOKUP(E148,'Slot tags'!$C$2:$D$610,2,0)</f>
        <v>S10</v>
      </c>
      <c r="G148" s="6" t="s">
        <v>198</v>
      </c>
      <c r="H148" s="6" t="str">
        <f t="shared" si="3"/>
        <v/>
      </c>
      <c r="I148" s="9">
        <v>44747.0</v>
      </c>
      <c r="J148" s="21">
        <v>44747.583333333336</v>
      </c>
      <c r="K148" s="21">
        <v>44747.625</v>
      </c>
      <c r="L148" s="9">
        <v>44726.0</v>
      </c>
      <c r="M148" s="6"/>
      <c r="N148" s="6"/>
      <c r="O148" s="6"/>
      <c r="P148" s="6"/>
      <c r="Q148" s="6"/>
      <c r="R148" s="6"/>
      <c r="S148" s="6"/>
      <c r="T148" s="6"/>
      <c r="U148" s="6"/>
      <c r="V148" s="6"/>
      <c r="W148" s="6"/>
      <c r="X148" s="6"/>
      <c r="Y148" s="6"/>
      <c r="Z148" s="6"/>
      <c r="AA148" s="6"/>
      <c r="AB148" s="6"/>
      <c r="AC148" s="6"/>
      <c r="AD148" s="6"/>
      <c r="AE148" s="6"/>
      <c r="AF148" s="6"/>
      <c r="AG148" s="6"/>
      <c r="AH148" s="6"/>
    </row>
    <row r="149">
      <c r="A149" s="6" t="s">
        <v>197</v>
      </c>
      <c r="B149" s="6" t="str">
        <f>VLOOKUP(A149,'Mentor Sheet'!$B$2:$O$102,2,0)</f>
        <v>M26</v>
      </c>
      <c r="C149" s="6" t="s">
        <v>26</v>
      </c>
      <c r="D149" s="7">
        <v>3.0</v>
      </c>
      <c r="E149" s="6" t="str">
        <f t="shared" si="1"/>
        <v>M26X3</v>
      </c>
      <c r="F149" s="6" t="str">
        <f>VLOOKUP(E149,'Slot tags'!$C$2:$D$610,2,0)</f>
        <v>S32</v>
      </c>
      <c r="G149" s="6" t="s">
        <v>198</v>
      </c>
      <c r="H149" s="6" t="str">
        <f t="shared" si="3"/>
        <v/>
      </c>
      <c r="I149" s="9">
        <v>44748.0</v>
      </c>
      <c r="J149" s="21">
        <v>44748.583333333336</v>
      </c>
      <c r="K149" s="21">
        <v>44748.625</v>
      </c>
      <c r="L149" s="9">
        <v>44726.0</v>
      </c>
      <c r="M149" s="6"/>
      <c r="N149" s="6"/>
      <c r="O149" s="6"/>
      <c r="P149" s="6"/>
      <c r="Q149" s="6"/>
      <c r="R149" s="6"/>
      <c r="S149" s="6"/>
      <c r="T149" s="6"/>
      <c r="U149" s="6"/>
      <c r="V149" s="6"/>
      <c r="W149" s="6"/>
      <c r="X149" s="6"/>
      <c r="Y149" s="6"/>
      <c r="Z149" s="6"/>
      <c r="AA149" s="6"/>
      <c r="AB149" s="6"/>
      <c r="AC149" s="6"/>
      <c r="AD149" s="6"/>
      <c r="AE149" s="6"/>
      <c r="AF149" s="6"/>
      <c r="AG149" s="6"/>
      <c r="AH149" s="6"/>
    </row>
    <row r="150">
      <c r="A150" s="6" t="s">
        <v>245</v>
      </c>
      <c r="B150" s="6" t="str">
        <f>VLOOKUP(A150,'Mentor Sheet'!$B$2:$O$102,2,0)</f>
        <v>M99</v>
      </c>
      <c r="C150" s="6" t="s">
        <v>20</v>
      </c>
      <c r="D150" s="7">
        <v>1.0</v>
      </c>
      <c r="E150" s="6" t="str">
        <f t="shared" si="1"/>
        <v>M99X1</v>
      </c>
      <c r="F150" s="6" t="str">
        <f>VLOOKUP(E150,'Slot tags'!$C$2:$D$610,2,0)</f>
        <v>S13</v>
      </c>
      <c r="G150" s="6" t="s">
        <v>246</v>
      </c>
      <c r="H150" s="6" t="str">
        <f t="shared" si="3"/>
        <v/>
      </c>
      <c r="I150" s="9">
        <v>44747.0</v>
      </c>
      <c r="J150" s="21">
        <v>44747.583333333336</v>
      </c>
      <c r="K150" s="21">
        <v>44747.625</v>
      </c>
      <c r="L150" s="9">
        <v>44727.0</v>
      </c>
      <c r="M150" s="6"/>
      <c r="N150" s="6"/>
      <c r="O150" s="6"/>
      <c r="P150" s="6"/>
      <c r="Q150" s="6"/>
      <c r="R150" s="6"/>
      <c r="S150" s="6"/>
      <c r="T150" s="6"/>
      <c r="U150" s="6"/>
      <c r="V150" s="6"/>
      <c r="W150" s="6"/>
      <c r="X150" s="6"/>
      <c r="Y150" s="6"/>
      <c r="Z150" s="6"/>
      <c r="AA150" s="6"/>
      <c r="AB150" s="6"/>
      <c r="AC150" s="6"/>
      <c r="AD150" s="6"/>
      <c r="AE150" s="6"/>
      <c r="AF150" s="6"/>
      <c r="AG150" s="6"/>
      <c r="AH150" s="6"/>
    </row>
    <row r="151">
      <c r="A151" s="6" t="s">
        <v>245</v>
      </c>
      <c r="B151" s="6" t="str">
        <f>VLOOKUP(A151,'Mentor Sheet'!$B$2:$O$102,2,0)</f>
        <v>M99</v>
      </c>
      <c r="C151" s="6" t="s">
        <v>20</v>
      </c>
      <c r="D151" s="7">
        <v>2.0</v>
      </c>
      <c r="E151" s="6" t="str">
        <f t="shared" si="1"/>
        <v>M99X2</v>
      </c>
      <c r="F151" s="6" t="str">
        <f>VLOOKUP(E151,'Slot tags'!$C$2:$D$610,2,0)</f>
        <v>S40</v>
      </c>
      <c r="G151" s="6" t="s">
        <v>246</v>
      </c>
      <c r="H151" s="6" t="str">
        <f t="shared" si="3"/>
        <v/>
      </c>
      <c r="I151" s="9">
        <v>44748.0</v>
      </c>
      <c r="J151" s="21">
        <v>44748.583333333336</v>
      </c>
      <c r="K151" s="21">
        <v>44748.625</v>
      </c>
      <c r="L151" s="9">
        <v>44727.0</v>
      </c>
      <c r="M151" s="6"/>
      <c r="N151" s="6"/>
      <c r="O151" s="6"/>
      <c r="P151" s="6"/>
      <c r="Q151" s="6"/>
      <c r="R151" s="6"/>
      <c r="S151" s="6"/>
      <c r="T151" s="6"/>
      <c r="U151" s="6"/>
      <c r="V151" s="6"/>
      <c r="W151" s="6"/>
      <c r="X151" s="6"/>
      <c r="Y151" s="6"/>
      <c r="Z151" s="6"/>
      <c r="AA151" s="6"/>
      <c r="AB151" s="6"/>
      <c r="AC151" s="6"/>
      <c r="AD151" s="6"/>
      <c r="AE151" s="6"/>
      <c r="AF151" s="6"/>
      <c r="AG151" s="6"/>
      <c r="AH151" s="6"/>
    </row>
    <row r="152">
      <c r="A152" s="6" t="s">
        <v>199</v>
      </c>
      <c r="B152" s="6" t="str">
        <f>VLOOKUP(A152,'Mentor Sheet'!$B$2:$O$102,2,0)</f>
        <v>M40</v>
      </c>
      <c r="C152" s="6" t="s">
        <v>40</v>
      </c>
      <c r="D152" s="7">
        <v>1.0</v>
      </c>
      <c r="E152" s="6" t="str">
        <f t="shared" si="1"/>
        <v>M40X1</v>
      </c>
      <c r="F152" s="6" t="str">
        <f>VLOOKUP(E152,'Slot tags'!$C$2:$D$610,2,0)</f>
        <v>S9</v>
      </c>
      <c r="G152" s="6" t="s">
        <v>200</v>
      </c>
      <c r="H152" s="6" t="str">
        <f t="shared" si="3"/>
        <v/>
      </c>
      <c r="I152" s="9">
        <v>44748.0</v>
      </c>
      <c r="J152" s="21">
        <v>44748.479166666664</v>
      </c>
      <c r="K152" s="21">
        <v>44748.520833333336</v>
      </c>
      <c r="L152" s="9">
        <v>44727.0</v>
      </c>
      <c r="M152" s="6"/>
      <c r="N152" s="6"/>
      <c r="O152" s="6"/>
      <c r="P152" s="6"/>
      <c r="Q152" s="6"/>
      <c r="R152" s="6"/>
      <c r="S152" s="6"/>
      <c r="T152" s="6"/>
      <c r="U152" s="6"/>
      <c r="V152" s="6"/>
      <c r="W152" s="6"/>
      <c r="X152" s="6"/>
      <c r="Y152" s="6"/>
      <c r="Z152" s="6"/>
      <c r="AA152" s="6"/>
      <c r="AB152" s="6"/>
      <c r="AC152" s="6"/>
      <c r="AD152" s="6"/>
      <c r="AE152" s="6"/>
      <c r="AF152" s="6"/>
      <c r="AG152" s="6"/>
      <c r="AH152" s="6"/>
    </row>
    <row r="153">
      <c r="A153" s="6" t="s">
        <v>199</v>
      </c>
      <c r="B153" s="6" t="str">
        <f>VLOOKUP(A153,'Mentor Sheet'!$B$2:$O$102,2,0)</f>
        <v>M40</v>
      </c>
      <c r="C153" s="6" t="s">
        <v>40</v>
      </c>
      <c r="D153" s="7">
        <v>2.0</v>
      </c>
      <c r="E153" s="6" t="str">
        <f t="shared" si="1"/>
        <v>M40X2</v>
      </c>
      <c r="F153" s="6" t="str">
        <f>VLOOKUP(E153,'Slot tags'!$C$2:$D$610,2,0)</f>
        <v>S18</v>
      </c>
      <c r="G153" s="6" t="s">
        <v>200</v>
      </c>
      <c r="H153" s="6" t="str">
        <f t="shared" si="3"/>
        <v/>
      </c>
      <c r="I153" s="9">
        <v>44749.0</v>
      </c>
      <c r="J153" s="21">
        <v>44749.479166666664</v>
      </c>
      <c r="K153" s="21">
        <v>44749.520833333336</v>
      </c>
      <c r="L153" s="9">
        <v>44727.0</v>
      </c>
      <c r="M153" s="6"/>
      <c r="N153" s="6"/>
      <c r="O153" s="6"/>
      <c r="P153" s="6"/>
      <c r="Q153" s="6"/>
      <c r="R153" s="6"/>
      <c r="S153" s="6"/>
      <c r="T153" s="6"/>
      <c r="U153" s="6"/>
      <c r="V153" s="6"/>
      <c r="W153" s="6"/>
      <c r="X153" s="6"/>
      <c r="Y153" s="6"/>
      <c r="Z153" s="6"/>
      <c r="AA153" s="6"/>
      <c r="AB153" s="6"/>
      <c r="AC153" s="6"/>
      <c r="AD153" s="6"/>
      <c r="AE153" s="6"/>
      <c r="AF153" s="6"/>
      <c r="AG153" s="6"/>
      <c r="AH153" s="6"/>
    </row>
    <row r="154">
      <c r="A154" s="6" t="s">
        <v>201</v>
      </c>
      <c r="B154" s="6" t="str">
        <f>VLOOKUP(A154,'Mentor Sheet'!$B$2:$O$102,2,0)</f>
        <v>M5</v>
      </c>
      <c r="C154" s="6" t="s">
        <v>40</v>
      </c>
      <c r="D154" s="7">
        <v>1.0</v>
      </c>
      <c r="E154" s="6" t="str">
        <f t="shared" si="1"/>
        <v>M5X1</v>
      </c>
      <c r="F154" s="6" t="str">
        <f>VLOOKUP(E154,'Slot tags'!$C$2:$D$610,2,0)</f>
        <v>S11</v>
      </c>
      <c r="G154" s="6" t="s">
        <v>202</v>
      </c>
      <c r="H154" s="6" t="str">
        <f t="shared" si="3"/>
        <v/>
      </c>
      <c r="I154" s="9">
        <v>44747.0</v>
      </c>
      <c r="J154" s="21">
        <v>44747.75</v>
      </c>
      <c r="K154" s="21">
        <v>44747.791666666664</v>
      </c>
      <c r="L154" s="9">
        <v>44727.0</v>
      </c>
      <c r="M154" s="6"/>
      <c r="N154" s="6"/>
      <c r="O154" s="6"/>
      <c r="P154" s="6"/>
      <c r="Q154" s="6"/>
      <c r="R154" s="6"/>
      <c r="S154" s="6"/>
      <c r="T154" s="6"/>
      <c r="U154" s="6"/>
      <c r="V154" s="6"/>
      <c r="W154" s="6"/>
      <c r="X154" s="6"/>
      <c r="Y154" s="6"/>
      <c r="Z154" s="6"/>
      <c r="AA154" s="6"/>
      <c r="AB154" s="6"/>
      <c r="AC154" s="6"/>
      <c r="AD154" s="6"/>
      <c r="AE154" s="6"/>
      <c r="AF154" s="6"/>
      <c r="AG154" s="6"/>
      <c r="AH154" s="6"/>
    </row>
    <row r="155">
      <c r="A155" s="6" t="s">
        <v>201</v>
      </c>
      <c r="B155" s="6" t="str">
        <f>VLOOKUP(A155,'Mentor Sheet'!$B$2:$O$102,2,0)</f>
        <v>M5</v>
      </c>
      <c r="C155" s="6" t="s">
        <v>40</v>
      </c>
      <c r="D155" s="7">
        <v>2.0</v>
      </c>
      <c r="E155" s="6" t="str">
        <f t="shared" si="1"/>
        <v>M5X2</v>
      </c>
      <c r="F155" s="6" t="str">
        <f>VLOOKUP(E155,'Slot tags'!$C$2:$D$610,2,0)</f>
        <v>S9</v>
      </c>
      <c r="G155" s="6" t="s">
        <v>202</v>
      </c>
      <c r="H155" s="6" t="str">
        <f t="shared" si="3"/>
        <v/>
      </c>
      <c r="I155" s="9">
        <v>44749.0</v>
      </c>
      <c r="J155" s="21">
        <v>44749.75</v>
      </c>
      <c r="K155" s="21">
        <v>44749.791666666664</v>
      </c>
      <c r="L155" s="9">
        <v>44727.0</v>
      </c>
      <c r="M155" s="6"/>
      <c r="N155" s="6"/>
      <c r="O155" s="6"/>
      <c r="P155" s="6"/>
      <c r="Q155" s="6"/>
      <c r="R155" s="6"/>
      <c r="S155" s="6"/>
      <c r="T155" s="6"/>
      <c r="U155" s="6"/>
      <c r="V155" s="6"/>
      <c r="W155" s="6"/>
      <c r="X155" s="6"/>
      <c r="Y155" s="6"/>
      <c r="Z155" s="6"/>
      <c r="AA155" s="6"/>
      <c r="AB155" s="6"/>
      <c r="AC155" s="6"/>
      <c r="AD155" s="6"/>
      <c r="AE155" s="6"/>
      <c r="AF155" s="6"/>
      <c r="AG155" s="6"/>
      <c r="AH155" s="6"/>
    </row>
    <row r="156">
      <c r="A156" s="6" t="s">
        <v>201</v>
      </c>
      <c r="B156" s="6" t="str">
        <f>VLOOKUP(A156,'Mentor Sheet'!$B$2:$O$102,2,0)</f>
        <v>M5</v>
      </c>
      <c r="C156" s="6" t="s">
        <v>40</v>
      </c>
      <c r="D156" s="7">
        <v>3.0</v>
      </c>
      <c r="E156" s="6" t="str">
        <f t="shared" si="1"/>
        <v>M5X3</v>
      </c>
      <c r="F156" s="6" t="str">
        <f>VLOOKUP(E156,'Slot tags'!$C$2:$D$610,2,0)</f>
        <v>S25</v>
      </c>
      <c r="G156" s="6" t="s">
        <v>202</v>
      </c>
      <c r="H156" s="6" t="str">
        <f t="shared" si="3"/>
        <v/>
      </c>
      <c r="I156" s="9">
        <v>44750.0</v>
      </c>
      <c r="J156" s="21">
        <v>44750.458333333336</v>
      </c>
      <c r="K156" s="21">
        <v>44750.5</v>
      </c>
      <c r="L156" s="9">
        <v>44727.0</v>
      </c>
      <c r="M156" s="6"/>
      <c r="N156" s="6"/>
      <c r="O156" s="6"/>
      <c r="P156" s="6"/>
      <c r="Q156" s="6"/>
      <c r="R156" s="6"/>
      <c r="S156" s="6"/>
      <c r="T156" s="6"/>
      <c r="U156" s="6"/>
      <c r="V156" s="6"/>
      <c r="W156" s="6"/>
      <c r="X156" s="6"/>
      <c r="Y156" s="6"/>
      <c r="Z156" s="6"/>
      <c r="AA156" s="6"/>
      <c r="AB156" s="6"/>
      <c r="AC156" s="6"/>
      <c r="AD156" s="6"/>
      <c r="AE156" s="6"/>
      <c r="AF156" s="6"/>
      <c r="AG156" s="6"/>
      <c r="AH156" s="6"/>
    </row>
    <row r="157">
      <c r="A157" s="6" t="s">
        <v>203</v>
      </c>
      <c r="B157" s="6" t="str">
        <f>VLOOKUP(A157,'Mentor Sheet'!$B$2:$O$102,2,0)</f>
        <v>M97</v>
      </c>
      <c r="C157" s="6" t="s">
        <v>40</v>
      </c>
      <c r="D157" s="7">
        <v>1.0</v>
      </c>
      <c r="E157" s="6" t="str">
        <f t="shared" si="1"/>
        <v>M97X1</v>
      </c>
      <c r="F157" s="6" t="str">
        <f>VLOOKUP(E157,'Slot tags'!$C$2:$D$610,2,0)</f>
        <v>S33</v>
      </c>
      <c r="G157" s="6" t="s">
        <v>204</v>
      </c>
      <c r="H157" s="6" t="str">
        <f t="shared" si="3"/>
        <v/>
      </c>
      <c r="I157" s="9">
        <v>44744.0</v>
      </c>
      <c r="J157" s="21">
        <v>44744.458333333336</v>
      </c>
      <c r="K157" s="21">
        <v>44744.5</v>
      </c>
      <c r="L157" s="9">
        <v>44727.0</v>
      </c>
      <c r="M157" s="6"/>
      <c r="N157" s="6"/>
      <c r="O157" s="6"/>
      <c r="P157" s="6"/>
      <c r="Q157" s="6"/>
      <c r="R157" s="6"/>
      <c r="S157" s="6"/>
      <c r="T157" s="6"/>
      <c r="U157" s="6"/>
      <c r="V157" s="6"/>
      <c r="W157" s="6"/>
      <c r="X157" s="6"/>
      <c r="Y157" s="6"/>
      <c r="Z157" s="6"/>
      <c r="AA157" s="6"/>
      <c r="AB157" s="6"/>
      <c r="AC157" s="6"/>
      <c r="AD157" s="6"/>
      <c r="AE157" s="6"/>
      <c r="AF157" s="6"/>
      <c r="AG157" s="6"/>
      <c r="AH157" s="6"/>
    </row>
    <row r="158">
      <c r="A158" s="6" t="s">
        <v>203</v>
      </c>
      <c r="B158" s="6" t="str">
        <f>VLOOKUP(A158,'Mentor Sheet'!$B$2:$O$102,2,0)</f>
        <v>M97</v>
      </c>
      <c r="C158" s="6" t="s">
        <v>40</v>
      </c>
      <c r="D158" s="7">
        <v>2.0</v>
      </c>
      <c r="E158" s="6" t="str">
        <f t="shared" si="1"/>
        <v>M97X2</v>
      </c>
      <c r="F158" s="6" t="str">
        <f>VLOOKUP(E158,'Slot tags'!$C$2:$D$610,2,0)</f>
        <v>S34</v>
      </c>
      <c r="G158" s="6" t="s">
        <v>204</v>
      </c>
      <c r="H158" s="6" t="str">
        <f t="shared" si="3"/>
        <v/>
      </c>
      <c r="I158" s="9">
        <v>44745.0</v>
      </c>
      <c r="J158" s="21">
        <v>44745.458333333336</v>
      </c>
      <c r="K158" s="21">
        <v>44745.5</v>
      </c>
      <c r="L158" s="9">
        <v>44727.0</v>
      </c>
      <c r="M158" s="6"/>
      <c r="N158" s="6"/>
      <c r="O158" s="6"/>
      <c r="P158" s="6"/>
      <c r="Q158" s="6"/>
      <c r="R158" s="6"/>
      <c r="S158" s="6"/>
      <c r="T158" s="6"/>
      <c r="U158" s="6"/>
      <c r="V158" s="6"/>
      <c r="W158" s="6"/>
      <c r="X158" s="6"/>
      <c r="Y158" s="6"/>
      <c r="Z158" s="6"/>
      <c r="AA158" s="6"/>
      <c r="AB158" s="6"/>
      <c r="AC158" s="6"/>
      <c r="AD158" s="6"/>
      <c r="AE158" s="6"/>
      <c r="AF158" s="6"/>
      <c r="AG158" s="6"/>
      <c r="AH158" s="6"/>
    </row>
    <row r="159">
      <c r="A159" s="6" t="s">
        <v>205</v>
      </c>
      <c r="B159" s="6" t="str">
        <f>VLOOKUP(A159,'Mentor Sheet'!$B$2:$O$102,2,0)</f>
        <v>M41</v>
      </c>
      <c r="C159" s="6" t="s">
        <v>40</v>
      </c>
      <c r="D159" s="7">
        <v>1.0</v>
      </c>
      <c r="E159" s="6" t="str">
        <f t="shared" si="1"/>
        <v>M41X1</v>
      </c>
      <c r="F159" s="6" t="str">
        <f>VLOOKUP(E159,'Slot tags'!$C$2:$D$610,2,0)</f>
        <v>S19</v>
      </c>
      <c r="G159" s="6" t="s">
        <v>206</v>
      </c>
      <c r="H159" s="6" t="str">
        <f t="shared" si="3"/>
        <v/>
      </c>
      <c r="I159" s="9">
        <v>44746.0</v>
      </c>
      <c r="J159" s="21">
        <v>44746.625</v>
      </c>
      <c r="K159" s="21">
        <v>44746.666666666664</v>
      </c>
      <c r="L159" s="9">
        <v>44727.0</v>
      </c>
      <c r="M159" s="6"/>
      <c r="N159" s="6"/>
      <c r="O159" s="6"/>
      <c r="P159" s="6"/>
      <c r="Q159" s="6"/>
      <c r="R159" s="6"/>
      <c r="S159" s="6"/>
      <c r="T159" s="6"/>
      <c r="U159" s="6"/>
      <c r="V159" s="6"/>
      <c r="W159" s="6"/>
      <c r="X159" s="6"/>
      <c r="Y159" s="6"/>
      <c r="Z159" s="6"/>
      <c r="AA159" s="6"/>
      <c r="AB159" s="6"/>
      <c r="AC159" s="6"/>
      <c r="AD159" s="6"/>
      <c r="AE159" s="6"/>
      <c r="AF159" s="6"/>
      <c r="AG159" s="6"/>
      <c r="AH159" s="6"/>
    </row>
    <row r="160">
      <c r="A160" s="6" t="s">
        <v>205</v>
      </c>
      <c r="B160" s="6" t="str">
        <f>VLOOKUP(A160,'Mentor Sheet'!$B$2:$O$102,2,0)</f>
        <v>M41</v>
      </c>
      <c r="C160" s="6" t="s">
        <v>40</v>
      </c>
      <c r="D160" s="7">
        <v>2.0</v>
      </c>
      <c r="E160" s="6" t="str">
        <f t="shared" si="1"/>
        <v>M41X2</v>
      </c>
      <c r="F160" s="6" t="str">
        <f>VLOOKUP(E160,'Slot tags'!$C$2:$D$610,2,0)</f>
        <v>S36</v>
      </c>
      <c r="G160" s="6" t="s">
        <v>206</v>
      </c>
      <c r="H160" s="6" t="str">
        <f t="shared" si="3"/>
        <v/>
      </c>
      <c r="I160" s="9">
        <v>44747.0</v>
      </c>
      <c r="J160" s="21">
        <v>44747.625</v>
      </c>
      <c r="K160" s="21">
        <v>44747.666666666664</v>
      </c>
      <c r="L160" s="9">
        <v>44727.0</v>
      </c>
      <c r="M160" s="6"/>
      <c r="N160" s="6"/>
      <c r="O160" s="6"/>
      <c r="P160" s="6"/>
      <c r="Q160" s="6"/>
      <c r="R160" s="6"/>
      <c r="S160" s="6"/>
      <c r="T160" s="6"/>
      <c r="U160" s="6"/>
      <c r="V160" s="6"/>
      <c r="W160" s="6"/>
      <c r="X160" s="6"/>
      <c r="Y160" s="6"/>
      <c r="Z160" s="6"/>
      <c r="AA160" s="6"/>
      <c r="AB160" s="6"/>
      <c r="AC160" s="6"/>
      <c r="AD160" s="6"/>
      <c r="AE160" s="6"/>
      <c r="AF160" s="6"/>
      <c r="AG160" s="6"/>
      <c r="AH160" s="6"/>
    </row>
    <row r="161">
      <c r="A161" s="6" t="s">
        <v>205</v>
      </c>
      <c r="B161" s="6" t="str">
        <f>VLOOKUP(A161,'Mentor Sheet'!$B$2:$O$102,2,0)</f>
        <v>M41</v>
      </c>
      <c r="C161" s="6" t="s">
        <v>40</v>
      </c>
      <c r="D161" s="7">
        <v>3.0</v>
      </c>
      <c r="E161" s="6" t="str">
        <f t="shared" si="1"/>
        <v>M41X3</v>
      </c>
      <c r="F161" s="6" t="str">
        <f>VLOOKUP(E161,'Slot tags'!$C$2:$D$610,2,0)</f>
        <v>S41</v>
      </c>
      <c r="G161" s="6" t="s">
        <v>206</v>
      </c>
      <c r="H161" s="6" t="str">
        <f t="shared" si="3"/>
        <v/>
      </c>
      <c r="I161" s="9">
        <v>44749.0</v>
      </c>
      <c r="J161" s="21">
        <v>44749.625</v>
      </c>
      <c r="K161" s="21">
        <v>44749.666666666664</v>
      </c>
      <c r="L161" s="9">
        <v>44727.0</v>
      </c>
      <c r="M161" s="6"/>
      <c r="N161" s="6"/>
      <c r="O161" s="6"/>
      <c r="P161" s="6"/>
      <c r="Q161" s="6"/>
      <c r="R161" s="6"/>
      <c r="S161" s="6"/>
      <c r="T161" s="6"/>
      <c r="U161" s="6"/>
      <c r="V161" s="6"/>
      <c r="W161" s="6"/>
      <c r="X161" s="6"/>
      <c r="Y161" s="6"/>
      <c r="Z161" s="6"/>
      <c r="AA161" s="6"/>
      <c r="AB161" s="6"/>
      <c r="AC161" s="6"/>
      <c r="AD161" s="6"/>
      <c r="AE161" s="6"/>
      <c r="AF161" s="6"/>
      <c r="AG161" s="6"/>
      <c r="AH161" s="6"/>
    </row>
    <row r="162">
      <c r="A162" s="6" t="s">
        <v>205</v>
      </c>
      <c r="B162" s="6" t="str">
        <f>VLOOKUP(A162,'Mentor Sheet'!$B$2:$O$102,2,0)</f>
        <v>M41</v>
      </c>
      <c r="C162" s="6" t="s">
        <v>40</v>
      </c>
      <c r="D162" s="7">
        <v>4.0</v>
      </c>
      <c r="E162" s="6" t="str">
        <f t="shared" si="1"/>
        <v>M41X4</v>
      </c>
      <c r="F162" s="6" t="str">
        <f>VLOOKUP(E162,'Slot tags'!$C$2:$D$610,2,0)</f>
        <v>S11</v>
      </c>
      <c r="G162" s="6" t="s">
        <v>206</v>
      </c>
      <c r="H162" s="6" t="str">
        <f t="shared" si="3"/>
        <v/>
      </c>
      <c r="I162" s="9">
        <v>44750.0</v>
      </c>
      <c r="J162" s="21">
        <v>44750.625</v>
      </c>
      <c r="K162" s="21">
        <v>44750.666666666664</v>
      </c>
      <c r="L162" s="9">
        <v>44727.0</v>
      </c>
      <c r="M162" s="6"/>
      <c r="N162" s="6"/>
      <c r="O162" s="6"/>
      <c r="P162" s="6"/>
      <c r="Q162" s="6"/>
      <c r="R162" s="6"/>
      <c r="S162" s="6"/>
      <c r="T162" s="6"/>
      <c r="U162" s="6"/>
      <c r="V162" s="6"/>
      <c r="W162" s="6"/>
      <c r="X162" s="6"/>
      <c r="Y162" s="6"/>
      <c r="Z162" s="6"/>
      <c r="AA162" s="6"/>
      <c r="AB162" s="6"/>
      <c r="AC162" s="6"/>
      <c r="AD162" s="6"/>
      <c r="AE162" s="6"/>
      <c r="AF162" s="6"/>
      <c r="AG162" s="6"/>
      <c r="AH162" s="6"/>
    </row>
    <row r="163">
      <c r="A163" s="6" t="s">
        <v>207</v>
      </c>
      <c r="B163" s="6" t="str">
        <f>VLOOKUP(A163,'Mentor Sheet'!$B$2:$O$102,2,0)</f>
        <v>M77</v>
      </c>
      <c r="C163" s="6" t="s">
        <v>40</v>
      </c>
      <c r="D163" s="7">
        <v>1.0</v>
      </c>
      <c r="E163" s="6" t="str">
        <f t="shared" si="1"/>
        <v>M77X1</v>
      </c>
      <c r="F163" s="6" t="str">
        <f>VLOOKUP(E163,'Slot tags'!$C$2:$D$610,2,0)</f>
        <v>S22</v>
      </c>
      <c r="G163" s="6" t="s">
        <v>208</v>
      </c>
      <c r="H163" s="6" t="str">
        <f t="shared" si="3"/>
        <v/>
      </c>
      <c r="I163" s="9">
        <v>44746.0</v>
      </c>
      <c r="J163" s="21">
        <v>44746.854166666664</v>
      </c>
      <c r="K163" s="21">
        <v>44746.895833333336</v>
      </c>
      <c r="L163" s="9">
        <v>44727.0</v>
      </c>
      <c r="M163" s="6"/>
      <c r="N163" s="6"/>
      <c r="O163" s="6"/>
      <c r="P163" s="6"/>
      <c r="Q163" s="6"/>
      <c r="R163" s="6"/>
      <c r="S163" s="6"/>
      <c r="T163" s="6"/>
      <c r="U163" s="6"/>
      <c r="V163" s="6"/>
      <c r="W163" s="6"/>
      <c r="X163" s="6"/>
      <c r="Y163" s="6"/>
      <c r="Z163" s="6"/>
      <c r="AA163" s="6"/>
      <c r="AB163" s="6"/>
      <c r="AC163" s="6"/>
      <c r="AD163" s="6"/>
      <c r="AE163" s="6"/>
      <c r="AF163" s="6"/>
      <c r="AG163" s="6"/>
      <c r="AH163" s="6"/>
    </row>
    <row r="164">
      <c r="A164" s="6" t="s">
        <v>207</v>
      </c>
      <c r="B164" s="6" t="str">
        <f>VLOOKUP(A164,'Mentor Sheet'!$B$2:$O$102,2,0)</f>
        <v>M77</v>
      </c>
      <c r="C164" s="6" t="s">
        <v>40</v>
      </c>
      <c r="D164" s="7">
        <v>2.0</v>
      </c>
      <c r="E164" s="6" t="str">
        <f t="shared" si="1"/>
        <v>M77X2</v>
      </c>
      <c r="F164" s="6" t="str">
        <f>VLOOKUP(E164,'Slot tags'!$C$2:$D$610,2,0)</f>
        <v>S37</v>
      </c>
      <c r="G164" s="6" t="s">
        <v>208</v>
      </c>
      <c r="H164" s="6" t="str">
        <f t="shared" si="3"/>
        <v/>
      </c>
      <c r="I164" s="9">
        <v>44748.0</v>
      </c>
      <c r="J164" s="21">
        <v>44748.854166666664</v>
      </c>
      <c r="K164" s="21">
        <v>44748.895833333336</v>
      </c>
      <c r="L164" s="9">
        <v>44727.0</v>
      </c>
      <c r="M164" s="6"/>
      <c r="N164" s="6"/>
      <c r="O164" s="6"/>
      <c r="P164" s="6"/>
      <c r="Q164" s="6"/>
      <c r="R164" s="6"/>
      <c r="S164" s="6"/>
      <c r="T164" s="6"/>
      <c r="U164" s="6"/>
      <c r="V164" s="6"/>
      <c r="W164" s="6"/>
      <c r="X164" s="6"/>
      <c r="Y164" s="6"/>
      <c r="Z164" s="6"/>
      <c r="AA164" s="6"/>
      <c r="AB164" s="6"/>
      <c r="AC164" s="6"/>
      <c r="AD164" s="6"/>
      <c r="AE164" s="6"/>
      <c r="AF164" s="6"/>
      <c r="AG164" s="6"/>
      <c r="AH164" s="6"/>
    </row>
    <row r="165">
      <c r="A165" s="6" t="s">
        <v>207</v>
      </c>
      <c r="B165" s="6" t="str">
        <f>VLOOKUP(A165,'Mentor Sheet'!$B$2:$O$102,2,0)</f>
        <v>M77</v>
      </c>
      <c r="C165" s="6" t="s">
        <v>40</v>
      </c>
      <c r="D165" s="7">
        <v>3.0</v>
      </c>
      <c r="E165" s="6" t="str">
        <f t="shared" si="1"/>
        <v>M77X3</v>
      </c>
      <c r="F165" s="6" t="str">
        <f>VLOOKUP(E165,'Slot tags'!$C$2:$D$610,2,0)</f>
        <v/>
      </c>
      <c r="G165" s="6" t="s">
        <v>208</v>
      </c>
      <c r="H165" s="6" t="str">
        <f t="shared" si="3"/>
        <v/>
      </c>
      <c r="I165" s="9">
        <v>44749.0</v>
      </c>
      <c r="J165" s="21">
        <v>44749.854166666664</v>
      </c>
      <c r="K165" s="21">
        <v>44749.895833333336</v>
      </c>
      <c r="L165" s="9">
        <v>44727.0</v>
      </c>
      <c r="M165" s="6"/>
      <c r="N165" s="6"/>
      <c r="O165" s="6"/>
      <c r="P165" s="6"/>
      <c r="Q165" s="6"/>
      <c r="R165" s="6"/>
      <c r="S165" s="6"/>
      <c r="T165" s="6"/>
      <c r="U165" s="6"/>
      <c r="V165" s="6"/>
      <c r="W165" s="6"/>
      <c r="X165" s="6"/>
      <c r="Y165" s="6"/>
      <c r="Z165" s="6"/>
      <c r="AA165" s="6"/>
      <c r="AB165" s="6"/>
      <c r="AC165" s="6"/>
      <c r="AD165" s="6"/>
      <c r="AE165" s="6"/>
      <c r="AF165" s="6"/>
      <c r="AG165" s="6"/>
      <c r="AH165" s="6"/>
    </row>
    <row r="166">
      <c r="A166" s="6" t="s">
        <v>209</v>
      </c>
      <c r="B166" s="6" t="str">
        <f>VLOOKUP(A166,'Mentor Sheet'!$B$2:$O$102,2,0)</f>
        <v>M53</v>
      </c>
      <c r="C166" s="6" t="s">
        <v>40</v>
      </c>
      <c r="D166" s="7">
        <v>1.0</v>
      </c>
      <c r="E166" s="6" t="str">
        <f t="shared" si="1"/>
        <v>M53X1</v>
      </c>
      <c r="F166" s="6" t="str">
        <f>VLOOKUP(E166,'Slot tags'!$C$2:$D$610,2,0)</f>
        <v>S41</v>
      </c>
      <c r="G166" s="6" t="s">
        <v>210</v>
      </c>
      <c r="H166" s="6" t="str">
        <f t="shared" si="3"/>
        <v/>
      </c>
      <c r="I166" s="9">
        <v>44743.0</v>
      </c>
      <c r="J166" s="21">
        <v>44743.791666666664</v>
      </c>
      <c r="K166" s="21">
        <v>44743.833333333336</v>
      </c>
      <c r="L166" s="9">
        <v>44727.0</v>
      </c>
      <c r="M166" s="6"/>
      <c r="N166" s="6"/>
      <c r="O166" s="6"/>
      <c r="P166" s="6"/>
      <c r="Q166" s="6"/>
      <c r="R166" s="6"/>
      <c r="S166" s="6"/>
      <c r="T166" s="6"/>
      <c r="U166" s="6"/>
      <c r="V166" s="6"/>
      <c r="W166" s="6"/>
      <c r="X166" s="6"/>
      <c r="Y166" s="6"/>
      <c r="Z166" s="6"/>
      <c r="AA166" s="6"/>
      <c r="AB166" s="6"/>
      <c r="AC166" s="6"/>
      <c r="AD166" s="6"/>
      <c r="AE166" s="6"/>
      <c r="AF166" s="6"/>
      <c r="AG166" s="6"/>
      <c r="AH166" s="6"/>
    </row>
    <row r="167">
      <c r="A167" s="6" t="s">
        <v>209</v>
      </c>
      <c r="B167" s="6" t="str">
        <f>VLOOKUP(A167,'Mentor Sheet'!$B$2:$O$102,2,0)</f>
        <v>M53</v>
      </c>
      <c r="C167" s="6" t="s">
        <v>40</v>
      </c>
      <c r="D167" s="7">
        <v>2.0</v>
      </c>
      <c r="E167" s="6" t="str">
        <f t="shared" si="1"/>
        <v>M53X2</v>
      </c>
      <c r="F167" s="6" t="str">
        <f>VLOOKUP(E167,'Slot tags'!$C$2:$D$610,2,0)</f>
        <v>S39</v>
      </c>
      <c r="G167" s="6" t="s">
        <v>210</v>
      </c>
      <c r="H167" s="6" t="str">
        <f t="shared" si="3"/>
        <v/>
      </c>
      <c r="I167" s="9">
        <v>44744.0</v>
      </c>
      <c r="J167" s="21">
        <v>44744.458333333336</v>
      </c>
      <c r="K167" s="21">
        <v>44744.5</v>
      </c>
      <c r="L167" s="9">
        <v>44727.0</v>
      </c>
      <c r="M167" s="6"/>
      <c r="N167" s="6"/>
      <c r="O167" s="6"/>
      <c r="P167" s="6"/>
      <c r="Q167" s="6"/>
      <c r="R167" s="6"/>
      <c r="S167" s="6"/>
      <c r="T167" s="6"/>
      <c r="U167" s="6"/>
      <c r="V167" s="6"/>
      <c r="W167" s="6"/>
      <c r="X167" s="6"/>
      <c r="Y167" s="6"/>
      <c r="Z167" s="6"/>
      <c r="AA167" s="6"/>
      <c r="AB167" s="6"/>
      <c r="AC167" s="6"/>
      <c r="AD167" s="6"/>
      <c r="AE167" s="6"/>
      <c r="AF167" s="6"/>
      <c r="AG167" s="6"/>
      <c r="AH167" s="6"/>
    </row>
    <row r="168">
      <c r="A168" s="6" t="s">
        <v>209</v>
      </c>
      <c r="B168" s="6" t="str">
        <f>VLOOKUP(A168,'Mentor Sheet'!$B$2:$O$102,2,0)</f>
        <v>M53</v>
      </c>
      <c r="C168" s="6" t="s">
        <v>40</v>
      </c>
      <c r="D168" s="7">
        <v>3.0</v>
      </c>
      <c r="E168" s="6" t="str">
        <f t="shared" si="1"/>
        <v>M53X3</v>
      </c>
      <c r="F168" s="6" t="str">
        <f>VLOOKUP(E168,'Slot tags'!$C$2:$D$610,2,0)</f>
        <v>S36</v>
      </c>
      <c r="G168" s="6" t="s">
        <v>210</v>
      </c>
      <c r="H168" s="6" t="str">
        <f t="shared" si="3"/>
        <v/>
      </c>
      <c r="I168" s="9">
        <v>44744.0</v>
      </c>
      <c r="J168" s="21">
        <v>44744.5</v>
      </c>
      <c r="K168" s="21">
        <v>44744.541666666664</v>
      </c>
      <c r="L168" s="9">
        <v>44727.0</v>
      </c>
      <c r="M168" s="6"/>
      <c r="N168" s="6"/>
      <c r="O168" s="6"/>
      <c r="P168" s="6"/>
      <c r="Q168" s="6"/>
      <c r="R168" s="6"/>
      <c r="S168" s="6"/>
      <c r="T168" s="6"/>
      <c r="U168" s="6"/>
      <c r="V168" s="6"/>
      <c r="W168" s="6"/>
      <c r="X168" s="6"/>
      <c r="Y168" s="6"/>
      <c r="Z168" s="6"/>
      <c r="AA168" s="6"/>
      <c r="AB168" s="6"/>
      <c r="AC168" s="6"/>
      <c r="AD168" s="6"/>
      <c r="AE168" s="6"/>
      <c r="AF168" s="6"/>
      <c r="AG168" s="6"/>
      <c r="AH168" s="6"/>
    </row>
    <row r="169">
      <c r="A169" s="6" t="s">
        <v>209</v>
      </c>
      <c r="B169" s="6" t="str">
        <f>VLOOKUP(A169,'Mentor Sheet'!$B$2:$O$102,2,0)</f>
        <v>M53</v>
      </c>
      <c r="C169" s="6" t="s">
        <v>40</v>
      </c>
      <c r="D169" s="7">
        <v>4.0</v>
      </c>
      <c r="E169" s="6" t="str">
        <f t="shared" si="1"/>
        <v>M53X4</v>
      </c>
      <c r="F169" s="6" t="str">
        <f>VLOOKUP(E169,'Slot tags'!$C$2:$D$610,2,0)</f>
        <v>S30</v>
      </c>
      <c r="G169" s="6" t="s">
        <v>210</v>
      </c>
      <c r="H169" s="6" t="str">
        <f t="shared" si="3"/>
        <v/>
      </c>
      <c r="I169" s="9">
        <v>44746.0</v>
      </c>
      <c r="J169" s="21">
        <v>44746.791666666664</v>
      </c>
      <c r="K169" s="21">
        <v>44746.833333333336</v>
      </c>
      <c r="L169" s="9">
        <v>44727.0</v>
      </c>
      <c r="M169" s="6"/>
      <c r="N169" s="6"/>
      <c r="O169" s="6"/>
      <c r="P169" s="6"/>
      <c r="Q169" s="6"/>
      <c r="R169" s="6"/>
      <c r="S169" s="6"/>
      <c r="T169" s="6"/>
      <c r="U169" s="6"/>
      <c r="V169" s="6"/>
      <c r="W169" s="6"/>
      <c r="X169" s="6"/>
      <c r="Y169" s="6"/>
      <c r="Z169" s="6"/>
      <c r="AA169" s="6"/>
      <c r="AB169" s="6"/>
      <c r="AC169" s="6"/>
      <c r="AD169" s="6"/>
      <c r="AE169" s="6"/>
      <c r="AF169" s="6"/>
      <c r="AG169" s="6"/>
      <c r="AH169" s="6"/>
    </row>
    <row r="170">
      <c r="A170" s="6" t="s">
        <v>211</v>
      </c>
      <c r="B170" s="6" t="str">
        <f>VLOOKUP(A170,'Mentor Sheet'!$B$2:$O$102,2,0)</f>
        <v>M49</v>
      </c>
      <c r="C170" s="6" t="s">
        <v>40</v>
      </c>
      <c r="D170" s="7">
        <v>1.0</v>
      </c>
      <c r="E170" s="6" t="str">
        <f t="shared" si="1"/>
        <v>M49X1</v>
      </c>
      <c r="F170" s="6" t="str">
        <f>VLOOKUP(E170,'Slot tags'!$C$2:$D$610,2,0)</f>
        <v>S25</v>
      </c>
      <c r="G170" s="6" t="s">
        <v>212</v>
      </c>
      <c r="H170" s="6" t="str">
        <f t="shared" si="3"/>
        <v/>
      </c>
      <c r="I170" s="9">
        <v>44744.0</v>
      </c>
      <c r="J170" s="21">
        <v>44744.583333333336</v>
      </c>
      <c r="K170" s="21">
        <v>44744.625</v>
      </c>
      <c r="L170" s="9">
        <v>44727.0</v>
      </c>
      <c r="M170" s="6"/>
      <c r="N170" s="6"/>
      <c r="O170" s="6"/>
      <c r="P170" s="6"/>
      <c r="Q170" s="6"/>
      <c r="R170" s="6"/>
      <c r="S170" s="6"/>
      <c r="T170" s="6"/>
      <c r="U170" s="6"/>
      <c r="V170" s="6"/>
      <c r="W170" s="6"/>
      <c r="X170" s="6"/>
      <c r="Y170" s="6"/>
      <c r="Z170" s="6"/>
      <c r="AA170" s="6"/>
      <c r="AB170" s="6"/>
      <c r="AC170" s="6"/>
      <c r="AD170" s="6"/>
      <c r="AE170" s="6"/>
      <c r="AF170" s="6"/>
      <c r="AG170" s="6"/>
      <c r="AH170" s="6"/>
    </row>
    <row r="171">
      <c r="A171" s="6" t="s">
        <v>211</v>
      </c>
      <c r="B171" s="6" t="str">
        <f>VLOOKUP(A171,'Mentor Sheet'!$B$2:$O$102,2,0)</f>
        <v>M49</v>
      </c>
      <c r="C171" s="6" t="s">
        <v>40</v>
      </c>
      <c r="D171" s="7">
        <v>2.0</v>
      </c>
      <c r="E171" s="6" t="str">
        <f t="shared" si="1"/>
        <v>M49X2</v>
      </c>
      <c r="F171" s="6" t="str">
        <f>VLOOKUP(E171,'Slot tags'!$C$2:$D$610,2,0)</f>
        <v>S12</v>
      </c>
      <c r="G171" s="6" t="s">
        <v>212</v>
      </c>
      <c r="H171" s="6" t="str">
        <f t="shared" si="3"/>
        <v/>
      </c>
      <c r="I171" s="9">
        <v>44748.0</v>
      </c>
      <c r="J171" s="21">
        <v>44748.583333333336</v>
      </c>
      <c r="K171" s="21">
        <v>44748.625</v>
      </c>
      <c r="L171" s="9">
        <v>44727.0</v>
      </c>
      <c r="M171" s="6"/>
      <c r="N171" s="6"/>
      <c r="O171" s="6"/>
      <c r="P171" s="6"/>
      <c r="Q171" s="6"/>
      <c r="R171" s="6"/>
      <c r="S171" s="6"/>
      <c r="T171" s="6"/>
      <c r="U171" s="6"/>
      <c r="V171" s="6"/>
      <c r="W171" s="6"/>
      <c r="X171" s="6"/>
      <c r="Y171" s="6"/>
      <c r="Z171" s="6"/>
      <c r="AA171" s="6"/>
      <c r="AB171" s="6"/>
      <c r="AC171" s="6"/>
      <c r="AD171" s="6"/>
      <c r="AE171" s="6"/>
      <c r="AF171" s="6"/>
      <c r="AG171" s="6"/>
      <c r="AH171" s="6"/>
    </row>
    <row r="172">
      <c r="A172" s="6" t="s">
        <v>211</v>
      </c>
      <c r="B172" s="6" t="str">
        <f>VLOOKUP(A172,'Mentor Sheet'!$B$2:$O$102,2,0)</f>
        <v>M49</v>
      </c>
      <c r="C172" s="6" t="s">
        <v>40</v>
      </c>
      <c r="D172" s="7">
        <v>3.0</v>
      </c>
      <c r="E172" s="6" t="str">
        <f t="shared" si="1"/>
        <v>M49X3</v>
      </c>
      <c r="F172" s="6" t="str">
        <f>VLOOKUP(E172,'Slot tags'!$C$2:$D$610,2,0)</f>
        <v>S13</v>
      </c>
      <c r="G172" s="6" t="s">
        <v>212</v>
      </c>
      <c r="H172" s="6" t="str">
        <f t="shared" si="3"/>
        <v/>
      </c>
      <c r="I172" s="9">
        <v>44749.0</v>
      </c>
      <c r="J172" s="21">
        <v>44749.583333333336</v>
      </c>
      <c r="K172" s="21">
        <v>44749.625</v>
      </c>
      <c r="L172" s="9">
        <v>44727.0</v>
      </c>
      <c r="M172" s="6"/>
      <c r="N172" s="6"/>
      <c r="O172" s="6"/>
      <c r="P172" s="6"/>
      <c r="Q172" s="6"/>
      <c r="R172" s="6"/>
      <c r="S172" s="6"/>
      <c r="T172" s="6"/>
      <c r="U172" s="6"/>
      <c r="V172" s="6"/>
      <c r="W172" s="6"/>
      <c r="X172" s="6"/>
      <c r="Y172" s="6"/>
      <c r="Z172" s="6"/>
      <c r="AA172" s="6"/>
      <c r="AB172" s="6"/>
      <c r="AC172" s="6"/>
      <c r="AD172" s="6"/>
      <c r="AE172" s="6"/>
      <c r="AF172" s="6"/>
      <c r="AG172" s="6"/>
      <c r="AH172" s="6"/>
    </row>
    <row r="173">
      <c r="A173" s="6" t="s">
        <v>213</v>
      </c>
      <c r="B173" s="6" t="str">
        <f>VLOOKUP(A173,'Mentor Sheet'!$B$2:$O$102,2,0)</f>
        <v>M85</v>
      </c>
      <c r="C173" s="6" t="s">
        <v>29</v>
      </c>
      <c r="D173" s="7">
        <v>1.0</v>
      </c>
      <c r="E173" s="6" t="str">
        <f t="shared" si="1"/>
        <v>M85X1</v>
      </c>
      <c r="F173" s="6" t="str">
        <f>VLOOKUP(E173,'Slot tags'!$C$2:$D$610,2,0)</f>
        <v>S19</v>
      </c>
      <c r="G173" s="6" t="s">
        <v>214</v>
      </c>
      <c r="H173" s="6" t="str">
        <f t="shared" ref="H173:H175" si="4">iferror(VLOOKUP(C173,'2021 recruits sheet'!$A$1:$E$14,2,0),"")</f>
        <v/>
      </c>
      <c r="I173" s="9">
        <v>44750.0</v>
      </c>
      <c r="J173" s="11">
        <v>44750.666666666664</v>
      </c>
      <c r="K173" s="23">
        <v>44750.708333333336</v>
      </c>
      <c r="L173" s="9">
        <v>44727.0</v>
      </c>
      <c r="M173" s="6"/>
      <c r="N173" s="6"/>
      <c r="O173" s="6"/>
      <c r="P173" s="6"/>
      <c r="Q173" s="6"/>
      <c r="R173" s="6"/>
      <c r="S173" s="6"/>
      <c r="T173" s="6"/>
      <c r="U173" s="6"/>
      <c r="V173" s="6"/>
      <c r="W173" s="6"/>
      <c r="X173" s="6"/>
      <c r="Y173" s="6"/>
      <c r="Z173" s="6"/>
      <c r="AA173" s="6"/>
      <c r="AB173" s="6"/>
      <c r="AC173" s="6"/>
      <c r="AD173" s="6"/>
      <c r="AE173" s="6"/>
      <c r="AF173" s="6"/>
      <c r="AG173" s="6"/>
      <c r="AH173" s="6"/>
    </row>
    <row r="174">
      <c r="A174" s="14" t="s">
        <v>215</v>
      </c>
      <c r="B174" s="6" t="str">
        <f>VLOOKUP(A174,'Mentor Sheet'!$B$2:$O$102,2,0)</f>
        <v>M62</v>
      </c>
      <c r="C174" s="6" t="s">
        <v>29</v>
      </c>
      <c r="D174" s="7">
        <v>1.0</v>
      </c>
      <c r="E174" s="6" t="str">
        <f t="shared" si="1"/>
        <v>M62X1</v>
      </c>
      <c r="F174" s="6" t="str">
        <f>VLOOKUP(E174,'Slot tags'!$C$2:$D$610,2,0)</f>
        <v>S9</v>
      </c>
      <c r="G174" s="6" t="s">
        <v>216</v>
      </c>
      <c r="H174" s="6" t="str">
        <f t="shared" si="4"/>
        <v/>
      </c>
      <c r="I174" s="9">
        <v>44746.0</v>
      </c>
      <c r="J174" s="11">
        <v>44746.458333333336</v>
      </c>
      <c r="K174" s="23">
        <v>44746.5</v>
      </c>
      <c r="L174" s="9">
        <v>44728.0</v>
      </c>
      <c r="M174" s="6"/>
      <c r="N174" s="6"/>
      <c r="O174" s="6"/>
      <c r="P174" s="6"/>
      <c r="Q174" s="6"/>
      <c r="R174" s="6"/>
      <c r="S174" s="6"/>
      <c r="T174" s="6"/>
      <c r="U174" s="6"/>
      <c r="V174" s="6"/>
      <c r="W174" s="6"/>
      <c r="X174" s="6"/>
      <c r="Y174" s="6"/>
      <c r="Z174" s="6"/>
      <c r="AA174" s="6"/>
      <c r="AB174" s="6"/>
      <c r="AC174" s="6"/>
      <c r="AD174" s="6"/>
      <c r="AE174" s="6"/>
      <c r="AF174" s="6"/>
      <c r="AG174" s="6"/>
      <c r="AH174" s="6"/>
    </row>
    <row r="175">
      <c r="A175" s="14" t="s">
        <v>215</v>
      </c>
      <c r="B175" s="6" t="str">
        <f>VLOOKUP(A175,'Mentor Sheet'!$B$2:$O$102,2,0)</f>
        <v>M62</v>
      </c>
      <c r="C175" s="6" t="s">
        <v>29</v>
      </c>
      <c r="D175" s="7">
        <v>2.0</v>
      </c>
      <c r="E175" s="6" t="str">
        <f t="shared" si="1"/>
        <v>M62X2</v>
      </c>
      <c r="F175" s="6" t="str">
        <f>VLOOKUP(E175,'Slot tags'!$C$2:$D$610,2,0)</f>
        <v/>
      </c>
      <c r="G175" s="6" t="s">
        <v>216</v>
      </c>
      <c r="H175" s="6" t="str">
        <f t="shared" si="4"/>
        <v/>
      </c>
      <c r="I175" s="9">
        <v>44750.0</v>
      </c>
      <c r="J175" s="11">
        <v>44750.458333333336</v>
      </c>
      <c r="K175" s="21">
        <v>44750.5</v>
      </c>
      <c r="L175" s="9">
        <v>44729.0</v>
      </c>
      <c r="M175" s="6"/>
      <c r="N175" s="6"/>
      <c r="O175" s="6"/>
      <c r="P175" s="6"/>
      <c r="Q175" s="6"/>
      <c r="R175" s="6"/>
      <c r="S175" s="6"/>
      <c r="T175" s="6"/>
      <c r="U175" s="6"/>
      <c r="V175" s="6"/>
      <c r="W175" s="6"/>
      <c r="X175" s="6"/>
      <c r="Y175" s="6"/>
      <c r="Z175" s="6"/>
      <c r="AA175" s="6"/>
      <c r="AB175" s="6"/>
      <c r="AC175" s="6"/>
      <c r="AD175" s="6"/>
      <c r="AE175" s="6"/>
      <c r="AF175" s="6"/>
      <c r="AG175" s="6"/>
      <c r="AH175" s="6"/>
    </row>
    <row r="176">
      <c r="A176" s="6" t="s">
        <v>217</v>
      </c>
      <c r="B176" s="6" t="str">
        <f>VLOOKUP(A176,'Mentor Sheet'!$B$2:$O$102,2,0)</f>
        <v>M27</v>
      </c>
      <c r="C176" s="6" t="s">
        <v>26</v>
      </c>
      <c r="D176" s="7">
        <v>1.0</v>
      </c>
      <c r="E176" s="6" t="str">
        <f t="shared" si="1"/>
        <v>M27X1</v>
      </c>
      <c r="F176" s="6" t="str">
        <f>VLOOKUP(E176,'Slot tags'!$C$2:$D$610,2,0)</f>
        <v>S41</v>
      </c>
      <c r="G176" s="6" t="s">
        <v>218</v>
      </c>
      <c r="H176" s="6" t="str">
        <f t="shared" ref="H176:H223" si="5">iferror(VLOOKUP(C176,'2021 recruits sheet'!$A$1:$E$16,2,0),"")</f>
        <v/>
      </c>
      <c r="I176" s="9">
        <v>44743.0</v>
      </c>
      <c r="J176" s="11">
        <v>44743.416666666664</v>
      </c>
      <c r="K176" s="11">
        <v>44743.458333333336</v>
      </c>
      <c r="L176" s="9">
        <v>44728.0</v>
      </c>
      <c r="M176" s="6"/>
      <c r="N176" s="6"/>
      <c r="O176" s="6"/>
      <c r="P176" s="6"/>
      <c r="Q176" s="6"/>
      <c r="R176" s="6"/>
      <c r="S176" s="6"/>
      <c r="T176" s="6"/>
      <c r="U176" s="6"/>
      <c r="V176" s="6"/>
      <c r="W176" s="6"/>
      <c r="X176" s="6"/>
      <c r="Y176" s="6"/>
      <c r="Z176" s="6"/>
      <c r="AA176" s="6"/>
      <c r="AB176" s="6"/>
      <c r="AC176" s="6"/>
      <c r="AD176" s="6"/>
      <c r="AE176" s="6"/>
      <c r="AF176" s="6"/>
      <c r="AG176" s="6"/>
      <c r="AH176" s="6"/>
    </row>
    <row r="177">
      <c r="A177" s="6" t="s">
        <v>217</v>
      </c>
      <c r="B177" s="6" t="str">
        <f>VLOOKUP(A177,'Mentor Sheet'!$B$2:$O$102,2,0)</f>
        <v>M27</v>
      </c>
      <c r="C177" s="6" t="s">
        <v>26</v>
      </c>
      <c r="D177" s="7">
        <v>2.0</v>
      </c>
      <c r="E177" s="6" t="str">
        <f t="shared" si="1"/>
        <v>M27X2</v>
      </c>
      <c r="F177" s="6" t="str">
        <f>VLOOKUP(E177,'Slot tags'!$C$2:$D$610,2,0)</f>
        <v>S37</v>
      </c>
      <c r="G177" s="6" t="s">
        <v>218</v>
      </c>
      <c r="H177" s="6" t="str">
        <f t="shared" si="5"/>
        <v/>
      </c>
      <c r="I177" s="9">
        <v>44744.0</v>
      </c>
      <c r="J177" s="11">
        <v>44744.416666666664</v>
      </c>
      <c r="K177" s="11">
        <v>44744.458333333336</v>
      </c>
      <c r="L177" s="9">
        <v>44728.0</v>
      </c>
      <c r="M177" s="6"/>
      <c r="N177" s="6"/>
      <c r="O177" s="6"/>
      <c r="P177" s="6"/>
      <c r="Q177" s="6"/>
      <c r="R177" s="6"/>
      <c r="S177" s="6"/>
      <c r="T177" s="6"/>
      <c r="U177" s="6"/>
      <c r="V177" s="6"/>
      <c r="W177" s="6"/>
      <c r="X177" s="6"/>
      <c r="Y177" s="6"/>
      <c r="Z177" s="6"/>
      <c r="AA177" s="6"/>
      <c r="AB177" s="6"/>
      <c r="AC177" s="6"/>
      <c r="AD177" s="6"/>
      <c r="AE177" s="6"/>
      <c r="AF177" s="6"/>
      <c r="AG177" s="6"/>
      <c r="AH177" s="6"/>
    </row>
    <row r="178">
      <c r="A178" s="6" t="s">
        <v>217</v>
      </c>
      <c r="B178" s="6" t="str">
        <f>VLOOKUP(A178,'Mentor Sheet'!$B$2:$O$102,2,0)</f>
        <v>M27</v>
      </c>
      <c r="C178" s="6" t="s">
        <v>26</v>
      </c>
      <c r="D178" s="7">
        <v>3.0</v>
      </c>
      <c r="E178" s="6" t="str">
        <f t="shared" si="1"/>
        <v>M27X3</v>
      </c>
      <c r="F178" s="6" t="str">
        <f>VLOOKUP(E178,'Slot tags'!$C$2:$D$610,2,0)</f>
        <v>S34</v>
      </c>
      <c r="G178" s="6" t="s">
        <v>218</v>
      </c>
      <c r="H178" s="6" t="str">
        <f t="shared" si="5"/>
        <v/>
      </c>
      <c r="I178" s="9">
        <v>44745.0</v>
      </c>
      <c r="J178" s="11">
        <v>44745.416666666664</v>
      </c>
      <c r="K178" s="11">
        <v>44745.458333333336</v>
      </c>
      <c r="L178" s="9">
        <v>44728.0</v>
      </c>
      <c r="M178" s="6"/>
      <c r="N178" s="6"/>
      <c r="O178" s="6"/>
      <c r="P178" s="6"/>
      <c r="Q178" s="6"/>
      <c r="R178" s="6"/>
      <c r="S178" s="6"/>
      <c r="T178" s="6"/>
      <c r="U178" s="6"/>
      <c r="V178" s="6"/>
      <c r="W178" s="6"/>
      <c r="X178" s="6"/>
      <c r="Y178" s="6"/>
      <c r="Z178" s="6"/>
      <c r="AA178" s="6"/>
      <c r="AB178" s="6"/>
      <c r="AC178" s="6"/>
      <c r="AD178" s="6"/>
      <c r="AE178" s="6"/>
      <c r="AF178" s="6"/>
      <c r="AG178" s="6"/>
      <c r="AH178" s="6"/>
    </row>
    <row r="179">
      <c r="A179" s="6" t="s">
        <v>265</v>
      </c>
      <c r="B179" s="6" t="str">
        <f>VLOOKUP(A179,'Mentor Sheet'!$B$2:$O$102,2,0)</f>
        <v>M52</v>
      </c>
      <c r="C179" s="6" t="s">
        <v>26</v>
      </c>
      <c r="D179" s="7">
        <v>1.0</v>
      </c>
      <c r="E179" s="6" t="str">
        <f t="shared" si="1"/>
        <v>M52X1</v>
      </c>
      <c r="F179" s="6" t="str">
        <f>VLOOKUP(E179,'Slot tags'!$C$2:$D$610,2,0)</f>
        <v>S34</v>
      </c>
      <c r="G179" s="6" t="s">
        <v>266</v>
      </c>
      <c r="H179" s="6" t="str">
        <f t="shared" si="5"/>
        <v/>
      </c>
      <c r="I179" s="9">
        <v>44746.0</v>
      </c>
      <c r="J179" s="11">
        <v>44746.416666666664</v>
      </c>
      <c r="K179" s="11">
        <v>44746.458333333336</v>
      </c>
      <c r="L179" s="6"/>
      <c r="M179" s="6"/>
      <c r="N179" s="6"/>
      <c r="O179" s="6"/>
      <c r="P179" s="6"/>
      <c r="Q179" s="6"/>
      <c r="R179" s="6"/>
      <c r="S179" s="6"/>
      <c r="T179" s="6"/>
      <c r="U179" s="6"/>
      <c r="V179" s="6"/>
      <c r="W179" s="6"/>
      <c r="X179" s="6"/>
      <c r="Y179" s="6"/>
      <c r="Z179" s="6"/>
      <c r="AA179" s="6"/>
      <c r="AB179" s="6"/>
      <c r="AC179" s="6"/>
      <c r="AD179" s="6"/>
      <c r="AE179" s="6"/>
      <c r="AF179" s="6"/>
      <c r="AG179" s="6"/>
      <c r="AH179" s="6"/>
    </row>
    <row r="180">
      <c r="A180" s="6" t="s">
        <v>269</v>
      </c>
      <c r="B180" s="6" t="str">
        <f>VLOOKUP(A180,'Mentor Sheet'!$B$2:$O$102,2,0)</f>
        <v>M57</v>
      </c>
      <c r="C180" s="6" t="s">
        <v>26</v>
      </c>
      <c r="D180" s="7">
        <v>1.0</v>
      </c>
      <c r="E180" s="6" t="str">
        <f t="shared" si="1"/>
        <v>M57X1</v>
      </c>
      <c r="F180" s="6" t="str">
        <f>VLOOKUP(E180,'Slot tags'!$C$2:$D$610,2,0)</f>
        <v>S3</v>
      </c>
      <c r="G180" s="6" t="s">
        <v>270</v>
      </c>
      <c r="H180" s="6" t="str">
        <f t="shared" si="5"/>
        <v/>
      </c>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row>
    <row r="181">
      <c r="A181" s="6" t="s">
        <v>269</v>
      </c>
      <c r="B181" s="6" t="str">
        <f>VLOOKUP(A181,'Mentor Sheet'!$B$2:$O$102,2,0)</f>
        <v>M57</v>
      </c>
      <c r="C181" s="6" t="s">
        <v>26</v>
      </c>
      <c r="D181" s="7">
        <v>2.0</v>
      </c>
      <c r="E181" s="6" t="str">
        <f t="shared" si="1"/>
        <v>M57X2</v>
      </c>
      <c r="F181" s="6" t="str">
        <f>VLOOKUP(E181,'Slot tags'!$C$2:$D$610,2,0)</f>
        <v>S8</v>
      </c>
      <c r="G181" s="6" t="s">
        <v>270</v>
      </c>
      <c r="H181" s="6" t="str">
        <f t="shared" si="5"/>
        <v/>
      </c>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row>
    <row r="182">
      <c r="A182" s="6" t="s">
        <v>269</v>
      </c>
      <c r="B182" s="6" t="str">
        <f>VLOOKUP(A182,'Mentor Sheet'!$B$2:$O$102,2,0)</f>
        <v>M57</v>
      </c>
      <c r="C182" s="6" t="s">
        <v>26</v>
      </c>
      <c r="D182" s="7">
        <v>3.0</v>
      </c>
      <c r="E182" s="6" t="str">
        <f t="shared" si="1"/>
        <v>M57X3</v>
      </c>
      <c r="F182" s="6" t="str">
        <f>VLOOKUP(E182,'Slot tags'!$C$2:$D$610,2,0)</f>
        <v>S29</v>
      </c>
      <c r="G182" s="6" t="s">
        <v>270</v>
      </c>
      <c r="H182" s="6" t="str">
        <f t="shared" si="5"/>
        <v/>
      </c>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row>
    <row r="183">
      <c r="A183" s="6" t="s">
        <v>219</v>
      </c>
      <c r="B183" s="6" t="str">
        <f>VLOOKUP(A183,'Mentor Sheet'!$B$2:$O$102,2,0)</f>
        <v>M78</v>
      </c>
      <c r="C183" s="6" t="s">
        <v>22</v>
      </c>
      <c r="D183" s="7">
        <v>1.0</v>
      </c>
      <c r="E183" s="6" t="str">
        <f t="shared" si="1"/>
        <v>M78X1</v>
      </c>
      <c r="F183" s="6" t="str">
        <f>VLOOKUP(E183,'Slot tags'!$C$2:$D$610,2,0)</f>
        <v>S18</v>
      </c>
      <c r="G183" s="6" t="s">
        <v>220</v>
      </c>
      <c r="H183" s="6" t="str">
        <f t="shared" si="5"/>
        <v/>
      </c>
      <c r="I183" s="9">
        <v>44747.0</v>
      </c>
      <c r="J183" s="21">
        <v>44747.416666666664</v>
      </c>
      <c r="K183" s="21">
        <v>44747.458333333336</v>
      </c>
      <c r="L183" s="9">
        <v>44728.0</v>
      </c>
      <c r="M183" s="6"/>
      <c r="N183" s="6"/>
      <c r="O183" s="6"/>
      <c r="P183" s="6"/>
      <c r="Q183" s="6"/>
      <c r="R183" s="6"/>
      <c r="S183" s="6"/>
      <c r="T183" s="6"/>
      <c r="U183" s="6"/>
      <c r="V183" s="6"/>
      <c r="W183" s="6"/>
      <c r="X183" s="6"/>
      <c r="Y183" s="6"/>
      <c r="Z183" s="6"/>
      <c r="AA183" s="6"/>
      <c r="AB183" s="6"/>
      <c r="AC183" s="6"/>
      <c r="AD183" s="6"/>
      <c r="AE183" s="6"/>
      <c r="AF183" s="6"/>
      <c r="AG183" s="6"/>
      <c r="AH183" s="6"/>
    </row>
    <row r="184">
      <c r="A184" s="6" t="s">
        <v>221</v>
      </c>
      <c r="B184" s="6" t="str">
        <f>VLOOKUP(A184,'Mentor Sheet'!$B$2:$O$102,2,0)</f>
        <v>M39</v>
      </c>
      <c r="C184" s="6" t="s">
        <v>22</v>
      </c>
      <c r="D184" s="7">
        <v>1.0</v>
      </c>
      <c r="E184" s="6" t="str">
        <f t="shared" si="1"/>
        <v>M39X1</v>
      </c>
      <c r="F184" s="6" t="str">
        <f>VLOOKUP(E184,'Slot tags'!$C$2:$D$610,2,0)</f>
        <v>S46</v>
      </c>
      <c r="G184" s="6" t="s">
        <v>222</v>
      </c>
      <c r="H184" s="6" t="str">
        <f t="shared" si="5"/>
        <v/>
      </c>
      <c r="I184" s="9">
        <v>44744.0</v>
      </c>
      <c r="J184" s="21">
        <v>44744.458333333336</v>
      </c>
      <c r="K184" s="21">
        <v>44744.5</v>
      </c>
      <c r="L184" s="9">
        <v>44728.0</v>
      </c>
      <c r="M184" s="6"/>
      <c r="N184" s="6"/>
      <c r="O184" s="6"/>
      <c r="P184" s="6"/>
      <c r="Q184" s="6"/>
      <c r="R184" s="6"/>
      <c r="S184" s="6"/>
      <c r="T184" s="6"/>
      <c r="U184" s="6"/>
      <c r="V184" s="6"/>
      <c r="W184" s="6"/>
      <c r="X184" s="6"/>
      <c r="Y184" s="6"/>
      <c r="Z184" s="6"/>
      <c r="AA184" s="6"/>
      <c r="AB184" s="6"/>
      <c r="AC184" s="6"/>
      <c r="AD184" s="6"/>
      <c r="AE184" s="6"/>
      <c r="AF184" s="6"/>
      <c r="AG184" s="6"/>
      <c r="AH184" s="6"/>
    </row>
    <row r="185">
      <c r="A185" s="6" t="s">
        <v>221</v>
      </c>
      <c r="B185" s="6" t="str">
        <f>VLOOKUP(A185,'Mentor Sheet'!$B$2:$O$102,2,0)</f>
        <v>M39</v>
      </c>
      <c r="C185" s="6" t="s">
        <v>22</v>
      </c>
      <c r="D185" s="7">
        <v>2.0</v>
      </c>
      <c r="E185" s="6" t="str">
        <f t="shared" si="1"/>
        <v>M39X2</v>
      </c>
      <c r="F185" s="6" t="str">
        <f>VLOOKUP(E185,'Slot tags'!$C$2:$D$610,2,0)</f>
        <v>S22</v>
      </c>
      <c r="G185" s="6" t="s">
        <v>222</v>
      </c>
      <c r="H185" s="6" t="str">
        <f t="shared" si="5"/>
        <v/>
      </c>
      <c r="I185" s="9">
        <v>44744.0</v>
      </c>
      <c r="J185" s="21">
        <v>44744.625</v>
      </c>
      <c r="K185" s="21">
        <v>44744.666666666664</v>
      </c>
      <c r="L185" s="9">
        <v>44728.0</v>
      </c>
      <c r="M185" s="6"/>
      <c r="N185" s="6"/>
      <c r="O185" s="6"/>
      <c r="P185" s="6"/>
      <c r="Q185" s="6"/>
      <c r="R185" s="6"/>
      <c r="S185" s="6"/>
      <c r="T185" s="6"/>
      <c r="U185" s="6"/>
      <c r="V185" s="6"/>
      <c r="W185" s="6"/>
      <c r="X185" s="6"/>
      <c r="Y185" s="6"/>
      <c r="Z185" s="6"/>
      <c r="AA185" s="6"/>
      <c r="AB185" s="6"/>
      <c r="AC185" s="6"/>
      <c r="AD185" s="6"/>
      <c r="AE185" s="6"/>
      <c r="AF185" s="6"/>
      <c r="AG185" s="6"/>
      <c r="AH185" s="6"/>
    </row>
    <row r="186">
      <c r="A186" s="6" t="s">
        <v>221</v>
      </c>
      <c r="B186" s="6" t="str">
        <f>VLOOKUP(A186,'Mentor Sheet'!$B$2:$O$102,2,0)</f>
        <v>M39</v>
      </c>
      <c r="C186" s="6" t="s">
        <v>22</v>
      </c>
      <c r="D186" s="7">
        <v>3.0</v>
      </c>
      <c r="E186" s="6" t="str">
        <f t="shared" si="1"/>
        <v>M39X3</v>
      </c>
      <c r="F186" s="6" t="str">
        <f>VLOOKUP(E186,'Slot tags'!$C$2:$D$610,2,0)</f>
        <v>S39</v>
      </c>
      <c r="G186" s="6" t="s">
        <v>222</v>
      </c>
      <c r="H186" s="6" t="str">
        <f t="shared" si="5"/>
        <v/>
      </c>
      <c r="I186" s="9">
        <v>44747.0</v>
      </c>
      <c r="J186" s="21">
        <v>44747.833333333336</v>
      </c>
      <c r="K186" s="21">
        <v>44747.875</v>
      </c>
      <c r="L186" s="9">
        <v>44728.0</v>
      </c>
      <c r="M186" s="6"/>
      <c r="N186" s="6"/>
      <c r="O186" s="6"/>
      <c r="P186" s="6"/>
      <c r="Q186" s="6"/>
      <c r="R186" s="6"/>
      <c r="S186" s="6"/>
      <c r="T186" s="6"/>
      <c r="U186" s="6"/>
      <c r="V186" s="6"/>
      <c r="W186" s="6"/>
      <c r="X186" s="6"/>
      <c r="Y186" s="6"/>
      <c r="Z186" s="6"/>
      <c r="AA186" s="6"/>
      <c r="AB186" s="6"/>
      <c r="AC186" s="6"/>
      <c r="AD186" s="6"/>
      <c r="AE186" s="6"/>
      <c r="AF186" s="6"/>
      <c r="AG186" s="6"/>
      <c r="AH186" s="6"/>
    </row>
    <row r="187">
      <c r="A187" s="6" t="s">
        <v>221</v>
      </c>
      <c r="B187" s="6" t="str">
        <f>VLOOKUP(A187,'Mentor Sheet'!$B$2:$O$102,2,0)</f>
        <v>M39</v>
      </c>
      <c r="C187" s="6" t="s">
        <v>22</v>
      </c>
      <c r="D187" s="7">
        <v>4.0</v>
      </c>
      <c r="E187" s="6" t="str">
        <f t="shared" si="1"/>
        <v>M39X4</v>
      </c>
      <c r="F187" s="6" t="str">
        <f>VLOOKUP(E187,'Slot tags'!$C$2:$D$610,2,0)</f>
        <v>S24</v>
      </c>
      <c r="G187" s="6" t="s">
        <v>222</v>
      </c>
      <c r="H187" s="6" t="str">
        <f t="shared" si="5"/>
        <v/>
      </c>
      <c r="I187" s="9">
        <v>44749.0</v>
      </c>
      <c r="J187" s="21">
        <v>44749.791666666664</v>
      </c>
      <c r="K187" s="21">
        <v>44749.833333333336</v>
      </c>
      <c r="L187" s="9">
        <v>44728.0</v>
      </c>
      <c r="M187" s="6"/>
      <c r="N187" s="6"/>
      <c r="O187" s="6"/>
      <c r="P187" s="6"/>
      <c r="Q187" s="6"/>
      <c r="R187" s="6"/>
      <c r="S187" s="6"/>
      <c r="T187" s="6"/>
      <c r="U187" s="6"/>
      <c r="V187" s="6"/>
      <c r="W187" s="6"/>
      <c r="X187" s="6"/>
      <c r="Y187" s="6"/>
      <c r="Z187" s="6"/>
      <c r="AA187" s="6"/>
      <c r="AB187" s="6"/>
      <c r="AC187" s="6"/>
      <c r="AD187" s="6"/>
      <c r="AE187" s="6"/>
      <c r="AF187" s="6"/>
      <c r="AG187" s="6"/>
      <c r="AH187" s="6"/>
    </row>
    <row r="188">
      <c r="A188" s="6" t="s">
        <v>221</v>
      </c>
      <c r="B188" s="6" t="str">
        <f>VLOOKUP(A188,'Mentor Sheet'!$B$2:$O$102,2,0)</f>
        <v>M39</v>
      </c>
      <c r="C188" s="6" t="s">
        <v>22</v>
      </c>
      <c r="D188" s="7">
        <v>5.0</v>
      </c>
      <c r="E188" s="6" t="str">
        <f t="shared" si="1"/>
        <v>M39X5</v>
      </c>
      <c r="F188" s="6" t="str">
        <f>VLOOKUP(E188,'Slot tags'!$C$2:$D$610,2,0)</f>
        <v>S31</v>
      </c>
      <c r="G188" s="6" t="s">
        <v>222</v>
      </c>
      <c r="H188" s="6" t="str">
        <f t="shared" si="5"/>
        <v/>
      </c>
      <c r="I188" s="9">
        <v>44749.0</v>
      </c>
      <c r="J188" s="21">
        <v>44749.833333333336</v>
      </c>
      <c r="K188" s="21">
        <v>44749.875</v>
      </c>
      <c r="L188" s="9">
        <v>44728.0</v>
      </c>
      <c r="M188" s="6"/>
      <c r="N188" s="6"/>
      <c r="O188" s="6"/>
      <c r="P188" s="6"/>
      <c r="Q188" s="6"/>
      <c r="R188" s="6"/>
      <c r="S188" s="6"/>
      <c r="T188" s="6"/>
      <c r="U188" s="6"/>
      <c r="V188" s="6"/>
      <c r="W188" s="6"/>
      <c r="X188" s="6"/>
      <c r="Y188" s="6"/>
      <c r="Z188" s="6"/>
      <c r="AA188" s="6"/>
      <c r="AB188" s="6"/>
      <c r="AC188" s="6"/>
      <c r="AD188" s="6"/>
      <c r="AE188" s="6"/>
      <c r="AF188" s="6"/>
      <c r="AG188" s="6"/>
      <c r="AH188" s="6"/>
    </row>
    <row r="189">
      <c r="A189" s="6" t="s">
        <v>223</v>
      </c>
      <c r="B189" s="6" t="str">
        <f>VLOOKUP(A189,'Mentor Sheet'!$B$2:$O$102,2,0)</f>
        <v>M67</v>
      </c>
      <c r="C189" s="6" t="s">
        <v>22</v>
      </c>
      <c r="D189" s="7">
        <v>1.0</v>
      </c>
      <c r="E189" s="6" t="str">
        <f t="shared" si="1"/>
        <v>M67X1</v>
      </c>
      <c r="F189" s="6" t="str">
        <f>VLOOKUP(E189,'Slot tags'!$C$2:$D$610,2,0)</f>
        <v>S12</v>
      </c>
      <c r="G189" s="6" t="s">
        <v>224</v>
      </c>
      <c r="H189" s="6" t="str">
        <f t="shared" si="5"/>
        <v/>
      </c>
      <c r="I189" s="9">
        <v>44747.0</v>
      </c>
      <c r="J189" s="21">
        <v>44747.416666666664</v>
      </c>
      <c r="K189" s="21">
        <v>44747.458333333336</v>
      </c>
      <c r="L189" s="9">
        <v>44728.0</v>
      </c>
      <c r="M189" s="6"/>
      <c r="N189" s="6"/>
      <c r="O189" s="6"/>
      <c r="P189" s="6"/>
      <c r="Q189" s="6"/>
      <c r="R189" s="6"/>
      <c r="S189" s="6"/>
      <c r="T189" s="6"/>
      <c r="U189" s="6"/>
      <c r="V189" s="6"/>
      <c r="W189" s="6"/>
      <c r="X189" s="6"/>
      <c r="Y189" s="6"/>
      <c r="Z189" s="6"/>
      <c r="AA189" s="6"/>
      <c r="AB189" s="6"/>
      <c r="AC189" s="6"/>
      <c r="AD189" s="6"/>
      <c r="AE189" s="6"/>
      <c r="AF189" s="6"/>
      <c r="AG189" s="6"/>
      <c r="AH189" s="6"/>
    </row>
    <row r="190">
      <c r="A190" s="6" t="s">
        <v>223</v>
      </c>
      <c r="B190" s="6" t="str">
        <f>VLOOKUP(A190,'Mentor Sheet'!$B$2:$O$102,2,0)</f>
        <v>M67</v>
      </c>
      <c r="C190" s="6" t="s">
        <v>22</v>
      </c>
      <c r="D190" s="7">
        <v>2.0</v>
      </c>
      <c r="E190" s="6" t="str">
        <f t="shared" si="1"/>
        <v>M67X2</v>
      </c>
      <c r="F190" s="6" t="str">
        <f>VLOOKUP(E190,'Slot tags'!$C$2:$D$610,2,0)</f>
        <v>S31</v>
      </c>
      <c r="G190" s="6" t="s">
        <v>224</v>
      </c>
      <c r="H190" s="6" t="str">
        <f t="shared" si="5"/>
        <v/>
      </c>
      <c r="I190" s="9">
        <v>44747.0</v>
      </c>
      <c r="J190" s="21">
        <v>44747.458333333336</v>
      </c>
      <c r="K190" s="21">
        <v>44747.5</v>
      </c>
      <c r="L190" s="9">
        <v>44728.0</v>
      </c>
      <c r="M190" s="6"/>
      <c r="N190" s="6"/>
      <c r="O190" s="6"/>
      <c r="P190" s="6"/>
      <c r="Q190" s="6"/>
      <c r="R190" s="6"/>
      <c r="S190" s="6"/>
      <c r="T190" s="6"/>
      <c r="U190" s="6"/>
      <c r="V190" s="6"/>
      <c r="W190" s="6"/>
      <c r="X190" s="6"/>
      <c r="Y190" s="6"/>
      <c r="Z190" s="6"/>
      <c r="AA190" s="6"/>
      <c r="AB190" s="6"/>
      <c r="AC190" s="6"/>
      <c r="AD190" s="6"/>
      <c r="AE190" s="6"/>
      <c r="AF190" s="6"/>
      <c r="AG190" s="6"/>
      <c r="AH190" s="6"/>
    </row>
    <row r="191">
      <c r="A191" s="6" t="s">
        <v>151</v>
      </c>
      <c r="B191" s="20" t="s">
        <v>225</v>
      </c>
      <c r="C191" s="6" t="s">
        <v>22</v>
      </c>
      <c r="D191" s="7">
        <v>1.0</v>
      </c>
      <c r="E191" s="6" t="str">
        <f t="shared" si="1"/>
        <v>M86X1</v>
      </c>
      <c r="F191" s="6" t="str">
        <f>VLOOKUP(E191,'Slot tags'!$C$2:$D$610,2,0)</f>
        <v>S46</v>
      </c>
      <c r="G191" s="6" t="s">
        <v>226</v>
      </c>
      <c r="H191" s="6" t="str">
        <f t="shared" si="5"/>
        <v/>
      </c>
      <c r="I191" s="9">
        <v>44746.0</v>
      </c>
      <c r="J191" s="21">
        <v>44746.75</v>
      </c>
      <c r="K191" s="21">
        <v>44746.791666666664</v>
      </c>
      <c r="L191" s="9">
        <v>44728.0</v>
      </c>
      <c r="M191" s="6"/>
      <c r="N191" s="6"/>
      <c r="O191" s="6"/>
      <c r="P191" s="6"/>
      <c r="Q191" s="6"/>
      <c r="R191" s="6"/>
      <c r="S191" s="6"/>
      <c r="T191" s="6"/>
      <c r="U191" s="6"/>
      <c r="V191" s="6"/>
      <c r="W191" s="6"/>
      <c r="X191" s="6"/>
      <c r="Y191" s="6"/>
      <c r="Z191" s="6"/>
      <c r="AA191" s="6"/>
      <c r="AB191" s="6"/>
      <c r="AC191" s="6"/>
      <c r="AD191" s="6"/>
      <c r="AE191" s="6"/>
      <c r="AF191" s="6"/>
      <c r="AG191" s="6"/>
      <c r="AH191" s="6"/>
    </row>
    <row r="192">
      <c r="A192" s="6" t="s">
        <v>151</v>
      </c>
      <c r="B192" s="20" t="s">
        <v>225</v>
      </c>
      <c r="C192" s="6" t="s">
        <v>22</v>
      </c>
      <c r="D192" s="7">
        <v>2.0</v>
      </c>
      <c r="E192" s="6" t="str">
        <f t="shared" si="1"/>
        <v>M86X2</v>
      </c>
      <c r="F192" s="6" t="str">
        <f>VLOOKUP(E192,'Slot tags'!$C$2:$D$610,2,0)</f>
        <v>S23</v>
      </c>
      <c r="G192" s="6" t="s">
        <v>226</v>
      </c>
      <c r="H192" s="6" t="str">
        <f t="shared" si="5"/>
        <v/>
      </c>
      <c r="I192" s="9">
        <v>44749.0</v>
      </c>
      <c r="J192" s="21">
        <v>44749.75</v>
      </c>
      <c r="K192" s="21">
        <v>44749.791666666664</v>
      </c>
      <c r="L192" s="9">
        <v>44728.0</v>
      </c>
      <c r="M192" s="6"/>
      <c r="N192" s="6"/>
      <c r="O192" s="6"/>
      <c r="P192" s="6"/>
      <c r="Q192" s="6"/>
      <c r="R192" s="6"/>
      <c r="S192" s="6"/>
      <c r="T192" s="6"/>
      <c r="U192" s="6"/>
      <c r="V192" s="6"/>
      <c r="W192" s="6"/>
      <c r="X192" s="6"/>
      <c r="Y192" s="6"/>
      <c r="Z192" s="6"/>
      <c r="AA192" s="6"/>
      <c r="AB192" s="6"/>
      <c r="AC192" s="6"/>
      <c r="AD192" s="6"/>
      <c r="AE192" s="6"/>
      <c r="AF192" s="6"/>
      <c r="AG192" s="6"/>
      <c r="AH192" s="6"/>
    </row>
    <row r="193">
      <c r="A193" s="6" t="s">
        <v>227</v>
      </c>
      <c r="B193" s="6" t="str">
        <f>VLOOKUP(A193,'Mentor Sheet'!$B$2:$O$102,2,0)</f>
        <v>M15</v>
      </c>
      <c r="C193" s="6" t="s">
        <v>51</v>
      </c>
      <c r="D193" s="7">
        <v>1.0</v>
      </c>
      <c r="E193" s="6" t="str">
        <f t="shared" si="1"/>
        <v>M15X1</v>
      </c>
      <c r="F193" s="6" t="str">
        <f>VLOOKUP(E193,'Slot tags'!$C$2:$D$610,2,0)</f>
        <v>S29</v>
      </c>
      <c r="G193" s="6" t="s">
        <v>228</v>
      </c>
      <c r="H193" s="6" t="str">
        <f t="shared" si="5"/>
        <v/>
      </c>
      <c r="I193" s="9">
        <v>44744.0</v>
      </c>
      <c r="J193" s="21">
        <v>44744.5</v>
      </c>
      <c r="K193" s="21">
        <v>44744.541666666664</v>
      </c>
      <c r="L193" s="9">
        <v>44728.0</v>
      </c>
      <c r="M193" s="6"/>
      <c r="N193" s="6"/>
      <c r="O193" s="6"/>
      <c r="P193" s="6"/>
      <c r="Q193" s="6"/>
      <c r="R193" s="6"/>
      <c r="S193" s="6"/>
      <c r="T193" s="6"/>
      <c r="U193" s="6"/>
      <c r="V193" s="6"/>
      <c r="W193" s="6"/>
      <c r="X193" s="6"/>
      <c r="Y193" s="6"/>
      <c r="Z193" s="6"/>
      <c r="AA193" s="6"/>
      <c r="AB193" s="6"/>
      <c r="AC193" s="6"/>
      <c r="AD193" s="6"/>
      <c r="AE193" s="6"/>
      <c r="AF193" s="6"/>
      <c r="AG193" s="6"/>
      <c r="AH193" s="6"/>
    </row>
    <row r="194">
      <c r="A194" s="20" t="s">
        <v>229</v>
      </c>
      <c r="B194" s="6" t="str">
        <f>VLOOKUP(A194,'Mentor Sheet'!$B$2:$O$102,2,0)</f>
        <v>M83</v>
      </c>
      <c r="C194" s="6" t="s">
        <v>53</v>
      </c>
      <c r="D194" s="7">
        <v>1.0</v>
      </c>
      <c r="E194" s="6" t="str">
        <f t="shared" si="1"/>
        <v>M83X1</v>
      </c>
      <c r="F194" s="6" t="str">
        <f>VLOOKUP(E194,'Slot tags'!$C$2:$D$610,2,0)</f>
        <v>S19</v>
      </c>
      <c r="G194" s="6" t="s">
        <v>230</v>
      </c>
      <c r="H194" s="6" t="str">
        <f t="shared" si="5"/>
        <v/>
      </c>
      <c r="I194" s="9">
        <v>44744.0</v>
      </c>
      <c r="J194" s="21">
        <v>44744.458333333336</v>
      </c>
      <c r="K194" s="21">
        <v>44744.5</v>
      </c>
      <c r="L194" s="9">
        <v>44728.0</v>
      </c>
      <c r="M194" s="6"/>
      <c r="N194" s="6"/>
      <c r="O194" s="6"/>
      <c r="P194" s="6"/>
      <c r="Q194" s="6"/>
      <c r="R194" s="6"/>
      <c r="S194" s="6"/>
      <c r="T194" s="6"/>
      <c r="U194" s="6"/>
      <c r="V194" s="6"/>
      <c r="W194" s="6"/>
      <c r="X194" s="6"/>
      <c r="Y194" s="6"/>
      <c r="Z194" s="6"/>
      <c r="AA194" s="6"/>
      <c r="AB194" s="6"/>
      <c r="AC194" s="6"/>
      <c r="AD194" s="6"/>
      <c r="AE194" s="6"/>
      <c r="AF194" s="6"/>
      <c r="AG194" s="6"/>
      <c r="AH194" s="6"/>
    </row>
    <row r="195">
      <c r="A195" s="6" t="s">
        <v>231</v>
      </c>
      <c r="B195" s="6" t="str">
        <f>VLOOKUP(A195,'Mentor Sheet'!$B$2:$O$102,2,0)</f>
        <v>M56</v>
      </c>
      <c r="C195" s="6" t="s">
        <v>53</v>
      </c>
      <c r="D195" s="7">
        <v>1.0</v>
      </c>
      <c r="E195" s="6" t="str">
        <f t="shared" si="1"/>
        <v>M56X1</v>
      </c>
      <c r="F195" s="6" t="str">
        <f>VLOOKUP(E195,'Slot tags'!$C$2:$D$610,2,0)</f>
        <v>S20</v>
      </c>
      <c r="G195" s="6" t="s">
        <v>232</v>
      </c>
      <c r="H195" s="6" t="str">
        <f t="shared" si="5"/>
        <v/>
      </c>
      <c r="I195" s="9">
        <v>44743.0</v>
      </c>
      <c r="J195" s="21">
        <v>44743.708333333336</v>
      </c>
      <c r="K195" s="21">
        <v>44743.75</v>
      </c>
      <c r="L195" s="9">
        <v>44728.0</v>
      </c>
      <c r="M195" s="6"/>
      <c r="N195" s="6"/>
      <c r="O195" s="6"/>
      <c r="P195" s="6"/>
      <c r="Q195" s="6"/>
      <c r="R195" s="6"/>
      <c r="S195" s="6"/>
      <c r="T195" s="6"/>
      <c r="U195" s="6"/>
      <c r="V195" s="6"/>
      <c r="W195" s="6"/>
      <c r="X195" s="6"/>
      <c r="Y195" s="6"/>
      <c r="Z195" s="6"/>
      <c r="AA195" s="6"/>
      <c r="AB195" s="6"/>
      <c r="AC195" s="6"/>
      <c r="AD195" s="6"/>
      <c r="AE195" s="6"/>
      <c r="AF195" s="6"/>
      <c r="AG195" s="6"/>
      <c r="AH195" s="6"/>
    </row>
    <row r="196">
      <c r="A196" s="6" t="s">
        <v>231</v>
      </c>
      <c r="B196" s="6" t="str">
        <f>VLOOKUP(A196,'Mentor Sheet'!$B$2:$O$102,2,0)</f>
        <v>M56</v>
      </c>
      <c r="C196" s="6" t="s">
        <v>53</v>
      </c>
      <c r="D196" s="7">
        <v>2.0</v>
      </c>
      <c r="E196" s="6" t="str">
        <f t="shared" si="1"/>
        <v>M56X2</v>
      </c>
      <c r="F196" s="6" t="str">
        <f>VLOOKUP(E196,'Slot tags'!$C$2:$D$610,2,0)</f>
        <v>S29</v>
      </c>
      <c r="G196" s="6" t="s">
        <v>232</v>
      </c>
      <c r="H196" s="6" t="str">
        <f t="shared" si="5"/>
        <v/>
      </c>
      <c r="I196" s="9">
        <v>44746.0</v>
      </c>
      <c r="J196" s="21">
        <v>44746.708333333336</v>
      </c>
      <c r="K196" s="21">
        <v>44746.75</v>
      </c>
      <c r="L196" s="9">
        <v>44728.0</v>
      </c>
      <c r="M196" s="6"/>
      <c r="N196" s="6"/>
      <c r="O196" s="6"/>
      <c r="P196" s="6"/>
      <c r="Q196" s="6"/>
      <c r="R196" s="6"/>
      <c r="S196" s="6"/>
      <c r="T196" s="6"/>
      <c r="U196" s="6"/>
      <c r="V196" s="6"/>
      <c r="W196" s="6"/>
      <c r="X196" s="6"/>
      <c r="Y196" s="6"/>
      <c r="Z196" s="6"/>
      <c r="AA196" s="6"/>
      <c r="AB196" s="6"/>
      <c r="AC196" s="6"/>
      <c r="AD196" s="6"/>
      <c r="AE196" s="6"/>
      <c r="AF196" s="6"/>
      <c r="AG196" s="6"/>
      <c r="AH196" s="6"/>
    </row>
    <row r="197">
      <c r="A197" s="6" t="s">
        <v>231</v>
      </c>
      <c r="B197" s="6" t="str">
        <f>VLOOKUP(A197,'Mentor Sheet'!$B$2:$O$102,2,0)</f>
        <v>M56</v>
      </c>
      <c r="C197" s="6" t="s">
        <v>53</v>
      </c>
      <c r="D197" s="7">
        <v>3.0</v>
      </c>
      <c r="E197" s="6" t="str">
        <f t="shared" si="1"/>
        <v>M56X3</v>
      </c>
      <c r="F197" s="6" t="str">
        <f>VLOOKUP(E197,'Slot tags'!$C$2:$D$610,2,0)</f>
        <v>S16</v>
      </c>
      <c r="G197" s="6" t="s">
        <v>232</v>
      </c>
      <c r="H197" s="6" t="str">
        <f t="shared" si="5"/>
        <v/>
      </c>
      <c r="I197" s="9">
        <v>44747.0</v>
      </c>
      <c r="J197" s="21">
        <v>44747.708333333336</v>
      </c>
      <c r="K197" s="21">
        <v>44747.75</v>
      </c>
      <c r="L197" s="9">
        <v>44728.0</v>
      </c>
      <c r="M197" s="6"/>
      <c r="N197" s="6"/>
      <c r="O197" s="6"/>
      <c r="P197" s="6"/>
      <c r="Q197" s="6"/>
      <c r="R197" s="6"/>
      <c r="S197" s="6"/>
      <c r="T197" s="6"/>
      <c r="U197" s="6"/>
      <c r="V197" s="6"/>
      <c r="W197" s="6"/>
      <c r="X197" s="6"/>
      <c r="Y197" s="6"/>
      <c r="Z197" s="6"/>
      <c r="AA197" s="6"/>
      <c r="AB197" s="6"/>
      <c r="AC197" s="6"/>
      <c r="AD197" s="6"/>
      <c r="AE197" s="6"/>
      <c r="AF197" s="6"/>
      <c r="AG197" s="6"/>
      <c r="AH197" s="6"/>
    </row>
    <row r="198">
      <c r="A198" s="6" t="s">
        <v>231</v>
      </c>
      <c r="B198" s="6" t="str">
        <f>VLOOKUP(A198,'Mentor Sheet'!$B$2:$O$102,2,0)</f>
        <v>M56</v>
      </c>
      <c r="C198" s="6" t="s">
        <v>53</v>
      </c>
      <c r="D198" s="7">
        <v>4.0</v>
      </c>
      <c r="E198" s="6" t="str">
        <f t="shared" si="1"/>
        <v>M56X4</v>
      </c>
      <c r="F198" s="6" t="str">
        <f>VLOOKUP(E198,'Slot tags'!$C$2:$D$610,2,0)</f>
        <v/>
      </c>
      <c r="G198" s="6" t="s">
        <v>232</v>
      </c>
      <c r="H198" s="6" t="str">
        <f t="shared" si="5"/>
        <v/>
      </c>
      <c r="I198" s="9">
        <v>44748.0</v>
      </c>
      <c r="J198" s="21">
        <v>44748.708333333336</v>
      </c>
      <c r="K198" s="21">
        <v>44748.75</v>
      </c>
      <c r="L198" s="9">
        <v>44728.0</v>
      </c>
      <c r="M198" s="6"/>
      <c r="N198" s="6"/>
      <c r="O198" s="6"/>
      <c r="P198" s="6"/>
      <c r="Q198" s="6"/>
      <c r="R198" s="6"/>
      <c r="S198" s="6"/>
      <c r="T198" s="6"/>
      <c r="U198" s="6"/>
      <c r="V198" s="6"/>
      <c r="W198" s="6"/>
      <c r="X198" s="6"/>
      <c r="Y198" s="6"/>
      <c r="Z198" s="6"/>
      <c r="AA198" s="6"/>
      <c r="AB198" s="6"/>
      <c r="AC198" s="6"/>
      <c r="AD198" s="6"/>
      <c r="AE198" s="6"/>
      <c r="AF198" s="6"/>
      <c r="AG198" s="6"/>
      <c r="AH198" s="6"/>
    </row>
    <row r="199">
      <c r="A199" s="6" t="s">
        <v>233</v>
      </c>
      <c r="B199" s="6" t="str">
        <f>VLOOKUP(A199,'Mentor Sheet'!$B$2:$O$102,2,0)</f>
        <v>M93</v>
      </c>
      <c r="C199" s="6" t="s">
        <v>33</v>
      </c>
      <c r="D199" s="7">
        <v>1.0</v>
      </c>
      <c r="E199" s="6" t="str">
        <f t="shared" si="1"/>
        <v>M93X1</v>
      </c>
      <c r="F199" s="6" t="str">
        <f>VLOOKUP(E199,'Slot tags'!$C$2:$D$610,2,0)</f>
        <v>S24</v>
      </c>
      <c r="G199" s="6" t="s">
        <v>234</v>
      </c>
      <c r="H199" s="6" t="str">
        <f t="shared" si="5"/>
        <v/>
      </c>
      <c r="I199" s="9">
        <v>44744.0</v>
      </c>
      <c r="J199" s="21">
        <v>44744.541666666664</v>
      </c>
      <c r="K199" s="6"/>
      <c r="L199" s="6"/>
      <c r="M199" s="6"/>
      <c r="N199" s="6"/>
      <c r="O199" s="6"/>
      <c r="P199" s="6"/>
      <c r="Q199" s="6"/>
      <c r="R199" s="6"/>
      <c r="S199" s="6"/>
      <c r="T199" s="6"/>
      <c r="U199" s="6"/>
      <c r="V199" s="6"/>
      <c r="W199" s="6"/>
      <c r="X199" s="6"/>
      <c r="Y199" s="6"/>
      <c r="Z199" s="6"/>
      <c r="AA199" s="6"/>
      <c r="AB199" s="6"/>
      <c r="AC199" s="6"/>
      <c r="AD199" s="6"/>
      <c r="AE199" s="6"/>
      <c r="AF199" s="6"/>
      <c r="AG199" s="6"/>
      <c r="AH199" s="6"/>
    </row>
    <row r="200">
      <c r="A200" s="6" t="s">
        <v>233</v>
      </c>
      <c r="B200" s="6" t="str">
        <f>VLOOKUP(A200,'Mentor Sheet'!$B$2:$O$102,2,0)</f>
        <v>M93</v>
      </c>
      <c r="C200" s="6" t="s">
        <v>33</v>
      </c>
      <c r="D200" s="7">
        <v>2.0</v>
      </c>
      <c r="E200" s="6" t="str">
        <f t="shared" si="1"/>
        <v>M93X2</v>
      </c>
      <c r="F200" s="6" t="str">
        <f>VLOOKUP(E200,'Slot tags'!$C$2:$D$610,2,0)</f>
        <v>S35</v>
      </c>
      <c r="G200" s="6" t="s">
        <v>234</v>
      </c>
      <c r="H200" s="6" t="str">
        <f t="shared" si="5"/>
        <v/>
      </c>
      <c r="I200" s="9">
        <v>44744.0</v>
      </c>
      <c r="J200" s="21">
        <v>44744.604166666664</v>
      </c>
      <c r="K200" s="6"/>
      <c r="L200" s="6"/>
      <c r="M200" s="6"/>
      <c r="N200" s="6"/>
      <c r="O200" s="6"/>
      <c r="P200" s="6"/>
      <c r="Q200" s="6"/>
      <c r="R200" s="6"/>
      <c r="S200" s="6"/>
      <c r="T200" s="6"/>
      <c r="U200" s="6"/>
      <c r="V200" s="6"/>
      <c r="W200" s="6"/>
      <c r="X200" s="6"/>
      <c r="Y200" s="6"/>
      <c r="Z200" s="6"/>
      <c r="AA200" s="6"/>
      <c r="AB200" s="6"/>
      <c r="AC200" s="6"/>
      <c r="AD200" s="6"/>
      <c r="AE200" s="6"/>
      <c r="AF200" s="6"/>
      <c r="AG200" s="6"/>
      <c r="AH200" s="6"/>
    </row>
    <row r="201">
      <c r="A201" s="6" t="s">
        <v>233</v>
      </c>
      <c r="B201" s="6" t="str">
        <f>VLOOKUP(A201,'Mentor Sheet'!$B$2:$O$102,2,0)</f>
        <v>M93</v>
      </c>
      <c r="C201" s="6" t="s">
        <v>33</v>
      </c>
      <c r="D201" s="7">
        <v>3.0</v>
      </c>
      <c r="E201" s="6" t="str">
        <f t="shared" si="1"/>
        <v>M93X3</v>
      </c>
      <c r="F201" s="6" t="str">
        <f>VLOOKUP(E201,'Slot tags'!$C$2:$D$610,2,0)</f>
        <v>S31</v>
      </c>
      <c r="G201" s="6" t="s">
        <v>234</v>
      </c>
      <c r="H201" s="6" t="str">
        <f t="shared" si="5"/>
        <v/>
      </c>
      <c r="I201" s="9">
        <v>44744.0</v>
      </c>
      <c r="J201" s="21">
        <v>44744.666666666664</v>
      </c>
      <c r="K201" s="6"/>
      <c r="L201" s="6"/>
      <c r="M201" s="6"/>
      <c r="N201" s="6"/>
      <c r="O201" s="6"/>
      <c r="P201" s="6"/>
      <c r="Q201" s="6"/>
      <c r="R201" s="6"/>
      <c r="S201" s="6"/>
      <c r="T201" s="6"/>
      <c r="U201" s="6"/>
      <c r="V201" s="6"/>
      <c r="W201" s="6"/>
      <c r="X201" s="6"/>
      <c r="Y201" s="6"/>
      <c r="Z201" s="6"/>
      <c r="AA201" s="6"/>
      <c r="AB201" s="6"/>
      <c r="AC201" s="6"/>
      <c r="AD201" s="6"/>
      <c r="AE201" s="6"/>
      <c r="AF201" s="6"/>
      <c r="AG201" s="6"/>
      <c r="AH201" s="6"/>
    </row>
    <row r="202">
      <c r="A202" s="6" t="s">
        <v>247</v>
      </c>
      <c r="B202" s="6" t="str">
        <f>VLOOKUP(A202,'Mentor Sheet'!$B$2:$O$102,2,0)</f>
        <v>M64</v>
      </c>
      <c r="C202" s="6" t="s">
        <v>33</v>
      </c>
      <c r="D202" s="7">
        <v>1.0</v>
      </c>
      <c r="E202" s="6" t="str">
        <f t="shared" si="1"/>
        <v>M64X1</v>
      </c>
      <c r="F202" s="6" t="str">
        <f>VLOOKUP(E202,'Slot tags'!$C$2:$D$610,2,0)</f>
        <v>S11</v>
      </c>
      <c r="G202" s="6" t="s">
        <v>248</v>
      </c>
      <c r="H202" s="6" t="str">
        <f t="shared" si="5"/>
        <v/>
      </c>
      <c r="I202" s="9">
        <v>44745.0</v>
      </c>
      <c r="J202" s="21">
        <v>44745.8125</v>
      </c>
      <c r="K202" s="21">
        <v>44745.854166666664</v>
      </c>
      <c r="L202" s="6"/>
      <c r="M202" s="6"/>
      <c r="N202" s="6"/>
      <c r="O202" s="6"/>
      <c r="P202" s="6"/>
      <c r="Q202" s="6"/>
      <c r="R202" s="6"/>
      <c r="S202" s="6"/>
      <c r="T202" s="6"/>
      <c r="U202" s="6"/>
      <c r="V202" s="6"/>
      <c r="W202" s="6"/>
      <c r="X202" s="6"/>
      <c r="Y202" s="6"/>
      <c r="Z202" s="6"/>
      <c r="AA202" s="6"/>
      <c r="AB202" s="6"/>
      <c r="AC202" s="6"/>
      <c r="AD202" s="6"/>
      <c r="AE202" s="6"/>
      <c r="AF202" s="6"/>
      <c r="AG202" s="6"/>
      <c r="AH202" s="6"/>
    </row>
    <row r="203">
      <c r="A203" s="6" t="s">
        <v>247</v>
      </c>
      <c r="B203" s="6" t="str">
        <f>VLOOKUP(A203,'Mentor Sheet'!$B$2:$O$102,2,0)</f>
        <v>M64</v>
      </c>
      <c r="C203" s="6" t="s">
        <v>33</v>
      </c>
      <c r="D203" s="7">
        <v>2.0</v>
      </c>
      <c r="E203" s="6" t="str">
        <f t="shared" si="1"/>
        <v>M64X2</v>
      </c>
      <c r="F203" s="6" t="str">
        <f>VLOOKUP(E203,'Slot tags'!$C$2:$D$610,2,0)</f>
        <v>S9</v>
      </c>
      <c r="G203" s="6" t="s">
        <v>248</v>
      </c>
      <c r="H203" s="6" t="str">
        <f t="shared" si="5"/>
        <v/>
      </c>
      <c r="I203" s="9">
        <v>44746.0</v>
      </c>
      <c r="J203" s="21">
        <v>44746.8125</v>
      </c>
      <c r="K203" s="21">
        <v>44746.854166666664</v>
      </c>
      <c r="L203" s="6"/>
      <c r="M203" s="6"/>
      <c r="N203" s="6"/>
      <c r="O203" s="6"/>
      <c r="P203" s="6"/>
      <c r="Q203" s="6"/>
      <c r="R203" s="6"/>
      <c r="S203" s="6"/>
      <c r="T203" s="6"/>
      <c r="U203" s="6"/>
      <c r="V203" s="6"/>
      <c r="W203" s="6"/>
      <c r="X203" s="6"/>
      <c r="Y203" s="6"/>
      <c r="Z203" s="6"/>
      <c r="AA203" s="6"/>
      <c r="AB203" s="6"/>
      <c r="AC203" s="6"/>
      <c r="AD203" s="6"/>
      <c r="AE203" s="6"/>
      <c r="AF203" s="6"/>
      <c r="AG203" s="6"/>
      <c r="AH203" s="6"/>
    </row>
    <row r="204">
      <c r="A204" s="20" t="s">
        <v>235</v>
      </c>
      <c r="B204" s="6" t="str">
        <f>VLOOKUP(A204,'Mentor Sheet'!$B$2:$O$102,2,0)</f>
        <v>M95</v>
      </c>
      <c r="C204" s="6" t="s">
        <v>33</v>
      </c>
      <c r="D204" s="7">
        <v>1.0</v>
      </c>
      <c r="E204" s="6" t="str">
        <f t="shared" si="1"/>
        <v>M95X1</v>
      </c>
      <c r="F204" s="6" t="str">
        <f>VLOOKUP(E204,'Slot tags'!$C$2:$D$610,2,0)</f>
        <v>S23</v>
      </c>
      <c r="G204" s="6" t="s">
        <v>236</v>
      </c>
      <c r="H204" s="6" t="str">
        <f t="shared" si="5"/>
        <v/>
      </c>
      <c r="I204" s="9">
        <v>44746.0</v>
      </c>
      <c r="J204" s="22">
        <v>44746.375</v>
      </c>
      <c r="K204" s="6"/>
      <c r="L204" s="6"/>
      <c r="M204" s="6"/>
      <c r="N204" s="6"/>
      <c r="O204" s="6"/>
      <c r="P204" s="6"/>
      <c r="Q204" s="6"/>
      <c r="R204" s="6"/>
      <c r="S204" s="6"/>
      <c r="T204" s="6"/>
      <c r="U204" s="6"/>
      <c r="V204" s="6"/>
      <c r="W204" s="6"/>
      <c r="X204" s="6"/>
      <c r="Y204" s="6"/>
      <c r="Z204" s="6"/>
      <c r="AA204" s="6"/>
      <c r="AB204" s="6"/>
      <c r="AC204" s="6"/>
      <c r="AD204" s="6"/>
      <c r="AE204" s="6"/>
      <c r="AF204" s="6"/>
      <c r="AG204" s="6"/>
      <c r="AH204" s="6"/>
    </row>
    <row r="205">
      <c r="A205" s="20" t="s">
        <v>235</v>
      </c>
      <c r="B205" s="6" t="str">
        <f>VLOOKUP(A205,'Mentor Sheet'!$B$2:$O$102,2,0)</f>
        <v>M95</v>
      </c>
      <c r="C205" s="6" t="s">
        <v>33</v>
      </c>
      <c r="D205" s="7">
        <v>2.0</v>
      </c>
      <c r="E205" s="6" t="str">
        <f t="shared" si="1"/>
        <v>M95X2</v>
      </c>
      <c r="F205" s="6" t="str">
        <f>VLOOKUP(E205,'Slot tags'!$C$2:$D$610,2,0)</f>
        <v>S18</v>
      </c>
      <c r="G205" s="6" t="s">
        <v>236</v>
      </c>
      <c r="H205" s="6" t="str">
        <f t="shared" si="5"/>
        <v/>
      </c>
      <c r="I205" s="9">
        <v>44746.0</v>
      </c>
      <c r="J205" s="22">
        <v>44746.416666666664</v>
      </c>
      <c r="K205" s="6"/>
      <c r="L205" s="6"/>
      <c r="M205" s="6"/>
      <c r="N205" s="6"/>
      <c r="O205" s="6"/>
      <c r="P205" s="6"/>
      <c r="Q205" s="6"/>
      <c r="R205" s="6"/>
      <c r="S205" s="6"/>
      <c r="T205" s="6"/>
      <c r="U205" s="6"/>
      <c r="V205" s="6"/>
      <c r="W205" s="6"/>
      <c r="X205" s="6"/>
      <c r="Y205" s="6"/>
      <c r="Z205" s="6"/>
      <c r="AA205" s="6"/>
      <c r="AB205" s="6"/>
      <c r="AC205" s="6"/>
      <c r="AD205" s="6"/>
      <c r="AE205" s="6"/>
      <c r="AF205" s="6"/>
      <c r="AG205" s="6"/>
      <c r="AH205" s="6"/>
    </row>
    <row r="206">
      <c r="A206" s="6" t="s">
        <v>237</v>
      </c>
      <c r="B206" s="6" t="str">
        <f>VLOOKUP(A206,'Mentor Sheet'!$B$2:$O$102,2,0)</f>
        <v>M80</v>
      </c>
      <c r="C206" s="6" t="s">
        <v>33</v>
      </c>
      <c r="D206" s="7">
        <v>1.0</v>
      </c>
      <c r="E206" s="6" t="str">
        <f t="shared" si="1"/>
        <v>M80X1</v>
      </c>
      <c r="F206" s="6" t="str">
        <f>VLOOKUP(E206,'Slot tags'!$C$2:$D$610,2,0)</f>
        <v>S15</v>
      </c>
      <c r="G206" s="6" t="s">
        <v>238</v>
      </c>
      <c r="H206" s="6" t="str">
        <f t="shared" si="5"/>
        <v/>
      </c>
      <c r="I206" s="9">
        <v>44744.0</v>
      </c>
      <c r="J206" s="22">
        <v>44744.458333333336</v>
      </c>
      <c r="K206" s="6"/>
      <c r="L206" s="6"/>
      <c r="M206" s="6"/>
      <c r="N206" s="6"/>
      <c r="O206" s="6"/>
      <c r="P206" s="6"/>
      <c r="Q206" s="6"/>
      <c r="R206" s="6"/>
      <c r="S206" s="6"/>
      <c r="T206" s="6"/>
      <c r="U206" s="6"/>
      <c r="V206" s="6"/>
      <c r="W206" s="6"/>
      <c r="X206" s="6"/>
      <c r="Y206" s="6"/>
      <c r="Z206" s="6"/>
      <c r="AA206" s="6"/>
      <c r="AB206" s="6"/>
      <c r="AC206" s="6"/>
      <c r="AD206" s="6"/>
      <c r="AE206" s="6"/>
      <c r="AF206" s="6"/>
      <c r="AG206" s="6"/>
      <c r="AH206" s="6"/>
    </row>
    <row r="207">
      <c r="A207" s="6" t="s">
        <v>237</v>
      </c>
      <c r="B207" s="6" t="str">
        <f>VLOOKUP(A207,'Mentor Sheet'!$B$2:$O$102,2,0)</f>
        <v>M80</v>
      </c>
      <c r="C207" s="6" t="s">
        <v>33</v>
      </c>
      <c r="D207" s="7">
        <v>2.0</v>
      </c>
      <c r="E207" s="6" t="str">
        <f t="shared" si="1"/>
        <v>M80X2</v>
      </c>
      <c r="F207" s="6" t="str">
        <f>VLOOKUP(E207,'Slot tags'!$C$2:$D$610,2,0)</f>
        <v>S28</v>
      </c>
      <c r="G207" s="6" t="s">
        <v>238</v>
      </c>
      <c r="H207" s="6" t="str">
        <f t="shared" si="5"/>
        <v/>
      </c>
      <c r="I207" s="9">
        <v>44744.0</v>
      </c>
      <c r="J207" s="22">
        <v>44744.5</v>
      </c>
      <c r="K207" s="6"/>
      <c r="L207" s="6"/>
      <c r="M207" s="6"/>
      <c r="N207" s="6"/>
      <c r="O207" s="6"/>
      <c r="P207" s="6"/>
      <c r="Q207" s="6"/>
      <c r="R207" s="6"/>
      <c r="S207" s="6"/>
      <c r="T207" s="6"/>
      <c r="U207" s="6"/>
      <c r="V207" s="6"/>
      <c r="W207" s="6"/>
      <c r="X207" s="6"/>
      <c r="Y207" s="6"/>
      <c r="Z207" s="6"/>
      <c r="AA207" s="6"/>
      <c r="AB207" s="6"/>
      <c r="AC207" s="6"/>
      <c r="AD207" s="6"/>
      <c r="AE207" s="6"/>
      <c r="AF207" s="6"/>
      <c r="AG207" s="6"/>
      <c r="AH207" s="6"/>
    </row>
    <row r="208">
      <c r="A208" s="6" t="s">
        <v>239</v>
      </c>
      <c r="B208" s="6" t="str">
        <f>VLOOKUP(A208,'Mentor Sheet'!$B$2:$O$102,2,0)</f>
        <v>M81</v>
      </c>
      <c r="C208" s="6" t="s">
        <v>33</v>
      </c>
      <c r="D208" s="7">
        <v>1.0</v>
      </c>
      <c r="E208" s="6" t="str">
        <f t="shared" si="1"/>
        <v>M81X1</v>
      </c>
      <c r="F208" s="6" t="str">
        <f>VLOOKUP(E208,'Slot tags'!$C$2:$D$610,2,0)</f>
        <v>S42</v>
      </c>
      <c r="G208" s="6" t="s">
        <v>240</v>
      </c>
      <c r="H208" s="6" t="str">
        <f t="shared" si="5"/>
        <v/>
      </c>
      <c r="I208" s="9">
        <v>44746.0</v>
      </c>
      <c r="J208" s="22">
        <v>44746.708333333336</v>
      </c>
      <c r="K208" s="6"/>
      <c r="L208" s="6"/>
      <c r="M208" s="6"/>
      <c r="N208" s="6"/>
      <c r="O208" s="6"/>
      <c r="P208" s="6"/>
      <c r="Q208" s="6"/>
      <c r="R208" s="6"/>
      <c r="S208" s="6"/>
      <c r="T208" s="6"/>
      <c r="U208" s="6"/>
      <c r="V208" s="6"/>
      <c r="W208" s="6"/>
      <c r="X208" s="6"/>
      <c r="Y208" s="6"/>
      <c r="Z208" s="6"/>
      <c r="AA208" s="6"/>
      <c r="AB208" s="6"/>
      <c r="AC208" s="6"/>
      <c r="AD208" s="6"/>
      <c r="AE208" s="6"/>
      <c r="AF208" s="6"/>
      <c r="AG208" s="6"/>
      <c r="AH208" s="6"/>
    </row>
    <row r="209">
      <c r="A209" s="6" t="s">
        <v>239</v>
      </c>
      <c r="B209" s="6" t="str">
        <f>VLOOKUP(A209,'Mentor Sheet'!$B$2:$O$102,2,0)</f>
        <v>M81</v>
      </c>
      <c r="C209" s="6" t="s">
        <v>33</v>
      </c>
      <c r="D209" s="7">
        <v>2.0</v>
      </c>
      <c r="E209" s="6" t="str">
        <f t="shared" si="1"/>
        <v>M81X2</v>
      </c>
      <c r="F209" s="6" t="str">
        <f>VLOOKUP(E209,'Slot tags'!$C$2:$D$610,2,0)</f>
        <v>S36</v>
      </c>
      <c r="G209" s="6" t="s">
        <v>240</v>
      </c>
      <c r="H209" s="6" t="str">
        <f t="shared" si="5"/>
        <v/>
      </c>
      <c r="I209" s="9">
        <v>44747.0</v>
      </c>
      <c r="J209" s="21">
        <v>44747.708333333336</v>
      </c>
      <c r="K209" s="6"/>
      <c r="L209" s="6"/>
      <c r="M209" s="6"/>
      <c r="N209" s="6"/>
      <c r="O209" s="6"/>
      <c r="P209" s="6"/>
      <c r="Q209" s="6"/>
      <c r="R209" s="6"/>
      <c r="S209" s="6"/>
      <c r="T209" s="6"/>
      <c r="U209" s="6"/>
      <c r="V209" s="6"/>
      <c r="W209" s="6"/>
      <c r="X209" s="6"/>
      <c r="Y209" s="6"/>
      <c r="Z209" s="6"/>
      <c r="AA209" s="6"/>
      <c r="AB209" s="6"/>
      <c r="AC209" s="6"/>
      <c r="AD209" s="6"/>
      <c r="AE209" s="6"/>
      <c r="AF209" s="6"/>
      <c r="AG209" s="6"/>
      <c r="AH209" s="6"/>
    </row>
    <row r="210">
      <c r="A210" s="12" t="s">
        <v>249</v>
      </c>
      <c r="B210" s="6" t="str">
        <f>VLOOKUP(A210,'Mentor Sheet'!$B$2:$O$102,2,0)</f>
        <v>M59</v>
      </c>
      <c r="C210" s="6" t="s">
        <v>33</v>
      </c>
      <c r="D210" s="7">
        <v>1.0</v>
      </c>
      <c r="E210" s="6" t="str">
        <f t="shared" si="1"/>
        <v>M59X1</v>
      </c>
      <c r="F210" s="6" t="str">
        <f>VLOOKUP(E210,'Slot tags'!$C$2:$D$610,2,0)</f>
        <v>S21</v>
      </c>
      <c r="G210" s="6" t="s">
        <v>250</v>
      </c>
      <c r="H210" s="6" t="str">
        <f t="shared" si="5"/>
        <v/>
      </c>
      <c r="I210" s="9">
        <v>44743.0</v>
      </c>
      <c r="J210" s="25">
        <v>44743.479166666664</v>
      </c>
      <c r="K210" s="25">
        <v>44743.520833333336</v>
      </c>
      <c r="L210" s="6"/>
      <c r="M210" s="6"/>
      <c r="N210" s="6"/>
      <c r="O210" s="6"/>
      <c r="P210" s="6"/>
      <c r="Q210" s="6"/>
      <c r="R210" s="6"/>
      <c r="S210" s="6"/>
      <c r="T210" s="6"/>
      <c r="U210" s="6"/>
      <c r="V210" s="6"/>
      <c r="W210" s="6"/>
      <c r="X210" s="6"/>
      <c r="Y210" s="6"/>
      <c r="Z210" s="6"/>
      <c r="AA210" s="6"/>
      <c r="AB210" s="6"/>
      <c r="AC210" s="6"/>
      <c r="AD210" s="6"/>
      <c r="AE210" s="6"/>
      <c r="AF210" s="6"/>
      <c r="AG210" s="6"/>
      <c r="AH210" s="6"/>
    </row>
    <row r="211">
      <c r="A211" s="12" t="s">
        <v>249</v>
      </c>
      <c r="B211" s="6" t="str">
        <f>VLOOKUP(A211,'Mentor Sheet'!$B$2:$O$102,2,0)</f>
        <v>M59</v>
      </c>
      <c r="C211" s="6" t="s">
        <v>33</v>
      </c>
      <c r="D211" s="7">
        <v>2.0</v>
      </c>
      <c r="E211" s="6" t="str">
        <f t="shared" si="1"/>
        <v>M59X2</v>
      </c>
      <c r="F211" s="6" t="str">
        <f>VLOOKUP(E211,'Slot tags'!$C$2:$D$610,2,0)</f>
        <v>S30</v>
      </c>
      <c r="G211" s="6" t="s">
        <v>250</v>
      </c>
      <c r="H211" s="6" t="str">
        <f t="shared" si="5"/>
        <v/>
      </c>
      <c r="I211" s="9">
        <v>44744.0</v>
      </c>
      <c r="J211" s="25">
        <v>44744.479166666664</v>
      </c>
      <c r="K211" s="25">
        <v>44744.520833333336</v>
      </c>
      <c r="L211" s="6"/>
      <c r="M211" s="6"/>
      <c r="N211" s="6"/>
      <c r="O211" s="6"/>
      <c r="P211" s="6"/>
      <c r="Q211" s="6"/>
      <c r="R211" s="6"/>
      <c r="S211" s="6"/>
      <c r="T211" s="6"/>
      <c r="U211" s="6"/>
      <c r="V211" s="6"/>
      <c r="W211" s="6"/>
      <c r="X211" s="6"/>
      <c r="Y211" s="6"/>
      <c r="Z211" s="6"/>
      <c r="AA211" s="6"/>
      <c r="AB211" s="6"/>
      <c r="AC211" s="6"/>
      <c r="AD211" s="6"/>
      <c r="AE211" s="6"/>
      <c r="AF211" s="6"/>
      <c r="AG211" s="6"/>
      <c r="AH211" s="6"/>
    </row>
    <row r="212">
      <c r="A212" s="12" t="s">
        <v>249</v>
      </c>
      <c r="B212" s="6" t="str">
        <f>VLOOKUP(A212,'Mentor Sheet'!$B$2:$O$102,2,0)</f>
        <v>M59</v>
      </c>
      <c r="C212" s="6" t="s">
        <v>33</v>
      </c>
      <c r="D212" s="7">
        <v>3.0</v>
      </c>
      <c r="E212" s="6" t="str">
        <f t="shared" si="1"/>
        <v>M59X3</v>
      </c>
      <c r="F212" s="6" t="str">
        <f>VLOOKUP(E212,'Slot tags'!$C$2:$D$610,2,0)</f>
        <v>S38</v>
      </c>
      <c r="G212" s="6" t="s">
        <v>250</v>
      </c>
      <c r="H212" s="6" t="str">
        <f t="shared" si="5"/>
        <v/>
      </c>
      <c r="I212" s="9">
        <v>44745.0</v>
      </c>
      <c r="J212" s="25">
        <v>44745.479166666664</v>
      </c>
      <c r="K212" s="25">
        <v>44745.520833333336</v>
      </c>
      <c r="L212" s="6"/>
      <c r="M212" s="6"/>
      <c r="N212" s="6"/>
      <c r="O212" s="6"/>
      <c r="P212" s="6"/>
      <c r="Q212" s="6"/>
      <c r="R212" s="6"/>
      <c r="S212" s="6"/>
      <c r="T212" s="6"/>
      <c r="U212" s="6"/>
      <c r="V212" s="6"/>
      <c r="W212" s="6"/>
      <c r="X212" s="6"/>
      <c r="Y212" s="6"/>
      <c r="Z212" s="6"/>
      <c r="AA212" s="6"/>
      <c r="AB212" s="6"/>
      <c r="AC212" s="6"/>
      <c r="AD212" s="6"/>
      <c r="AE212" s="6"/>
      <c r="AF212" s="6"/>
      <c r="AG212" s="6"/>
      <c r="AH212" s="6"/>
    </row>
    <row r="213">
      <c r="A213" s="12" t="s">
        <v>249</v>
      </c>
      <c r="B213" s="6" t="str">
        <f>VLOOKUP(A213,'Mentor Sheet'!$B$2:$O$102,2,0)</f>
        <v>M59</v>
      </c>
      <c r="C213" s="6" t="s">
        <v>33</v>
      </c>
      <c r="D213" s="7">
        <v>4.0</v>
      </c>
      <c r="E213" s="6" t="str">
        <f t="shared" si="1"/>
        <v>M59X4</v>
      </c>
      <c r="F213" s="6" t="str">
        <f>VLOOKUP(E213,'Slot tags'!$C$2:$D$610,2,0)</f>
        <v>S27</v>
      </c>
      <c r="G213" s="6" t="s">
        <v>250</v>
      </c>
      <c r="H213" s="6" t="str">
        <f t="shared" si="5"/>
        <v/>
      </c>
      <c r="I213" s="9">
        <v>44746.0</v>
      </c>
      <c r="J213" s="25">
        <v>44746.479166666664</v>
      </c>
      <c r="K213" s="25">
        <v>44746.520833333336</v>
      </c>
      <c r="L213" s="6"/>
      <c r="M213" s="6"/>
      <c r="N213" s="6"/>
      <c r="O213" s="6"/>
      <c r="P213" s="6"/>
      <c r="Q213" s="6"/>
      <c r="R213" s="6"/>
      <c r="S213" s="6"/>
      <c r="T213" s="6"/>
      <c r="U213" s="6"/>
      <c r="V213" s="6"/>
      <c r="W213" s="6"/>
      <c r="X213" s="6"/>
      <c r="Y213" s="6"/>
      <c r="Z213" s="6"/>
      <c r="AA213" s="6"/>
      <c r="AB213" s="6"/>
      <c r="AC213" s="6"/>
      <c r="AD213" s="6"/>
      <c r="AE213" s="6"/>
      <c r="AF213" s="6"/>
      <c r="AG213" s="6"/>
      <c r="AH213" s="6"/>
    </row>
    <row r="214">
      <c r="A214" s="6" t="s">
        <v>177</v>
      </c>
      <c r="B214" s="6" t="str">
        <f>VLOOKUP(A214,'Mentor Sheet'!$B$2:$O$102,2,0)</f>
        <v>M14</v>
      </c>
      <c r="C214" s="6" t="s">
        <v>45</v>
      </c>
      <c r="D214" s="7">
        <v>1.0</v>
      </c>
      <c r="E214" s="6" t="str">
        <f t="shared" si="1"/>
        <v>M14X1</v>
      </c>
      <c r="F214" s="6" t="str">
        <f>VLOOKUP(E214,'Slot tags'!$C$2:$D$610,2,0)</f>
        <v>S1</v>
      </c>
      <c r="G214" s="6" t="s">
        <v>180</v>
      </c>
      <c r="H214" s="6" t="str">
        <f t="shared" si="5"/>
        <v/>
      </c>
      <c r="I214" s="9">
        <v>44744.0</v>
      </c>
      <c r="J214" s="22">
        <v>44744.5</v>
      </c>
      <c r="K214" s="22">
        <v>44744.541666666664</v>
      </c>
      <c r="L214" s="6"/>
      <c r="M214" s="6"/>
      <c r="N214" s="6"/>
      <c r="O214" s="6"/>
      <c r="P214" s="6"/>
      <c r="Q214" s="6"/>
      <c r="R214" s="6"/>
      <c r="S214" s="6"/>
      <c r="T214" s="6"/>
      <c r="U214" s="6"/>
      <c r="V214" s="6"/>
      <c r="W214" s="6"/>
      <c r="X214" s="6"/>
      <c r="Y214" s="6"/>
      <c r="Z214" s="6"/>
      <c r="AA214" s="6"/>
      <c r="AB214" s="6"/>
      <c r="AC214" s="6"/>
      <c r="AD214" s="6"/>
      <c r="AE214" s="6"/>
      <c r="AF214" s="6"/>
      <c r="AG214" s="6"/>
      <c r="AH214" s="6"/>
    </row>
    <row r="215">
      <c r="A215" s="6" t="s">
        <v>177</v>
      </c>
      <c r="B215" s="6" t="str">
        <f>VLOOKUP(A215,'Mentor Sheet'!$B$2:$O$102,2,0)</f>
        <v>M14</v>
      </c>
      <c r="C215" s="6" t="s">
        <v>45</v>
      </c>
      <c r="D215" s="7">
        <v>2.0</v>
      </c>
      <c r="E215" s="6" t="str">
        <f t="shared" si="1"/>
        <v>M14X2</v>
      </c>
      <c r="F215" s="6" t="str">
        <f>VLOOKUP(E215,'Slot tags'!$C$2:$D$610,2,0)</f>
        <v>S6</v>
      </c>
      <c r="G215" s="6" t="s">
        <v>180</v>
      </c>
      <c r="H215" s="6" t="str">
        <f t="shared" si="5"/>
        <v/>
      </c>
      <c r="I215" s="9">
        <v>44745.0</v>
      </c>
      <c r="J215" s="22">
        <v>44745.458333333336</v>
      </c>
      <c r="K215" s="22">
        <v>44745.5</v>
      </c>
      <c r="L215" s="6"/>
      <c r="M215" s="6"/>
      <c r="N215" s="6"/>
      <c r="O215" s="6"/>
      <c r="P215" s="6"/>
      <c r="Q215" s="6"/>
      <c r="R215" s="6"/>
      <c r="S215" s="6"/>
      <c r="T215" s="6"/>
      <c r="U215" s="6"/>
      <c r="V215" s="6"/>
      <c r="W215" s="6"/>
      <c r="X215" s="6"/>
      <c r="Y215" s="6"/>
      <c r="Z215" s="6"/>
      <c r="AA215" s="6"/>
      <c r="AB215" s="6"/>
      <c r="AC215" s="6"/>
      <c r="AD215" s="6"/>
      <c r="AE215" s="6"/>
      <c r="AF215" s="6"/>
      <c r="AG215" s="6"/>
      <c r="AH215" s="6"/>
    </row>
    <row r="216">
      <c r="A216" s="6" t="s">
        <v>179</v>
      </c>
      <c r="B216" s="6" t="str">
        <f>VLOOKUP(A216,'Mentor Sheet'!$B$2:$O$102,2,0)</f>
        <v>M91</v>
      </c>
      <c r="C216" s="6" t="s">
        <v>45</v>
      </c>
      <c r="D216" s="7">
        <v>1.0</v>
      </c>
      <c r="E216" s="6" t="str">
        <f t="shared" si="1"/>
        <v>M91X1</v>
      </c>
      <c r="F216" s="6" t="str">
        <f>VLOOKUP(E216,'Slot tags'!$C$2:$D$610,2,0)</f>
        <v>S30</v>
      </c>
      <c r="G216" s="6" t="s">
        <v>180</v>
      </c>
      <c r="H216" s="6" t="str">
        <f t="shared" si="5"/>
        <v/>
      </c>
      <c r="I216" s="9">
        <v>44746.0</v>
      </c>
      <c r="J216" s="22">
        <v>44746.729166666664</v>
      </c>
      <c r="K216" s="22">
        <v>44746.770833333336</v>
      </c>
      <c r="L216" s="6"/>
      <c r="M216" s="6"/>
      <c r="N216" s="6"/>
      <c r="O216" s="6"/>
      <c r="P216" s="6"/>
      <c r="Q216" s="6"/>
      <c r="R216" s="6"/>
      <c r="S216" s="6"/>
      <c r="T216" s="6"/>
      <c r="U216" s="6"/>
      <c r="V216" s="6"/>
      <c r="W216" s="6"/>
      <c r="X216" s="6"/>
      <c r="Y216" s="6"/>
      <c r="Z216" s="6"/>
      <c r="AA216" s="6"/>
      <c r="AB216" s="6"/>
      <c r="AC216" s="6"/>
      <c r="AD216" s="6"/>
      <c r="AE216" s="6"/>
      <c r="AF216" s="6"/>
      <c r="AG216" s="6"/>
      <c r="AH216" s="6"/>
    </row>
    <row r="217">
      <c r="A217" s="6" t="s">
        <v>179</v>
      </c>
      <c r="B217" s="6" t="str">
        <f>VLOOKUP(A217,'Mentor Sheet'!$B$2:$O$102,2,0)</f>
        <v>M91</v>
      </c>
      <c r="C217" s="6" t="s">
        <v>45</v>
      </c>
      <c r="D217" s="7">
        <v>2.0</v>
      </c>
      <c r="E217" s="6" t="str">
        <f t="shared" si="1"/>
        <v>M91X2</v>
      </c>
      <c r="F217" s="6" t="str">
        <f>VLOOKUP(E217,'Slot tags'!$C$2:$D$610,2,0)</f>
        <v>S41</v>
      </c>
      <c r="G217" s="6" t="s">
        <v>180</v>
      </c>
      <c r="H217" s="6" t="str">
        <f t="shared" si="5"/>
        <v/>
      </c>
      <c r="I217" s="9">
        <v>44747.0</v>
      </c>
      <c r="J217" s="22">
        <v>44747.729166666664</v>
      </c>
      <c r="K217" s="22">
        <v>44747.770833333336</v>
      </c>
      <c r="L217" s="6"/>
      <c r="M217" s="6"/>
      <c r="N217" s="6"/>
      <c r="O217" s="6"/>
      <c r="P217" s="6"/>
      <c r="Q217" s="6"/>
      <c r="R217" s="6"/>
      <c r="S217" s="6"/>
      <c r="T217" s="6"/>
      <c r="U217" s="6"/>
      <c r="V217" s="6"/>
      <c r="W217" s="6"/>
      <c r="X217" s="6"/>
      <c r="Y217" s="6"/>
      <c r="Z217" s="6"/>
      <c r="AA217" s="6"/>
      <c r="AB217" s="6"/>
      <c r="AC217" s="6"/>
      <c r="AD217" s="6"/>
      <c r="AE217" s="6"/>
      <c r="AF217" s="6"/>
      <c r="AG217" s="6"/>
      <c r="AH217" s="6"/>
    </row>
    <row r="218">
      <c r="A218" s="6" t="s">
        <v>179</v>
      </c>
      <c r="B218" s="6" t="str">
        <f>VLOOKUP(A218,'Mentor Sheet'!$B$2:$O$102,2,0)</f>
        <v>M91</v>
      </c>
      <c r="C218" s="6" t="s">
        <v>45</v>
      </c>
      <c r="D218" s="7">
        <v>3.0</v>
      </c>
      <c r="E218" s="6" t="str">
        <f t="shared" si="1"/>
        <v>M91X3</v>
      </c>
      <c r="F218" s="6" t="str">
        <f>VLOOKUP(E218,'Slot tags'!$C$2:$D$610,2,0)</f>
        <v>S9</v>
      </c>
      <c r="G218" s="6" t="s">
        <v>180</v>
      </c>
      <c r="H218" s="6" t="str">
        <f t="shared" si="5"/>
        <v/>
      </c>
      <c r="I218" s="9">
        <v>44748.0</v>
      </c>
      <c r="J218" s="22">
        <v>44748.729166666664</v>
      </c>
      <c r="K218" s="22">
        <v>44748.770833333336</v>
      </c>
      <c r="L218" s="6"/>
      <c r="M218" s="6"/>
      <c r="N218" s="6"/>
      <c r="O218" s="6"/>
      <c r="P218" s="6"/>
      <c r="Q218" s="6"/>
      <c r="R218" s="6"/>
      <c r="S218" s="6"/>
      <c r="T218" s="6"/>
      <c r="U218" s="6"/>
      <c r="V218" s="6"/>
      <c r="W218" s="6"/>
      <c r="X218" s="6"/>
      <c r="Y218" s="6"/>
      <c r="Z218" s="6"/>
      <c r="AA218" s="6"/>
      <c r="AB218" s="6"/>
      <c r="AC218" s="6"/>
      <c r="AD218" s="6"/>
      <c r="AE218" s="6"/>
      <c r="AF218" s="6"/>
      <c r="AG218" s="6"/>
      <c r="AH218" s="6"/>
    </row>
    <row r="219">
      <c r="A219" s="6" t="s">
        <v>179</v>
      </c>
      <c r="B219" s="6" t="str">
        <f>VLOOKUP(A219,'Mentor Sheet'!$B$2:$O$102,2,0)</f>
        <v>M91</v>
      </c>
      <c r="C219" s="6" t="s">
        <v>45</v>
      </c>
      <c r="D219" s="7">
        <v>4.0</v>
      </c>
      <c r="E219" s="6" t="str">
        <f t="shared" si="1"/>
        <v>M91X4</v>
      </c>
      <c r="F219" s="6" t="str">
        <f>VLOOKUP(E219,'Slot tags'!$C$2:$D$610,2,0)</f>
        <v>S33</v>
      </c>
      <c r="G219" s="6" t="s">
        <v>180</v>
      </c>
      <c r="H219" s="6" t="str">
        <f t="shared" si="5"/>
        <v/>
      </c>
      <c r="I219" s="9">
        <v>44749.0</v>
      </c>
      <c r="J219" s="22">
        <v>44749.729166666664</v>
      </c>
      <c r="K219" s="22">
        <v>44749.770833333336</v>
      </c>
      <c r="L219" s="6"/>
      <c r="M219" s="6"/>
      <c r="N219" s="6"/>
      <c r="O219" s="6"/>
      <c r="P219" s="6"/>
      <c r="Q219" s="6"/>
      <c r="R219" s="6"/>
      <c r="S219" s="6"/>
      <c r="T219" s="6"/>
      <c r="U219" s="6"/>
      <c r="V219" s="6"/>
      <c r="W219" s="6"/>
      <c r="X219" s="6"/>
      <c r="Y219" s="6"/>
      <c r="Z219" s="6"/>
      <c r="AA219" s="6"/>
      <c r="AB219" s="6"/>
      <c r="AC219" s="6"/>
      <c r="AD219" s="6"/>
      <c r="AE219" s="6"/>
      <c r="AF219" s="6"/>
      <c r="AG219" s="6"/>
      <c r="AH219" s="6"/>
    </row>
    <row r="220">
      <c r="A220" s="6" t="s">
        <v>179</v>
      </c>
      <c r="B220" s="6" t="str">
        <f>VLOOKUP(A220,'Mentor Sheet'!$B$2:$O$102,2,0)</f>
        <v>M91</v>
      </c>
      <c r="C220" s="6" t="s">
        <v>45</v>
      </c>
      <c r="D220" s="7">
        <v>5.0</v>
      </c>
      <c r="E220" s="6" t="str">
        <f t="shared" si="1"/>
        <v>M91X5</v>
      </c>
      <c r="F220" s="6" t="str">
        <f>VLOOKUP(E220,'Slot tags'!$C$2:$D$610,2,0)</f>
        <v>S26</v>
      </c>
      <c r="G220" s="6" t="s">
        <v>180</v>
      </c>
      <c r="H220" s="6" t="str">
        <f t="shared" si="5"/>
        <v/>
      </c>
      <c r="I220" s="9">
        <v>44750.0</v>
      </c>
      <c r="J220" s="22">
        <v>44750.729166666664</v>
      </c>
      <c r="K220" s="22">
        <v>44750.770833333336</v>
      </c>
      <c r="L220" s="6"/>
      <c r="M220" s="6"/>
      <c r="N220" s="6"/>
      <c r="O220" s="6"/>
      <c r="P220" s="6"/>
      <c r="Q220" s="6"/>
      <c r="R220" s="6"/>
      <c r="S220" s="6"/>
      <c r="T220" s="6"/>
      <c r="U220" s="6"/>
      <c r="V220" s="6"/>
      <c r="W220" s="6"/>
      <c r="X220" s="6"/>
      <c r="Y220" s="6"/>
      <c r="Z220" s="6"/>
      <c r="AA220" s="6"/>
      <c r="AB220" s="6"/>
      <c r="AC220" s="6"/>
      <c r="AD220" s="6"/>
      <c r="AE220" s="6"/>
      <c r="AF220" s="6"/>
      <c r="AG220" s="6"/>
      <c r="AH220" s="6"/>
    </row>
    <row r="221">
      <c r="A221" s="12" t="s">
        <v>251</v>
      </c>
      <c r="B221" s="6" t="str">
        <f>VLOOKUP(A221,'Mentor Sheet'!$B$2:$O$102,2,0)</f>
        <v>M28</v>
      </c>
      <c r="C221" s="6" t="s">
        <v>33</v>
      </c>
      <c r="D221" s="7">
        <v>1.0</v>
      </c>
      <c r="E221" s="6" t="str">
        <f t="shared" si="1"/>
        <v>M28X1</v>
      </c>
      <c r="F221" s="6" t="str">
        <f>VLOOKUP(E221,'Slot tags'!$C$2:$D$610,2,0)</f>
        <v>S39</v>
      </c>
      <c r="G221" s="6" t="s">
        <v>252</v>
      </c>
      <c r="H221" s="6" t="str">
        <f t="shared" si="5"/>
        <v/>
      </c>
      <c r="I221" s="9">
        <v>44746.0</v>
      </c>
      <c r="J221" s="22">
        <v>44746.5</v>
      </c>
      <c r="K221" s="22">
        <v>44746.541666666664</v>
      </c>
      <c r="L221" s="6"/>
      <c r="M221" s="6"/>
      <c r="N221" s="6"/>
      <c r="O221" s="6"/>
      <c r="P221" s="6"/>
      <c r="Q221" s="6"/>
      <c r="R221" s="6"/>
      <c r="S221" s="6"/>
      <c r="T221" s="6"/>
      <c r="U221" s="6"/>
      <c r="V221" s="6"/>
      <c r="W221" s="6"/>
      <c r="X221" s="6"/>
      <c r="Y221" s="6"/>
      <c r="Z221" s="6"/>
      <c r="AA221" s="6"/>
      <c r="AB221" s="6"/>
      <c r="AC221" s="6"/>
      <c r="AD221" s="6"/>
      <c r="AE221" s="6"/>
      <c r="AF221" s="6"/>
      <c r="AG221" s="6"/>
      <c r="AH221" s="6"/>
    </row>
    <row r="222">
      <c r="A222" s="12" t="s">
        <v>251</v>
      </c>
      <c r="B222" s="6" t="str">
        <f>VLOOKUP(A222,'Mentor Sheet'!$B$2:$O$102,2,0)</f>
        <v>M28</v>
      </c>
      <c r="C222" s="6" t="s">
        <v>33</v>
      </c>
      <c r="D222" s="7">
        <v>2.0</v>
      </c>
      <c r="E222" s="6" t="str">
        <f t="shared" si="1"/>
        <v>M28X2</v>
      </c>
      <c r="F222" s="6" t="str">
        <f>VLOOKUP(E222,'Slot tags'!$C$2:$D$610,2,0)</f>
        <v>S15</v>
      </c>
      <c r="G222" s="6" t="s">
        <v>252</v>
      </c>
      <c r="H222" s="6" t="str">
        <f t="shared" si="5"/>
        <v/>
      </c>
      <c r="I222" s="9">
        <v>44747.0</v>
      </c>
      <c r="J222" s="22">
        <v>44747.5</v>
      </c>
      <c r="K222" s="22">
        <v>44747.541666666664</v>
      </c>
      <c r="L222" s="6"/>
      <c r="M222" s="6"/>
      <c r="N222" s="6"/>
      <c r="O222" s="6"/>
      <c r="P222" s="6"/>
      <c r="Q222" s="6"/>
      <c r="R222" s="6"/>
      <c r="S222" s="6"/>
      <c r="T222" s="6"/>
      <c r="U222" s="6"/>
      <c r="V222" s="6"/>
      <c r="W222" s="6"/>
      <c r="X222" s="6"/>
      <c r="Y222" s="6"/>
      <c r="Z222" s="6"/>
      <c r="AA222" s="6"/>
      <c r="AB222" s="6"/>
      <c r="AC222" s="6"/>
      <c r="AD222" s="6"/>
      <c r="AE222" s="6"/>
      <c r="AF222" s="6"/>
      <c r="AG222" s="6"/>
      <c r="AH222" s="6"/>
    </row>
    <row r="223">
      <c r="A223" s="12" t="s">
        <v>251</v>
      </c>
      <c r="B223" s="6" t="str">
        <f>VLOOKUP(A223,'Mentor Sheet'!$B$2:$O$102,2,0)</f>
        <v>M28</v>
      </c>
      <c r="C223" s="6" t="s">
        <v>33</v>
      </c>
      <c r="D223" s="7">
        <v>3.0</v>
      </c>
      <c r="E223" s="6" t="str">
        <f t="shared" si="1"/>
        <v>M28X3</v>
      </c>
      <c r="F223" s="6" t="str">
        <f>VLOOKUP(E223,'Slot tags'!$C$2:$D$610,2,0)</f>
        <v>S43</v>
      </c>
      <c r="G223" s="6" t="s">
        <v>252</v>
      </c>
      <c r="H223" s="6" t="str">
        <f t="shared" si="5"/>
        <v/>
      </c>
      <c r="I223" s="9">
        <v>44748.0</v>
      </c>
      <c r="J223" s="22">
        <v>44748.5</v>
      </c>
      <c r="K223" s="22">
        <v>44748.541666666664</v>
      </c>
      <c r="L223" s="6"/>
      <c r="M223" s="6"/>
      <c r="N223" s="6"/>
      <c r="O223" s="6"/>
      <c r="P223" s="6"/>
      <c r="Q223" s="6"/>
      <c r="R223" s="6"/>
      <c r="S223" s="6"/>
      <c r="T223" s="6"/>
      <c r="U223" s="6"/>
      <c r="V223" s="6"/>
      <c r="W223" s="6"/>
      <c r="X223" s="6"/>
      <c r="Y223" s="6"/>
      <c r="Z223" s="6"/>
      <c r="AA223" s="6"/>
      <c r="AB223" s="6"/>
      <c r="AC223" s="6"/>
      <c r="AD223" s="6"/>
      <c r="AE223" s="6"/>
      <c r="AF223" s="6"/>
      <c r="AG223" s="6"/>
      <c r="AH223" s="6"/>
    </row>
    <row r="224">
      <c r="A224" s="6" t="s">
        <v>155</v>
      </c>
      <c r="B224" s="6" t="str">
        <f>VLOOKUP(A224,'Mentor Sheet'!$B$2:$O$102,2,0)</f>
        <v>M50</v>
      </c>
      <c r="C224" s="6" t="s">
        <v>49</v>
      </c>
      <c r="D224" s="7">
        <v>1.0</v>
      </c>
      <c r="E224" s="6" t="str">
        <f t="shared" si="1"/>
        <v>M50X1</v>
      </c>
      <c r="F224" s="6" t="str">
        <f>VLOOKUP(E224,'Slot tags'!$C$2:$D$610,2,0)</f>
        <v>S8</v>
      </c>
      <c r="G224" s="6" t="s">
        <v>156</v>
      </c>
      <c r="H224" s="6" t="str">
        <f t="shared" ref="H224:H245" si="6">iferror(VLOOKUP(C224,'2021 recruits sheet'!$A$1:$E$14,2,0),"")</f>
        <v/>
      </c>
      <c r="I224" s="9">
        <v>44743.0</v>
      </c>
      <c r="J224" s="21">
        <v>44743.416666666664</v>
      </c>
      <c r="K224" s="21">
        <v>44743.458333333336</v>
      </c>
      <c r="L224" s="9">
        <v>44729.0</v>
      </c>
      <c r="M224" s="6"/>
      <c r="N224" s="6"/>
      <c r="O224" s="6"/>
      <c r="P224" s="6"/>
      <c r="Q224" s="6"/>
      <c r="R224" s="6"/>
      <c r="S224" s="6"/>
      <c r="T224" s="6"/>
      <c r="U224" s="6"/>
      <c r="V224" s="6"/>
      <c r="W224" s="6"/>
      <c r="X224" s="6"/>
      <c r="Y224" s="6"/>
      <c r="Z224" s="6"/>
      <c r="AA224" s="6"/>
      <c r="AB224" s="6"/>
      <c r="AC224" s="6"/>
      <c r="AD224" s="6"/>
      <c r="AE224" s="6"/>
      <c r="AF224" s="6"/>
      <c r="AG224" s="6"/>
      <c r="AH224" s="6"/>
    </row>
    <row r="225">
      <c r="A225" s="6" t="s">
        <v>155</v>
      </c>
      <c r="B225" s="6" t="str">
        <f>VLOOKUP(A225,'Mentor Sheet'!$B$2:$O$102,2,0)</f>
        <v>M50</v>
      </c>
      <c r="C225" s="6" t="s">
        <v>49</v>
      </c>
      <c r="D225" s="7">
        <v>2.0</v>
      </c>
      <c r="E225" s="6" t="str">
        <f t="shared" si="1"/>
        <v>M50X2</v>
      </c>
      <c r="F225" s="6" t="str">
        <f>VLOOKUP(E225,'Slot tags'!$C$2:$D$610,2,0)</f>
        <v>S27</v>
      </c>
      <c r="G225" s="6" t="s">
        <v>156</v>
      </c>
      <c r="H225" s="6" t="str">
        <f t="shared" si="6"/>
        <v/>
      </c>
      <c r="I225" s="9">
        <v>44743.0</v>
      </c>
      <c r="J225" s="21">
        <v>44743.708333333336</v>
      </c>
      <c r="K225" s="21">
        <v>44743.75</v>
      </c>
      <c r="L225" s="9">
        <v>44729.0</v>
      </c>
      <c r="M225" s="6"/>
      <c r="N225" s="6"/>
      <c r="O225" s="6"/>
      <c r="P225" s="6"/>
      <c r="Q225" s="6"/>
      <c r="R225" s="6"/>
      <c r="S225" s="6"/>
      <c r="T225" s="6"/>
      <c r="U225" s="6"/>
      <c r="V225" s="6"/>
      <c r="W225" s="6"/>
      <c r="X225" s="6"/>
      <c r="Y225" s="6"/>
      <c r="Z225" s="6"/>
      <c r="AA225" s="6"/>
      <c r="AB225" s="6"/>
      <c r="AC225" s="6"/>
      <c r="AD225" s="6"/>
      <c r="AE225" s="6"/>
      <c r="AF225" s="6"/>
      <c r="AG225" s="6"/>
      <c r="AH225" s="6"/>
    </row>
    <row r="226">
      <c r="A226" s="6" t="s">
        <v>155</v>
      </c>
      <c r="B226" s="6" t="str">
        <f>VLOOKUP(A226,'Mentor Sheet'!$B$2:$O$102,2,0)</f>
        <v>M50</v>
      </c>
      <c r="C226" s="6" t="s">
        <v>49</v>
      </c>
      <c r="D226" s="7">
        <v>3.0</v>
      </c>
      <c r="E226" s="6" t="str">
        <f t="shared" si="1"/>
        <v>M50X3</v>
      </c>
      <c r="F226" s="6" t="str">
        <f>VLOOKUP(E226,'Slot tags'!$C$2:$D$610,2,0)</f>
        <v>S38</v>
      </c>
      <c r="G226" s="6" t="s">
        <v>156</v>
      </c>
      <c r="H226" s="6" t="str">
        <f t="shared" si="6"/>
        <v/>
      </c>
      <c r="I226" s="9">
        <v>44746.0</v>
      </c>
      <c r="J226" s="21">
        <v>44746.416666666664</v>
      </c>
      <c r="K226" s="21">
        <v>44746.458333333336</v>
      </c>
      <c r="L226" s="9">
        <v>44729.0</v>
      </c>
      <c r="M226" s="6"/>
      <c r="N226" s="6"/>
      <c r="O226" s="6"/>
      <c r="P226" s="6"/>
      <c r="Q226" s="6"/>
      <c r="R226" s="6"/>
      <c r="S226" s="6"/>
      <c r="T226" s="6"/>
      <c r="U226" s="6"/>
      <c r="V226" s="6"/>
      <c r="W226" s="6"/>
      <c r="X226" s="6"/>
      <c r="Y226" s="6"/>
      <c r="Z226" s="6"/>
      <c r="AA226" s="6"/>
      <c r="AB226" s="6"/>
      <c r="AC226" s="6"/>
      <c r="AD226" s="6"/>
      <c r="AE226" s="6"/>
      <c r="AF226" s="6"/>
      <c r="AG226" s="6"/>
      <c r="AH226" s="6"/>
    </row>
    <row r="227">
      <c r="A227" s="6" t="s">
        <v>155</v>
      </c>
      <c r="B227" s="6" t="str">
        <f>VLOOKUP(A227,'Mentor Sheet'!$B$2:$O$102,2,0)</f>
        <v>M50</v>
      </c>
      <c r="C227" s="6" t="s">
        <v>49</v>
      </c>
      <c r="D227" s="7">
        <v>4.0</v>
      </c>
      <c r="E227" s="6" t="str">
        <f t="shared" si="1"/>
        <v>M50X4</v>
      </c>
      <c r="F227" s="6" t="str">
        <f>VLOOKUP(E227,'Slot tags'!$C$2:$D$610,2,0)</f>
        <v>S42</v>
      </c>
      <c r="G227" s="6" t="s">
        <v>156</v>
      </c>
      <c r="H227" s="6" t="str">
        <f t="shared" si="6"/>
        <v/>
      </c>
      <c r="I227" s="9">
        <v>44746.0</v>
      </c>
      <c r="J227" s="21">
        <v>44746.708333333336</v>
      </c>
      <c r="K227" s="21">
        <v>44746.75</v>
      </c>
      <c r="L227" s="9">
        <v>44729.0</v>
      </c>
      <c r="M227" s="6"/>
      <c r="N227" s="6"/>
      <c r="O227" s="6"/>
      <c r="P227" s="6"/>
      <c r="Q227" s="6"/>
      <c r="R227" s="6"/>
      <c r="S227" s="6"/>
      <c r="T227" s="6"/>
      <c r="U227" s="6"/>
      <c r="V227" s="6"/>
      <c r="W227" s="6"/>
      <c r="X227" s="6"/>
      <c r="Y227" s="6"/>
      <c r="Z227" s="6"/>
      <c r="AA227" s="6"/>
      <c r="AB227" s="6"/>
      <c r="AC227" s="6"/>
      <c r="AD227" s="6"/>
      <c r="AE227" s="6"/>
      <c r="AF227" s="6"/>
      <c r="AG227" s="6"/>
      <c r="AH227" s="6"/>
    </row>
    <row r="228">
      <c r="A228" s="6" t="s">
        <v>155</v>
      </c>
      <c r="B228" s="6" t="str">
        <f>VLOOKUP(A228,'Mentor Sheet'!$B$2:$O$102,2,0)</f>
        <v>M50</v>
      </c>
      <c r="C228" s="6" t="s">
        <v>49</v>
      </c>
      <c r="D228" s="7">
        <v>5.0</v>
      </c>
      <c r="E228" s="6" t="str">
        <f t="shared" si="1"/>
        <v>M50X5</v>
      </c>
      <c r="F228" s="6" t="str">
        <f>VLOOKUP(E228,'Slot tags'!$C$2:$D$610,2,0)</f>
        <v>S35</v>
      </c>
      <c r="G228" s="6" t="s">
        <v>156</v>
      </c>
      <c r="H228" s="6" t="str">
        <f t="shared" si="6"/>
        <v/>
      </c>
      <c r="I228" s="9">
        <v>44747.0</v>
      </c>
      <c r="J228" s="21">
        <v>44747.708333333336</v>
      </c>
      <c r="K228" s="21">
        <v>44747.75</v>
      </c>
      <c r="L228" s="9">
        <v>44729.0</v>
      </c>
      <c r="M228" s="6"/>
      <c r="N228" s="6"/>
      <c r="O228" s="6"/>
      <c r="P228" s="6"/>
      <c r="Q228" s="6"/>
      <c r="R228" s="6"/>
      <c r="S228" s="6"/>
      <c r="T228" s="6"/>
      <c r="U228" s="6"/>
      <c r="V228" s="6"/>
      <c r="W228" s="6"/>
      <c r="X228" s="6"/>
      <c r="Y228" s="6"/>
      <c r="Z228" s="6"/>
      <c r="AA228" s="6"/>
      <c r="AB228" s="6"/>
      <c r="AC228" s="6"/>
      <c r="AD228" s="6"/>
      <c r="AE228" s="6"/>
      <c r="AF228" s="6"/>
      <c r="AG228" s="6"/>
      <c r="AH228" s="6"/>
    </row>
    <row r="229">
      <c r="A229" s="6" t="s">
        <v>157</v>
      </c>
      <c r="B229" s="6" t="str">
        <f>VLOOKUP(A229,'Mentor Sheet'!$B$2:$O$102,2,0)</f>
        <v>M4</v>
      </c>
      <c r="C229" s="6" t="s">
        <v>49</v>
      </c>
      <c r="D229" s="7">
        <v>1.0</v>
      </c>
      <c r="E229" s="6" t="str">
        <f t="shared" si="1"/>
        <v>M4X1</v>
      </c>
      <c r="F229" s="6" t="str">
        <f>VLOOKUP(E229,'Slot tags'!$C$2:$D$610,2,0)</f>
        <v>S44</v>
      </c>
      <c r="G229" s="6" t="s">
        <v>158</v>
      </c>
      <c r="H229" s="6" t="str">
        <f t="shared" si="6"/>
        <v/>
      </c>
      <c r="I229" s="9">
        <v>44743.0</v>
      </c>
      <c r="J229" s="21">
        <v>44743.416666666664</v>
      </c>
      <c r="K229" s="21">
        <v>44743.458333333336</v>
      </c>
      <c r="L229" s="9">
        <v>44729.0</v>
      </c>
      <c r="M229" s="6"/>
      <c r="N229" s="6"/>
      <c r="O229" s="6"/>
      <c r="P229" s="6"/>
      <c r="Q229" s="6"/>
      <c r="R229" s="6"/>
      <c r="S229" s="6"/>
      <c r="T229" s="6"/>
      <c r="U229" s="6"/>
      <c r="V229" s="6"/>
      <c r="W229" s="6"/>
      <c r="X229" s="6"/>
      <c r="Y229" s="6"/>
      <c r="Z229" s="6"/>
      <c r="AA229" s="6"/>
      <c r="AB229" s="6"/>
      <c r="AC229" s="6"/>
      <c r="AD229" s="6"/>
      <c r="AE229" s="6"/>
      <c r="AF229" s="6"/>
      <c r="AG229" s="6"/>
      <c r="AH229" s="6"/>
    </row>
    <row r="230">
      <c r="A230" s="6" t="s">
        <v>159</v>
      </c>
      <c r="B230" s="6" t="str">
        <f>VLOOKUP(A230,'Mentor Sheet'!$B$2:$O$102,2,0)</f>
        <v>M73</v>
      </c>
      <c r="C230" s="6" t="s">
        <v>49</v>
      </c>
      <c r="D230" s="7">
        <v>1.0</v>
      </c>
      <c r="E230" s="6" t="str">
        <f t="shared" si="1"/>
        <v>M73X1</v>
      </c>
      <c r="F230" s="6" t="str">
        <f>VLOOKUP(E230,'Slot tags'!$C$2:$D$610,2,0)</f>
        <v>S1</v>
      </c>
      <c r="G230" s="6" t="s">
        <v>160</v>
      </c>
      <c r="H230" s="6" t="str">
        <f t="shared" si="6"/>
        <v/>
      </c>
      <c r="I230" s="9">
        <v>44747.0</v>
      </c>
      <c r="J230" s="21">
        <v>44747.583333333336</v>
      </c>
      <c r="K230" s="21">
        <v>44747.625</v>
      </c>
      <c r="L230" s="9">
        <v>44729.0</v>
      </c>
      <c r="M230" s="6"/>
      <c r="N230" s="6"/>
      <c r="O230" s="6"/>
      <c r="P230" s="6"/>
      <c r="Q230" s="6"/>
      <c r="R230" s="6"/>
      <c r="S230" s="6"/>
      <c r="T230" s="6"/>
      <c r="U230" s="6"/>
      <c r="V230" s="6"/>
      <c r="W230" s="6"/>
      <c r="X230" s="6"/>
      <c r="Y230" s="6"/>
      <c r="Z230" s="6"/>
      <c r="AA230" s="6"/>
      <c r="AB230" s="6"/>
      <c r="AC230" s="6"/>
      <c r="AD230" s="6"/>
      <c r="AE230" s="6"/>
      <c r="AF230" s="6"/>
      <c r="AG230" s="6"/>
      <c r="AH230" s="6"/>
    </row>
    <row r="231">
      <c r="A231" s="6" t="s">
        <v>159</v>
      </c>
      <c r="B231" s="6" t="str">
        <f>VLOOKUP(A231,'Mentor Sheet'!$B$2:$O$102,2,0)</f>
        <v>M73</v>
      </c>
      <c r="C231" s="6" t="s">
        <v>49</v>
      </c>
      <c r="D231" s="7">
        <v>2.0</v>
      </c>
      <c r="E231" s="6" t="str">
        <f t="shared" si="1"/>
        <v>M73X2</v>
      </c>
      <c r="F231" s="6" t="str">
        <f>VLOOKUP(E231,'Slot tags'!$C$2:$D$610,2,0)</f>
        <v>S10</v>
      </c>
      <c r="G231" s="6" t="s">
        <v>160</v>
      </c>
      <c r="H231" s="6" t="str">
        <f t="shared" si="6"/>
        <v/>
      </c>
      <c r="I231" s="9">
        <v>44747.0</v>
      </c>
      <c r="J231" s="21">
        <v>44747.625</v>
      </c>
      <c r="K231" s="21">
        <v>44747.666666666664</v>
      </c>
      <c r="L231" s="9">
        <v>44729.0</v>
      </c>
      <c r="M231" s="6"/>
      <c r="N231" s="6"/>
      <c r="O231" s="6"/>
      <c r="P231" s="6"/>
      <c r="Q231" s="6"/>
      <c r="R231" s="6"/>
      <c r="S231" s="6"/>
      <c r="T231" s="6"/>
      <c r="U231" s="6"/>
      <c r="V231" s="6"/>
      <c r="W231" s="6"/>
      <c r="X231" s="6"/>
      <c r="Y231" s="6"/>
      <c r="Z231" s="6"/>
      <c r="AA231" s="6"/>
      <c r="AB231" s="6"/>
      <c r="AC231" s="6"/>
      <c r="AD231" s="6"/>
      <c r="AE231" s="6"/>
      <c r="AF231" s="6"/>
      <c r="AG231" s="6"/>
      <c r="AH231" s="6"/>
    </row>
    <row r="232">
      <c r="A232" s="20" t="s">
        <v>161</v>
      </c>
      <c r="B232" s="6" t="str">
        <f>VLOOKUP(A232,'Mentor Sheet'!$B$2:$O$102,2,0)</f>
        <v>M34</v>
      </c>
      <c r="C232" s="6" t="s">
        <v>49</v>
      </c>
      <c r="D232" s="7">
        <v>1.0</v>
      </c>
      <c r="E232" s="6" t="str">
        <f t="shared" si="1"/>
        <v>M34X1</v>
      </c>
      <c r="F232" s="6" t="str">
        <f>VLOOKUP(E232,'Slot tags'!$C$2:$D$610,2,0)</f>
        <v>S26</v>
      </c>
      <c r="G232" s="6" t="s">
        <v>162</v>
      </c>
      <c r="H232" s="6" t="str">
        <f t="shared" si="6"/>
        <v/>
      </c>
      <c r="I232" s="9">
        <v>44744.0</v>
      </c>
      <c r="J232" s="21">
        <v>44744.708333333336</v>
      </c>
      <c r="K232" s="21">
        <v>44744.75</v>
      </c>
      <c r="L232" s="9">
        <v>44729.0</v>
      </c>
      <c r="M232" s="6"/>
      <c r="N232" s="6"/>
      <c r="O232" s="6"/>
      <c r="P232" s="6"/>
      <c r="Q232" s="6"/>
      <c r="R232" s="6"/>
      <c r="S232" s="6"/>
      <c r="T232" s="6"/>
      <c r="U232" s="6"/>
      <c r="V232" s="6"/>
      <c r="W232" s="6"/>
      <c r="X232" s="6"/>
      <c r="Y232" s="6"/>
      <c r="Z232" s="6"/>
      <c r="AA232" s="6"/>
      <c r="AB232" s="6"/>
      <c r="AC232" s="6"/>
      <c r="AD232" s="6"/>
      <c r="AE232" s="6"/>
      <c r="AF232" s="6"/>
      <c r="AG232" s="6"/>
      <c r="AH232" s="6"/>
    </row>
    <row r="233">
      <c r="A233" s="20" t="s">
        <v>161</v>
      </c>
      <c r="B233" s="6" t="str">
        <f>VLOOKUP(A233,'Mentor Sheet'!$B$2:$O$102,2,0)</f>
        <v>M34</v>
      </c>
      <c r="C233" s="6" t="s">
        <v>49</v>
      </c>
      <c r="D233" s="7">
        <v>2.0</v>
      </c>
      <c r="E233" s="6" t="str">
        <f t="shared" si="1"/>
        <v>M34X2</v>
      </c>
      <c r="F233" s="6" t="str">
        <f>VLOOKUP(E233,'Slot tags'!$C$2:$D$610,2,0)</f>
        <v>S27</v>
      </c>
      <c r="G233" s="6" t="s">
        <v>162</v>
      </c>
      <c r="H233" s="6" t="str">
        <f t="shared" si="6"/>
        <v/>
      </c>
      <c r="I233" s="9">
        <v>44745.0</v>
      </c>
      <c r="J233" s="21">
        <v>44745.708333333336</v>
      </c>
      <c r="K233" s="21">
        <v>44745.75</v>
      </c>
      <c r="L233" s="9">
        <v>44729.0</v>
      </c>
      <c r="M233" s="6"/>
      <c r="N233" s="6"/>
      <c r="O233" s="6"/>
      <c r="P233" s="6"/>
      <c r="Q233" s="6"/>
      <c r="R233" s="6"/>
      <c r="S233" s="6"/>
      <c r="T233" s="6"/>
      <c r="U233" s="6"/>
      <c r="V233" s="6"/>
      <c r="W233" s="6"/>
      <c r="X233" s="6"/>
      <c r="Y233" s="6"/>
      <c r="Z233" s="6"/>
      <c r="AA233" s="6"/>
      <c r="AB233" s="6"/>
      <c r="AC233" s="6"/>
      <c r="AD233" s="6"/>
      <c r="AE233" s="6"/>
      <c r="AF233" s="6"/>
      <c r="AG233" s="6"/>
      <c r="AH233" s="6"/>
    </row>
    <row r="234">
      <c r="A234" s="20" t="s">
        <v>161</v>
      </c>
      <c r="B234" s="6" t="str">
        <f>VLOOKUP(A234,'Mentor Sheet'!$B$2:$O$102,2,0)</f>
        <v>M34</v>
      </c>
      <c r="C234" s="6" t="s">
        <v>49</v>
      </c>
      <c r="D234" s="7">
        <v>3.0</v>
      </c>
      <c r="E234" s="6" t="str">
        <f t="shared" si="1"/>
        <v>M34X3</v>
      </c>
      <c r="F234" s="6" t="str">
        <f>VLOOKUP(E234,'Slot tags'!$C$2:$D$610,2,0)</f>
        <v>S21</v>
      </c>
      <c r="G234" s="6" t="s">
        <v>162</v>
      </c>
      <c r="H234" s="6" t="str">
        <f t="shared" si="6"/>
        <v/>
      </c>
      <c r="I234" s="9">
        <v>44746.0</v>
      </c>
      <c r="J234" s="21">
        <v>44746.708333333336</v>
      </c>
      <c r="K234" s="21">
        <v>44746.75</v>
      </c>
      <c r="L234" s="9">
        <v>44729.0</v>
      </c>
      <c r="M234" s="6"/>
      <c r="N234" s="6"/>
      <c r="O234" s="6"/>
      <c r="P234" s="6"/>
      <c r="Q234" s="6"/>
      <c r="R234" s="6"/>
      <c r="S234" s="6"/>
      <c r="T234" s="6"/>
      <c r="U234" s="6"/>
      <c r="V234" s="6"/>
      <c r="W234" s="6"/>
      <c r="X234" s="6"/>
      <c r="Y234" s="6"/>
      <c r="Z234" s="6"/>
      <c r="AA234" s="6"/>
      <c r="AB234" s="6"/>
      <c r="AC234" s="6"/>
      <c r="AD234" s="6"/>
      <c r="AE234" s="6"/>
      <c r="AF234" s="6"/>
      <c r="AG234" s="6"/>
      <c r="AH234" s="6"/>
    </row>
    <row r="235">
      <c r="A235" s="20" t="s">
        <v>161</v>
      </c>
      <c r="B235" s="6" t="str">
        <f>VLOOKUP(A235,'Mentor Sheet'!$B$2:$O$102,2,0)</f>
        <v>M34</v>
      </c>
      <c r="C235" s="6" t="s">
        <v>49</v>
      </c>
      <c r="D235" s="7">
        <v>4.0</v>
      </c>
      <c r="E235" s="6" t="str">
        <f t="shared" si="1"/>
        <v>M34X4</v>
      </c>
      <c r="F235" s="6" t="str">
        <f>VLOOKUP(E235,'Slot tags'!$C$2:$D$610,2,0)</f>
        <v>S14</v>
      </c>
      <c r="G235" s="6" t="s">
        <v>162</v>
      </c>
      <c r="H235" s="6" t="str">
        <f t="shared" si="6"/>
        <v/>
      </c>
      <c r="I235" s="9">
        <v>44747.0</v>
      </c>
      <c r="J235" s="21">
        <v>44747.708333333336</v>
      </c>
      <c r="K235" s="21">
        <v>44747.75</v>
      </c>
      <c r="L235" s="9">
        <v>44729.0</v>
      </c>
      <c r="M235" s="6"/>
      <c r="N235" s="6"/>
      <c r="O235" s="6"/>
      <c r="P235" s="6"/>
      <c r="Q235" s="6"/>
      <c r="R235" s="6"/>
      <c r="S235" s="6"/>
      <c r="T235" s="6"/>
      <c r="U235" s="6"/>
      <c r="V235" s="6"/>
      <c r="W235" s="6"/>
      <c r="X235" s="6"/>
      <c r="Y235" s="6"/>
      <c r="Z235" s="6"/>
      <c r="AA235" s="6"/>
      <c r="AB235" s="6"/>
      <c r="AC235" s="6"/>
      <c r="AD235" s="6"/>
      <c r="AE235" s="6"/>
      <c r="AF235" s="6"/>
      <c r="AG235" s="6"/>
      <c r="AH235" s="6"/>
    </row>
    <row r="236">
      <c r="A236" s="20" t="s">
        <v>161</v>
      </c>
      <c r="B236" s="6" t="str">
        <f>VLOOKUP(A236,'Mentor Sheet'!$B$2:$O$102,2,0)</f>
        <v>M34</v>
      </c>
      <c r="C236" s="6" t="s">
        <v>49</v>
      </c>
      <c r="D236" s="7">
        <v>5.0</v>
      </c>
      <c r="E236" s="6" t="str">
        <f t="shared" si="1"/>
        <v>M34X5</v>
      </c>
      <c r="F236" s="6" t="str">
        <f>VLOOKUP(E236,'Slot tags'!$C$2:$D$610,2,0)</f>
        <v>S45</v>
      </c>
      <c r="G236" s="6" t="s">
        <v>162</v>
      </c>
      <c r="H236" s="6" t="str">
        <f t="shared" si="6"/>
        <v/>
      </c>
      <c r="I236" s="9">
        <v>44748.0</v>
      </c>
      <c r="J236" s="21">
        <v>44748.708333333336</v>
      </c>
      <c r="K236" s="21">
        <v>44748.75</v>
      </c>
      <c r="L236" s="9">
        <v>44729.0</v>
      </c>
      <c r="M236" s="6"/>
      <c r="N236" s="6"/>
      <c r="O236" s="6"/>
      <c r="P236" s="6"/>
      <c r="Q236" s="6"/>
      <c r="R236" s="6"/>
      <c r="S236" s="6"/>
      <c r="T236" s="6"/>
      <c r="U236" s="6"/>
      <c r="V236" s="6"/>
      <c r="W236" s="6"/>
      <c r="X236" s="6"/>
      <c r="Y236" s="6"/>
      <c r="Z236" s="6"/>
      <c r="AA236" s="6"/>
      <c r="AB236" s="6"/>
      <c r="AC236" s="6"/>
      <c r="AD236" s="6"/>
      <c r="AE236" s="6"/>
      <c r="AF236" s="6"/>
      <c r="AG236" s="6"/>
      <c r="AH236" s="6"/>
    </row>
    <row r="237">
      <c r="A237" s="20" t="s">
        <v>161</v>
      </c>
      <c r="B237" s="6" t="str">
        <f>VLOOKUP(A237,'Mentor Sheet'!$B$2:$O$102,2,0)</f>
        <v>M34</v>
      </c>
      <c r="C237" s="6" t="s">
        <v>49</v>
      </c>
      <c r="D237" s="7">
        <v>6.0</v>
      </c>
      <c r="E237" s="6" t="str">
        <f t="shared" si="1"/>
        <v>M34X6</v>
      </c>
      <c r="F237" s="6" t="str">
        <f>VLOOKUP(E237,'Slot tags'!$C$2:$D$610,2,0)</f>
        <v>S40</v>
      </c>
      <c r="G237" s="6" t="s">
        <v>162</v>
      </c>
      <c r="H237" s="6" t="str">
        <f t="shared" si="6"/>
        <v/>
      </c>
      <c r="I237" s="9">
        <v>44749.0</v>
      </c>
      <c r="J237" s="21">
        <v>44749.708333333336</v>
      </c>
      <c r="K237" s="21">
        <v>44749.75</v>
      </c>
      <c r="L237" s="9">
        <v>44729.0</v>
      </c>
      <c r="M237" s="6"/>
      <c r="N237" s="6"/>
      <c r="O237" s="6"/>
      <c r="P237" s="6"/>
      <c r="Q237" s="6"/>
      <c r="R237" s="6"/>
      <c r="S237" s="6"/>
      <c r="T237" s="6"/>
      <c r="U237" s="6"/>
      <c r="V237" s="6"/>
      <c r="W237" s="6"/>
      <c r="X237" s="6"/>
      <c r="Y237" s="6"/>
      <c r="Z237" s="6"/>
      <c r="AA237" s="6"/>
      <c r="AB237" s="6"/>
      <c r="AC237" s="6"/>
      <c r="AD237" s="6"/>
      <c r="AE237" s="6"/>
      <c r="AF237" s="6"/>
      <c r="AG237" s="6"/>
      <c r="AH237" s="6"/>
    </row>
    <row r="238">
      <c r="A238" s="6" t="s">
        <v>163</v>
      </c>
      <c r="B238" s="6" t="str">
        <f>VLOOKUP(A238,'Mentor Sheet'!$B$2:$O$102,2,0)</f>
        <v>M18</v>
      </c>
      <c r="C238" s="6" t="s">
        <v>49</v>
      </c>
      <c r="D238" s="7">
        <v>1.0</v>
      </c>
      <c r="E238" s="6" t="str">
        <f t="shared" si="1"/>
        <v>M18X1</v>
      </c>
      <c r="F238" s="6" t="str">
        <f>VLOOKUP(E238,'Slot tags'!$C$2:$D$610,2,0)</f>
        <v>S43</v>
      </c>
      <c r="G238" s="6" t="s">
        <v>164</v>
      </c>
      <c r="H238" s="6" t="str">
        <f t="shared" si="6"/>
        <v/>
      </c>
      <c r="I238" s="9">
        <v>44746.0</v>
      </c>
      <c r="J238" s="21">
        <v>44746.666666666664</v>
      </c>
      <c r="K238" s="21">
        <v>44746.708333333336</v>
      </c>
      <c r="L238" s="9">
        <v>44729.0</v>
      </c>
      <c r="M238" s="6"/>
      <c r="N238" s="6"/>
      <c r="O238" s="6"/>
      <c r="P238" s="6"/>
      <c r="Q238" s="6"/>
      <c r="R238" s="6"/>
      <c r="S238" s="6"/>
      <c r="T238" s="6"/>
      <c r="U238" s="6"/>
      <c r="V238" s="6"/>
      <c r="W238" s="6"/>
      <c r="X238" s="6"/>
      <c r="Y238" s="6"/>
      <c r="Z238" s="6"/>
      <c r="AA238" s="6"/>
      <c r="AB238" s="6"/>
      <c r="AC238" s="6"/>
      <c r="AD238" s="6"/>
      <c r="AE238" s="6"/>
      <c r="AF238" s="6"/>
      <c r="AG238" s="6"/>
      <c r="AH238" s="6"/>
    </row>
    <row r="239">
      <c r="A239" s="6" t="s">
        <v>163</v>
      </c>
      <c r="B239" s="6" t="str">
        <f>VLOOKUP(A239,'Mentor Sheet'!$B$2:$O$102,2,0)</f>
        <v>M18</v>
      </c>
      <c r="C239" s="6" t="s">
        <v>49</v>
      </c>
      <c r="D239" s="7">
        <v>2.0</v>
      </c>
      <c r="E239" s="6" t="str">
        <f t="shared" si="1"/>
        <v>M18X2</v>
      </c>
      <c r="F239" s="6" t="str">
        <f>VLOOKUP(E239,'Slot tags'!$C$2:$D$610,2,0)</f>
        <v>S36</v>
      </c>
      <c r="G239" s="6" t="s">
        <v>164</v>
      </c>
      <c r="H239" s="6" t="str">
        <f t="shared" si="6"/>
        <v/>
      </c>
      <c r="I239" s="9">
        <v>44749.0</v>
      </c>
      <c r="J239" s="21">
        <v>44749.583333333336</v>
      </c>
      <c r="K239" s="21">
        <v>44749.625</v>
      </c>
      <c r="L239" s="9">
        <v>44729.0</v>
      </c>
      <c r="M239" s="6"/>
      <c r="N239" s="6"/>
      <c r="O239" s="6"/>
      <c r="P239" s="6"/>
      <c r="Q239" s="6"/>
      <c r="R239" s="6"/>
      <c r="S239" s="6"/>
      <c r="T239" s="6"/>
      <c r="U239" s="6"/>
      <c r="V239" s="6"/>
      <c r="W239" s="6"/>
      <c r="X239" s="6"/>
      <c r="Y239" s="6"/>
      <c r="Z239" s="6"/>
      <c r="AA239" s="6"/>
      <c r="AB239" s="6"/>
      <c r="AC239" s="6"/>
      <c r="AD239" s="6"/>
      <c r="AE239" s="6"/>
      <c r="AF239" s="6"/>
      <c r="AG239" s="6"/>
      <c r="AH239" s="6"/>
    </row>
    <row r="240">
      <c r="A240" s="6" t="s">
        <v>163</v>
      </c>
      <c r="B240" s="6" t="str">
        <f>VLOOKUP(A240,'Mentor Sheet'!$B$2:$O$102,2,0)</f>
        <v>M18</v>
      </c>
      <c r="C240" s="6" t="s">
        <v>49</v>
      </c>
      <c r="D240" s="7">
        <v>3.0</v>
      </c>
      <c r="E240" s="6" t="str">
        <f t="shared" si="1"/>
        <v>M18X3</v>
      </c>
      <c r="F240" s="6" t="str">
        <f>VLOOKUP(E240,'Slot tags'!$C$2:$D$610,2,0)</f>
        <v>S39</v>
      </c>
      <c r="G240" s="6" t="s">
        <v>164</v>
      </c>
      <c r="H240" s="6" t="str">
        <f t="shared" si="6"/>
        <v/>
      </c>
      <c r="I240" s="9">
        <v>44750.0</v>
      </c>
      <c r="J240" s="21">
        <v>44749.458333333336</v>
      </c>
      <c r="K240" s="21">
        <v>44749.5</v>
      </c>
      <c r="L240" s="9">
        <v>44729.0</v>
      </c>
      <c r="M240" s="6"/>
      <c r="N240" s="6"/>
      <c r="O240" s="6"/>
      <c r="P240" s="6"/>
      <c r="Q240" s="6"/>
      <c r="R240" s="6"/>
      <c r="S240" s="6"/>
      <c r="T240" s="6"/>
      <c r="U240" s="6"/>
      <c r="V240" s="6"/>
      <c r="W240" s="6"/>
      <c r="X240" s="6"/>
      <c r="Y240" s="6"/>
      <c r="Z240" s="6"/>
      <c r="AA240" s="6"/>
      <c r="AB240" s="6"/>
      <c r="AC240" s="6"/>
      <c r="AD240" s="6"/>
      <c r="AE240" s="6"/>
      <c r="AF240" s="6"/>
      <c r="AG240" s="6"/>
      <c r="AH240" s="6"/>
    </row>
    <row r="241">
      <c r="A241" s="6" t="s">
        <v>165</v>
      </c>
      <c r="B241" s="6" t="str">
        <f>VLOOKUP(A241,'Mentor Sheet'!$B$2:$O$102,2,0)</f>
        <v>M60</v>
      </c>
      <c r="C241" s="6" t="s">
        <v>49</v>
      </c>
      <c r="D241" s="7">
        <v>1.0</v>
      </c>
      <c r="E241" s="6" t="str">
        <f t="shared" si="1"/>
        <v>M60X1</v>
      </c>
      <c r="F241" s="6" t="str">
        <f>VLOOKUP(E241,'Slot tags'!$C$2:$D$610,2,0)</f>
        <v>S44</v>
      </c>
      <c r="G241" s="6" t="s">
        <v>166</v>
      </c>
      <c r="H241" s="6" t="str">
        <f t="shared" si="6"/>
        <v/>
      </c>
      <c r="I241" s="9">
        <v>44747.0</v>
      </c>
      <c r="J241" s="21">
        <v>44747.708333333336</v>
      </c>
      <c r="K241" s="21">
        <v>44747.75</v>
      </c>
      <c r="L241" s="9">
        <v>44729.0</v>
      </c>
      <c r="M241" s="6"/>
      <c r="N241" s="6"/>
      <c r="O241" s="6"/>
      <c r="P241" s="6"/>
      <c r="Q241" s="6"/>
      <c r="R241" s="6"/>
      <c r="S241" s="6"/>
      <c r="T241" s="6"/>
      <c r="U241" s="6"/>
      <c r="V241" s="6"/>
      <c r="W241" s="6"/>
      <c r="X241" s="6"/>
      <c r="Y241" s="6"/>
      <c r="Z241" s="6"/>
      <c r="AA241" s="6"/>
      <c r="AB241" s="6"/>
      <c r="AC241" s="6"/>
      <c r="AD241" s="6"/>
      <c r="AE241" s="6"/>
      <c r="AF241" s="6"/>
      <c r="AG241" s="6"/>
      <c r="AH241" s="6"/>
    </row>
    <row r="242">
      <c r="A242" s="6" t="s">
        <v>165</v>
      </c>
      <c r="B242" s="6" t="str">
        <f>VLOOKUP(A242,'Mentor Sheet'!$B$2:$O$102,2,0)</f>
        <v>M60</v>
      </c>
      <c r="C242" s="6" t="s">
        <v>49</v>
      </c>
      <c r="D242" s="7">
        <v>1.0</v>
      </c>
      <c r="E242" s="6" t="str">
        <f t="shared" si="1"/>
        <v>M60X1</v>
      </c>
      <c r="F242" s="6" t="str">
        <f>VLOOKUP(E242,'Slot tags'!$C$2:$D$610,2,0)</f>
        <v>S44</v>
      </c>
      <c r="G242" s="6" t="s">
        <v>166</v>
      </c>
      <c r="H242" s="6" t="str">
        <f t="shared" si="6"/>
        <v/>
      </c>
      <c r="I242" s="9">
        <v>44746.0</v>
      </c>
      <c r="J242" s="21">
        <v>44746.708333333336</v>
      </c>
      <c r="K242" s="21">
        <v>44746.75</v>
      </c>
      <c r="L242" s="9">
        <v>44729.0</v>
      </c>
      <c r="M242" s="6"/>
      <c r="N242" s="6"/>
      <c r="O242" s="6"/>
      <c r="P242" s="6"/>
      <c r="Q242" s="6"/>
      <c r="R242" s="6"/>
      <c r="S242" s="6"/>
      <c r="T242" s="6"/>
      <c r="U242" s="6"/>
      <c r="V242" s="6"/>
      <c r="W242" s="6"/>
      <c r="X242" s="6"/>
      <c r="Y242" s="6"/>
      <c r="Z242" s="6"/>
      <c r="AA242" s="6"/>
      <c r="AB242" s="6"/>
      <c r="AC242" s="6"/>
      <c r="AD242" s="6"/>
      <c r="AE242" s="6"/>
      <c r="AF242" s="6"/>
      <c r="AG242" s="6"/>
      <c r="AH242" s="6"/>
    </row>
    <row r="243">
      <c r="A243" s="6" t="s">
        <v>167</v>
      </c>
      <c r="B243" s="6" t="str">
        <f>VLOOKUP(A243,'Mentor Sheet'!$B$2:$O$102,2,0)</f>
        <v>M43</v>
      </c>
      <c r="C243" s="6" t="s">
        <v>49</v>
      </c>
      <c r="D243" s="7">
        <v>1.0</v>
      </c>
      <c r="E243" s="6" t="str">
        <f t="shared" si="1"/>
        <v>M43X1</v>
      </c>
      <c r="F243" s="6" t="str">
        <f>VLOOKUP(E243,'Slot tags'!$C$2:$D$610,2,0)</f>
        <v>S41</v>
      </c>
      <c r="G243" s="6" t="s">
        <v>168</v>
      </c>
      <c r="H243" s="6" t="str">
        <f t="shared" si="6"/>
        <v/>
      </c>
      <c r="I243" s="9">
        <v>44747.0</v>
      </c>
      <c r="J243" s="21">
        <v>44747.666666666664</v>
      </c>
      <c r="K243" s="21">
        <v>44747.708333333336</v>
      </c>
      <c r="L243" s="9">
        <v>44729.0</v>
      </c>
      <c r="M243" s="6"/>
      <c r="N243" s="6"/>
      <c r="O243" s="6"/>
      <c r="P243" s="6"/>
      <c r="Q243" s="6"/>
      <c r="R243" s="6"/>
      <c r="S243" s="6"/>
      <c r="T243" s="6"/>
      <c r="U243" s="6"/>
      <c r="V243" s="6"/>
      <c r="W243" s="6"/>
      <c r="X243" s="6"/>
      <c r="Y243" s="6"/>
      <c r="Z243" s="6"/>
      <c r="AA243" s="6"/>
      <c r="AB243" s="6"/>
      <c r="AC243" s="6"/>
      <c r="AD243" s="6"/>
      <c r="AE243" s="6"/>
      <c r="AF243" s="6"/>
      <c r="AG243" s="6"/>
      <c r="AH243" s="6"/>
    </row>
    <row r="244">
      <c r="A244" s="6" t="s">
        <v>167</v>
      </c>
      <c r="B244" s="6" t="str">
        <f>VLOOKUP(A244,'Mentor Sheet'!$B$2:$O$102,2,0)</f>
        <v>M43</v>
      </c>
      <c r="C244" s="6" t="s">
        <v>49</v>
      </c>
      <c r="D244" s="7">
        <v>1.0</v>
      </c>
      <c r="E244" s="6" t="str">
        <f t="shared" si="1"/>
        <v>M43X1</v>
      </c>
      <c r="F244" s="6" t="str">
        <f>VLOOKUP(E244,'Slot tags'!$C$2:$D$610,2,0)</f>
        <v>S41</v>
      </c>
      <c r="G244" s="6" t="s">
        <v>168</v>
      </c>
      <c r="H244" s="6" t="str">
        <f t="shared" si="6"/>
        <v/>
      </c>
      <c r="I244" s="9">
        <v>44743.0</v>
      </c>
      <c r="J244" s="21">
        <v>44743.666666666664</v>
      </c>
      <c r="K244" s="21">
        <v>44743.708333333336</v>
      </c>
      <c r="L244" s="9">
        <v>44729.0</v>
      </c>
      <c r="M244" s="6"/>
      <c r="N244" s="6"/>
      <c r="O244" s="6"/>
      <c r="P244" s="6"/>
      <c r="Q244" s="6"/>
      <c r="R244" s="6"/>
      <c r="S244" s="6"/>
      <c r="T244" s="6"/>
      <c r="U244" s="6"/>
      <c r="V244" s="6"/>
      <c r="W244" s="6"/>
      <c r="X244" s="6"/>
      <c r="Y244" s="6"/>
      <c r="Z244" s="6"/>
      <c r="AA244" s="6"/>
      <c r="AB244" s="6"/>
      <c r="AC244" s="6"/>
      <c r="AD244" s="6"/>
      <c r="AE244" s="6"/>
      <c r="AF244" s="6"/>
      <c r="AG244" s="6"/>
      <c r="AH244" s="6"/>
    </row>
    <row r="245">
      <c r="A245" s="6" t="s">
        <v>167</v>
      </c>
      <c r="B245" s="6" t="str">
        <f>VLOOKUP(A245,'Mentor Sheet'!$B$2:$O$102,2,0)</f>
        <v>M43</v>
      </c>
      <c r="C245" s="6" t="s">
        <v>49</v>
      </c>
      <c r="D245" s="7">
        <v>1.0</v>
      </c>
      <c r="E245" s="6" t="str">
        <f t="shared" si="1"/>
        <v>M43X1</v>
      </c>
      <c r="F245" s="6" t="str">
        <f>VLOOKUP(E245,'Slot tags'!$C$2:$D$610,2,0)</f>
        <v>S41</v>
      </c>
      <c r="G245" s="6" t="s">
        <v>168</v>
      </c>
      <c r="H245" s="6" t="str">
        <f t="shared" si="6"/>
        <v/>
      </c>
      <c r="I245" s="9">
        <v>44749.0</v>
      </c>
      <c r="J245" s="21">
        <v>44749.666666666664</v>
      </c>
      <c r="K245" s="21">
        <v>44749.708333333336</v>
      </c>
      <c r="L245" s="9">
        <v>44729.0</v>
      </c>
      <c r="M245" s="6"/>
      <c r="N245" s="6"/>
      <c r="O245" s="6"/>
      <c r="P245" s="6"/>
      <c r="Q245" s="6"/>
      <c r="R245" s="6"/>
      <c r="S245" s="6"/>
      <c r="T245" s="6"/>
      <c r="U245" s="6"/>
      <c r="V245" s="6"/>
      <c r="W245" s="6"/>
      <c r="X245" s="6"/>
      <c r="Y245" s="6"/>
      <c r="Z245" s="6"/>
      <c r="AA245" s="6"/>
      <c r="AB245" s="6"/>
      <c r="AC245" s="6"/>
      <c r="AD245" s="6"/>
      <c r="AE245" s="6"/>
      <c r="AF245" s="6"/>
      <c r="AG245" s="6"/>
      <c r="AH245" s="6"/>
    </row>
    <row r="246">
      <c r="A246" s="6" t="s">
        <v>175</v>
      </c>
      <c r="B246" s="6" t="str">
        <f>VLOOKUP(A246,'Mentor Sheet'!$B$2:$O$102,2,0)</f>
        <v>M35</v>
      </c>
      <c r="C246" s="6" t="s">
        <v>51</v>
      </c>
      <c r="D246" s="7">
        <v>1.0</v>
      </c>
      <c r="E246" s="6" t="str">
        <f t="shared" si="1"/>
        <v>M35X1</v>
      </c>
      <c r="F246" s="6" t="str">
        <f>VLOOKUP(E246,'Slot tags'!$C$2:$D$610,2,0)</f>
        <v>S26</v>
      </c>
      <c r="G246" s="6" t="s">
        <v>176</v>
      </c>
      <c r="H246" s="6" t="str">
        <f t="shared" ref="H246:H990" si="7">iferror(VLOOKUP(C246,'2021 recruits sheet'!$A$1:$E$16,2,0),"")</f>
        <v/>
      </c>
      <c r="I246" s="9">
        <v>44744.0</v>
      </c>
      <c r="J246" s="21">
        <v>44744.5</v>
      </c>
      <c r="K246" s="21">
        <v>44744.541666666664</v>
      </c>
      <c r="L246" s="9">
        <v>44731.0</v>
      </c>
      <c r="M246" s="6"/>
      <c r="N246" s="6"/>
      <c r="O246" s="6"/>
      <c r="P246" s="6"/>
      <c r="Q246" s="6"/>
      <c r="R246" s="6"/>
      <c r="S246" s="6"/>
      <c r="T246" s="6"/>
      <c r="U246" s="6"/>
      <c r="V246" s="6"/>
      <c r="W246" s="6"/>
      <c r="X246" s="6"/>
      <c r="Y246" s="6"/>
      <c r="Z246" s="6"/>
      <c r="AA246" s="6"/>
      <c r="AB246" s="6"/>
      <c r="AC246" s="6"/>
      <c r="AD246" s="6"/>
      <c r="AE246" s="6"/>
      <c r="AF246" s="6"/>
      <c r="AG246" s="6"/>
      <c r="AH246" s="6"/>
    </row>
    <row r="247">
      <c r="A247" s="6" t="s">
        <v>175</v>
      </c>
      <c r="B247" s="6" t="str">
        <f>VLOOKUP(A247,'Mentor Sheet'!$B$2:$O$102,2,0)</f>
        <v>M35</v>
      </c>
      <c r="C247" s="6" t="s">
        <v>51</v>
      </c>
      <c r="D247" s="7">
        <v>2.0</v>
      </c>
      <c r="E247" s="6" t="str">
        <f t="shared" si="1"/>
        <v>M35X2</v>
      </c>
      <c r="F247" s="6" t="str">
        <f>VLOOKUP(E247,'Slot tags'!$C$2:$D$610,2,0)</f>
        <v>S22</v>
      </c>
      <c r="G247" s="6" t="s">
        <v>176</v>
      </c>
      <c r="H247" s="6" t="str">
        <f t="shared" si="7"/>
        <v/>
      </c>
      <c r="I247" s="9">
        <v>44747.0</v>
      </c>
      <c r="J247" s="21">
        <v>44747.583333333336</v>
      </c>
      <c r="K247" s="21">
        <v>44747.625</v>
      </c>
      <c r="L247" s="9">
        <v>44731.0</v>
      </c>
      <c r="M247" s="6"/>
      <c r="N247" s="6"/>
      <c r="O247" s="6"/>
      <c r="P247" s="6"/>
      <c r="Q247" s="6"/>
      <c r="R247" s="6"/>
      <c r="S247" s="6"/>
      <c r="T247" s="6"/>
      <c r="U247" s="6"/>
      <c r="V247" s="6"/>
      <c r="W247" s="6"/>
      <c r="X247" s="6"/>
      <c r="Y247" s="6"/>
      <c r="Z247" s="6"/>
      <c r="AA247" s="6"/>
      <c r="AB247" s="6"/>
      <c r="AC247" s="6"/>
      <c r="AD247" s="6"/>
      <c r="AE247" s="6"/>
      <c r="AF247" s="6"/>
      <c r="AG247" s="6"/>
      <c r="AH247" s="6"/>
    </row>
    <row r="248">
      <c r="A248" s="6" t="s">
        <v>175</v>
      </c>
      <c r="B248" s="6" t="str">
        <f>VLOOKUP(A248,'Mentor Sheet'!$B$2:$O$102,2,0)</f>
        <v>M35</v>
      </c>
      <c r="C248" s="6" t="s">
        <v>51</v>
      </c>
      <c r="D248" s="7">
        <v>3.0</v>
      </c>
      <c r="E248" s="6" t="str">
        <f t="shared" si="1"/>
        <v>M35X3</v>
      </c>
      <c r="F248" s="6" t="str">
        <f>VLOOKUP(E248,'Slot tags'!$C$2:$D$610,2,0)</f>
        <v>S21</v>
      </c>
      <c r="G248" s="6" t="s">
        <v>176</v>
      </c>
      <c r="H248" s="6" t="str">
        <f t="shared" si="7"/>
        <v/>
      </c>
      <c r="I248" s="9">
        <v>44749.0</v>
      </c>
      <c r="J248" s="21">
        <v>44749.583333333336</v>
      </c>
      <c r="K248" s="21">
        <v>44749.625</v>
      </c>
      <c r="L248" s="9">
        <v>44731.0</v>
      </c>
      <c r="M248" s="6"/>
      <c r="N248" s="6"/>
      <c r="O248" s="6"/>
      <c r="P248" s="6"/>
      <c r="Q248" s="6"/>
      <c r="R248" s="6"/>
      <c r="S248" s="6"/>
      <c r="T248" s="6"/>
      <c r="U248" s="6"/>
      <c r="V248" s="6"/>
      <c r="W248" s="6"/>
      <c r="X248" s="6"/>
      <c r="Y248" s="6"/>
      <c r="Z248" s="6"/>
      <c r="AA248" s="6"/>
      <c r="AB248" s="6"/>
      <c r="AC248" s="6"/>
      <c r="AD248" s="6"/>
      <c r="AE248" s="6"/>
      <c r="AF248" s="6"/>
      <c r="AG248" s="6"/>
      <c r="AH248" s="6"/>
    </row>
    <row r="249">
      <c r="A249" s="20" t="s">
        <v>173</v>
      </c>
      <c r="B249" s="6" t="str">
        <f>VLOOKUP(A249,'Mentor Sheet'!$B$2:$O$102,2,0)</f>
        <v>M96</v>
      </c>
      <c r="C249" s="6" t="s">
        <v>53</v>
      </c>
      <c r="D249" s="7">
        <v>1.0</v>
      </c>
      <c r="E249" s="6" t="str">
        <f t="shared" si="1"/>
        <v>M96X1</v>
      </c>
      <c r="F249" s="6" t="str">
        <f>VLOOKUP(E249,'Slot tags'!$C$2:$D$610,2,0)</f>
        <v>S24</v>
      </c>
      <c r="G249" s="6" t="s">
        <v>174</v>
      </c>
      <c r="H249" s="6" t="str">
        <f t="shared" si="7"/>
        <v/>
      </c>
      <c r="I249" s="9">
        <v>44743.0</v>
      </c>
      <c r="J249" s="21">
        <v>44743.729166666664</v>
      </c>
      <c r="K249" s="21">
        <v>44743.770833333336</v>
      </c>
      <c r="L249" s="9">
        <v>44731.0</v>
      </c>
      <c r="M249" s="6"/>
      <c r="N249" s="6"/>
      <c r="O249" s="6"/>
      <c r="P249" s="6"/>
      <c r="Q249" s="6"/>
      <c r="R249" s="6"/>
      <c r="S249" s="6"/>
      <c r="T249" s="6"/>
      <c r="U249" s="6"/>
      <c r="V249" s="6"/>
      <c r="W249" s="6"/>
      <c r="X249" s="6"/>
      <c r="Y249" s="6"/>
      <c r="Z249" s="6"/>
      <c r="AA249" s="6"/>
      <c r="AB249" s="6"/>
      <c r="AC249" s="6"/>
      <c r="AD249" s="6"/>
      <c r="AE249" s="6"/>
      <c r="AF249" s="6"/>
      <c r="AG249" s="6"/>
      <c r="AH249" s="6"/>
    </row>
    <row r="250">
      <c r="A250" s="20" t="s">
        <v>173</v>
      </c>
      <c r="B250" s="6" t="str">
        <f>VLOOKUP(A250,'Mentor Sheet'!$B$2:$O$102,2,0)</f>
        <v>M96</v>
      </c>
      <c r="C250" s="6" t="s">
        <v>53</v>
      </c>
      <c r="D250" s="7">
        <v>2.0</v>
      </c>
      <c r="E250" s="6" t="str">
        <f t="shared" si="1"/>
        <v>M96X2</v>
      </c>
      <c r="F250" s="6" t="str">
        <f>VLOOKUP(E250,'Slot tags'!$C$2:$D$610,2,0)</f>
        <v>S21</v>
      </c>
      <c r="G250" s="6" t="s">
        <v>174</v>
      </c>
      <c r="H250" s="6" t="str">
        <f t="shared" si="7"/>
        <v/>
      </c>
      <c r="I250" s="9">
        <v>44744.0</v>
      </c>
      <c r="J250" s="21">
        <v>44744.625</v>
      </c>
      <c r="K250" s="21">
        <v>44744.666666666664</v>
      </c>
      <c r="L250" s="9">
        <v>44731.0</v>
      </c>
      <c r="M250" s="6"/>
      <c r="N250" s="6"/>
      <c r="O250" s="6"/>
      <c r="P250" s="6"/>
      <c r="Q250" s="6"/>
      <c r="R250" s="6"/>
      <c r="S250" s="6"/>
      <c r="T250" s="6"/>
      <c r="U250" s="6"/>
      <c r="V250" s="6"/>
      <c r="W250" s="6"/>
      <c r="X250" s="6"/>
      <c r="Y250" s="6"/>
      <c r="Z250" s="6"/>
      <c r="AA250" s="6"/>
      <c r="AB250" s="6"/>
      <c r="AC250" s="6"/>
      <c r="AD250" s="6"/>
      <c r="AE250" s="6"/>
      <c r="AF250" s="6"/>
      <c r="AG250" s="6"/>
      <c r="AH250" s="6"/>
    </row>
    <row r="251">
      <c r="A251" s="20" t="s">
        <v>173</v>
      </c>
      <c r="B251" s="6" t="str">
        <f>VLOOKUP(A251,'Mentor Sheet'!$B$2:$O$102,2,0)</f>
        <v>M96</v>
      </c>
      <c r="C251" s="6" t="s">
        <v>53</v>
      </c>
      <c r="D251" s="7">
        <v>3.0</v>
      </c>
      <c r="E251" s="6" t="str">
        <f t="shared" si="1"/>
        <v>M96X3</v>
      </c>
      <c r="F251" s="20" t="s">
        <v>92</v>
      </c>
      <c r="G251" s="6" t="s">
        <v>174</v>
      </c>
      <c r="H251" s="6" t="str">
        <f t="shared" si="7"/>
        <v/>
      </c>
      <c r="I251" s="9">
        <v>44745.0</v>
      </c>
      <c r="J251" s="21">
        <v>44745.625</v>
      </c>
      <c r="K251" s="21">
        <v>44745.666666666664</v>
      </c>
      <c r="L251" s="9">
        <v>44731.0</v>
      </c>
      <c r="M251" s="6"/>
      <c r="N251" s="6"/>
      <c r="O251" s="6"/>
      <c r="P251" s="6"/>
      <c r="Q251" s="6"/>
      <c r="R251" s="6"/>
      <c r="S251" s="6"/>
      <c r="T251" s="6"/>
      <c r="U251" s="6"/>
      <c r="V251" s="6"/>
      <c r="W251" s="6"/>
      <c r="X251" s="6"/>
      <c r="Y251" s="6"/>
      <c r="Z251" s="6"/>
      <c r="AA251" s="6"/>
      <c r="AB251" s="6"/>
      <c r="AC251" s="6"/>
      <c r="AD251" s="6"/>
      <c r="AE251" s="6"/>
      <c r="AF251" s="6"/>
      <c r="AG251" s="6"/>
      <c r="AH251" s="6"/>
    </row>
    <row r="252">
      <c r="A252" s="20" t="s">
        <v>173</v>
      </c>
      <c r="B252" s="6" t="str">
        <f>VLOOKUP(A252,'Mentor Sheet'!$B$2:$O$102,2,0)</f>
        <v>M96</v>
      </c>
      <c r="C252" s="6" t="s">
        <v>53</v>
      </c>
      <c r="D252" s="7">
        <v>4.0</v>
      </c>
      <c r="E252" s="6" t="str">
        <f t="shared" si="1"/>
        <v>M96X4</v>
      </c>
      <c r="F252" s="20" t="s">
        <v>100</v>
      </c>
      <c r="G252" s="6" t="s">
        <v>174</v>
      </c>
      <c r="H252" s="6" t="str">
        <f t="shared" si="7"/>
        <v/>
      </c>
      <c r="I252" s="9">
        <v>44746.0</v>
      </c>
      <c r="J252" s="21">
        <v>44746.729166666664</v>
      </c>
      <c r="K252" s="21">
        <v>44746.770833333336</v>
      </c>
      <c r="L252" s="9">
        <v>44731.0</v>
      </c>
      <c r="M252" s="6"/>
      <c r="N252" s="6"/>
      <c r="O252" s="6"/>
      <c r="P252" s="6"/>
      <c r="Q252" s="6"/>
      <c r="R252" s="6"/>
      <c r="S252" s="6"/>
      <c r="T252" s="6"/>
      <c r="U252" s="6"/>
      <c r="V252" s="6"/>
      <c r="W252" s="6"/>
      <c r="X252" s="6"/>
      <c r="Y252" s="6"/>
      <c r="Z252" s="6"/>
      <c r="AA252" s="6"/>
      <c r="AB252" s="6"/>
      <c r="AC252" s="6"/>
      <c r="AD252" s="6"/>
      <c r="AE252" s="6"/>
      <c r="AF252" s="6"/>
      <c r="AG252" s="6"/>
      <c r="AH252" s="6"/>
    </row>
    <row r="253">
      <c r="A253" s="20" t="s">
        <v>173</v>
      </c>
      <c r="B253" s="6" t="str">
        <f>VLOOKUP(A253,'Mentor Sheet'!$B$2:$O$102,2,0)</f>
        <v>M96</v>
      </c>
      <c r="C253" s="6" t="s">
        <v>53</v>
      </c>
      <c r="D253" s="7">
        <v>5.0</v>
      </c>
      <c r="E253" s="6" t="str">
        <f t="shared" si="1"/>
        <v>M96X5</v>
      </c>
      <c r="F253" s="6" t="str">
        <f>VLOOKUP(E253,'Slot tags'!$C$2:$D$610,2,0)</f>
        <v/>
      </c>
      <c r="G253" s="6" t="s">
        <v>174</v>
      </c>
      <c r="H253" s="6" t="str">
        <f t="shared" si="7"/>
        <v/>
      </c>
      <c r="I253" s="9">
        <v>44747.0</v>
      </c>
      <c r="J253" s="21">
        <v>44747.729166666664</v>
      </c>
      <c r="K253" s="21">
        <v>44747.770833333336</v>
      </c>
      <c r="L253" s="9">
        <v>44731.0</v>
      </c>
      <c r="M253" s="6"/>
      <c r="N253" s="6"/>
      <c r="O253" s="6"/>
      <c r="P253" s="6"/>
      <c r="Q253" s="6"/>
      <c r="R253" s="6"/>
      <c r="S253" s="6"/>
      <c r="T253" s="6"/>
      <c r="U253" s="6"/>
      <c r="V253" s="6"/>
      <c r="W253" s="6"/>
      <c r="X253" s="6"/>
      <c r="Y253" s="6"/>
      <c r="Z253" s="6"/>
      <c r="AA253" s="6"/>
      <c r="AB253" s="6"/>
      <c r="AC253" s="6"/>
      <c r="AD253" s="6"/>
      <c r="AE253" s="6"/>
      <c r="AF253" s="6"/>
      <c r="AG253" s="6"/>
      <c r="AH253" s="6"/>
    </row>
    <row r="254">
      <c r="A254" s="20" t="s">
        <v>173</v>
      </c>
      <c r="B254" s="6" t="str">
        <f>VLOOKUP(A254,'Mentor Sheet'!$B$2:$O$102,2,0)</f>
        <v>M96</v>
      </c>
      <c r="C254" s="6" t="s">
        <v>53</v>
      </c>
      <c r="D254" s="7">
        <v>6.0</v>
      </c>
      <c r="E254" s="6" t="str">
        <f t="shared" si="1"/>
        <v>M96X6</v>
      </c>
      <c r="F254" s="6" t="str">
        <f>VLOOKUP(E254,'Slot tags'!$C$2:$D$610,2,0)</f>
        <v/>
      </c>
      <c r="G254" s="6" t="s">
        <v>174</v>
      </c>
      <c r="H254" s="6" t="str">
        <f t="shared" si="7"/>
        <v/>
      </c>
      <c r="I254" s="9">
        <v>44748.0</v>
      </c>
      <c r="J254" s="21">
        <v>44748.729166666664</v>
      </c>
      <c r="K254" s="21">
        <v>44748.770833333336</v>
      </c>
      <c r="L254" s="9">
        <v>44731.0</v>
      </c>
      <c r="M254" s="6"/>
      <c r="N254" s="6"/>
      <c r="O254" s="6"/>
      <c r="P254" s="6"/>
      <c r="Q254" s="6"/>
      <c r="R254" s="6"/>
      <c r="S254" s="6"/>
      <c r="T254" s="6"/>
      <c r="U254" s="6"/>
      <c r="V254" s="6"/>
      <c r="W254" s="6"/>
      <c r="X254" s="6"/>
      <c r="Y254" s="6"/>
      <c r="Z254" s="6"/>
      <c r="AA254" s="6"/>
      <c r="AB254" s="6"/>
      <c r="AC254" s="6"/>
      <c r="AD254" s="6"/>
      <c r="AE254" s="6"/>
      <c r="AF254" s="6"/>
      <c r="AG254" s="6"/>
      <c r="AH254" s="6"/>
    </row>
    <row r="255">
      <c r="A255" s="6" t="s">
        <v>171</v>
      </c>
      <c r="B255" s="6" t="str">
        <f>VLOOKUP(A255,'Mentor Sheet'!$B$2:$O$102,2,0)</f>
        <v>M92</v>
      </c>
      <c r="C255" s="6" t="s">
        <v>22</v>
      </c>
      <c r="D255" s="7">
        <v>1.0</v>
      </c>
      <c r="E255" s="6" t="str">
        <f t="shared" si="1"/>
        <v>M92X1</v>
      </c>
      <c r="F255" s="6" t="str">
        <f>VLOOKUP(E255,'Slot tags'!$C$2:$D$610,2,0)</f>
        <v>S2</v>
      </c>
      <c r="G255" s="6" t="s">
        <v>172</v>
      </c>
      <c r="H255" s="6" t="str">
        <f t="shared" si="7"/>
        <v/>
      </c>
      <c r="I255" s="9">
        <v>44747.0</v>
      </c>
      <c r="J255" s="21">
        <v>44747.666666666664</v>
      </c>
      <c r="K255" s="21">
        <v>44747.708333333336</v>
      </c>
      <c r="L255" s="9">
        <v>44731.0</v>
      </c>
      <c r="M255" s="6"/>
      <c r="N255" s="6"/>
      <c r="O255" s="6"/>
      <c r="P255" s="6"/>
      <c r="Q255" s="6"/>
      <c r="R255" s="6"/>
      <c r="S255" s="6"/>
      <c r="T255" s="6"/>
      <c r="U255" s="6"/>
      <c r="V255" s="6"/>
      <c r="W255" s="6"/>
      <c r="X255" s="6"/>
      <c r="Y255" s="6"/>
      <c r="Z255" s="6"/>
      <c r="AA255" s="6"/>
      <c r="AB255" s="6"/>
      <c r="AC255" s="6"/>
      <c r="AD255" s="6"/>
      <c r="AE255" s="6"/>
      <c r="AF255" s="6"/>
      <c r="AG255" s="6"/>
      <c r="AH255" s="6"/>
    </row>
    <row r="256">
      <c r="A256" s="6" t="s">
        <v>171</v>
      </c>
      <c r="B256" s="6" t="str">
        <f>VLOOKUP(A256,'Mentor Sheet'!$B$2:$O$102,2,0)</f>
        <v>M92</v>
      </c>
      <c r="C256" s="6" t="s">
        <v>22</v>
      </c>
      <c r="D256" s="7">
        <v>2.0</v>
      </c>
      <c r="E256" s="6" t="str">
        <f t="shared" si="1"/>
        <v>M92X2</v>
      </c>
      <c r="F256" s="6" t="str">
        <f>VLOOKUP(E256,'Slot tags'!$C$2:$D$610,2,0)</f>
        <v>S3</v>
      </c>
      <c r="G256" s="6" t="s">
        <v>172</v>
      </c>
      <c r="H256" s="6" t="str">
        <f t="shared" si="7"/>
        <v/>
      </c>
      <c r="I256" s="9">
        <v>44747.0</v>
      </c>
      <c r="J256" s="21">
        <v>44747.708333333336</v>
      </c>
      <c r="K256" s="21">
        <v>44747.75</v>
      </c>
      <c r="L256" s="9">
        <v>44731.0</v>
      </c>
      <c r="M256" s="6"/>
      <c r="N256" s="6"/>
      <c r="O256" s="6"/>
      <c r="P256" s="6"/>
      <c r="Q256" s="6"/>
      <c r="R256" s="6"/>
      <c r="S256" s="6"/>
      <c r="T256" s="6"/>
      <c r="U256" s="6"/>
      <c r="V256" s="6"/>
      <c r="W256" s="6"/>
      <c r="X256" s="6"/>
      <c r="Y256" s="6"/>
      <c r="Z256" s="6"/>
      <c r="AA256" s="6"/>
      <c r="AB256" s="6"/>
      <c r="AC256" s="6"/>
      <c r="AD256" s="6"/>
      <c r="AE256" s="6"/>
      <c r="AF256" s="6"/>
      <c r="AG256" s="6"/>
      <c r="AH256" s="6"/>
    </row>
    <row r="257">
      <c r="A257" s="6" t="s">
        <v>171</v>
      </c>
      <c r="B257" s="6" t="str">
        <f>VLOOKUP(A257,'Mentor Sheet'!$B$2:$O$102,2,0)</f>
        <v>M92</v>
      </c>
      <c r="C257" s="6" t="s">
        <v>22</v>
      </c>
      <c r="D257" s="7">
        <v>3.0</v>
      </c>
      <c r="E257" s="6" t="str">
        <f t="shared" si="1"/>
        <v>M92X3</v>
      </c>
      <c r="F257" s="6" t="str">
        <f>VLOOKUP(E257,'Slot tags'!$C$2:$D$610,2,0)</f>
        <v>S23</v>
      </c>
      <c r="G257" s="6" t="s">
        <v>172</v>
      </c>
      <c r="H257" s="6" t="str">
        <f t="shared" si="7"/>
        <v/>
      </c>
      <c r="I257" s="9">
        <v>44748.0</v>
      </c>
      <c r="J257" s="21">
        <v>44748.666666666664</v>
      </c>
      <c r="K257" s="21">
        <v>44748.708333333336</v>
      </c>
      <c r="L257" s="9">
        <v>44731.0</v>
      </c>
      <c r="M257" s="6"/>
      <c r="N257" s="6"/>
      <c r="O257" s="6"/>
      <c r="P257" s="6"/>
      <c r="Q257" s="6"/>
      <c r="R257" s="6"/>
      <c r="S257" s="6"/>
      <c r="T257" s="6"/>
      <c r="U257" s="6"/>
      <c r="V257" s="6"/>
      <c r="W257" s="6"/>
      <c r="X257" s="6"/>
      <c r="Y257" s="6"/>
      <c r="Z257" s="6"/>
      <c r="AA257" s="6"/>
      <c r="AB257" s="6"/>
      <c r="AC257" s="6"/>
      <c r="AD257" s="6"/>
      <c r="AE257" s="6"/>
      <c r="AF257" s="6"/>
      <c r="AG257" s="6"/>
      <c r="AH257" s="6"/>
    </row>
    <row r="258">
      <c r="A258" s="6" t="s">
        <v>171</v>
      </c>
      <c r="B258" s="6" t="str">
        <f>VLOOKUP(A258,'Mentor Sheet'!$B$2:$O$102,2,0)</f>
        <v>M92</v>
      </c>
      <c r="C258" s="6" t="s">
        <v>22</v>
      </c>
      <c r="D258" s="7">
        <v>4.0</v>
      </c>
      <c r="E258" s="6" t="str">
        <f t="shared" si="1"/>
        <v>M92X4</v>
      </c>
      <c r="F258" s="6" t="str">
        <f>VLOOKUP(E258,'Slot tags'!$C$2:$D$610,2,0)</f>
        <v>S35</v>
      </c>
      <c r="G258" s="6" t="s">
        <v>172</v>
      </c>
      <c r="H258" s="6" t="str">
        <f t="shared" si="7"/>
        <v/>
      </c>
      <c r="I258" s="9">
        <v>44748.0</v>
      </c>
      <c r="J258" s="21">
        <v>44748.708333333336</v>
      </c>
      <c r="K258" s="21">
        <v>44748.75</v>
      </c>
      <c r="L258" s="9">
        <v>44731.0</v>
      </c>
      <c r="M258" s="6"/>
      <c r="N258" s="6"/>
      <c r="O258" s="6"/>
      <c r="P258" s="6"/>
      <c r="Q258" s="6"/>
      <c r="R258" s="6"/>
      <c r="S258" s="6"/>
      <c r="T258" s="6"/>
      <c r="U258" s="6"/>
      <c r="V258" s="6"/>
      <c r="W258" s="6"/>
      <c r="X258" s="6"/>
      <c r="Y258" s="6"/>
      <c r="Z258" s="6"/>
      <c r="AA258" s="6"/>
      <c r="AB258" s="6"/>
      <c r="AC258" s="6"/>
      <c r="AD258" s="6"/>
      <c r="AE258" s="6"/>
      <c r="AF258" s="6"/>
      <c r="AG258" s="6"/>
      <c r="AH258" s="6"/>
    </row>
    <row r="259">
      <c r="A259" s="6" t="s">
        <v>169</v>
      </c>
      <c r="B259" s="6" t="str">
        <f>VLOOKUP(A259,'Mentor Sheet'!$B$2:$O$102,2,0)</f>
        <v>M19</v>
      </c>
      <c r="C259" s="6" t="s">
        <v>35</v>
      </c>
      <c r="D259" s="7">
        <v>1.0</v>
      </c>
      <c r="E259" s="6" t="str">
        <f t="shared" si="1"/>
        <v>M19X1</v>
      </c>
      <c r="F259" s="6" t="str">
        <f>VLOOKUP(E259,'Slot tags'!$C$2:$D$610,2,0)</f>
        <v>S40</v>
      </c>
      <c r="G259" s="6" t="s">
        <v>170</v>
      </c>
      <c r="H259" s="6" t="str">
        <f t="shared" si="7"/>
        <v/>
      </c>
      <c r="I259" s="9">
        <v>44746.0</v>
      </c>
      <c r="J259" s="21">
        <v>44746.708333333336</v>
      </c>
      <c r="K259" s="21">
        <v>44746.75</v>
      </c>
      <c r="L259" s="9">
        <v>44732.0</v>
      </c>
      <c r="M259" s="6"/>
      <c r="N259" s="6"/>
      <c r="O259" s="6"/>
      <c r="P259" s="6"/>
      <c r="Q259" s="6"/>
      <c r="R259" s="6"/>
      <c r="S259" s="6"/>
      <c r="T259" s="6"/>
      <c r="U259" s="6"/>
      <c r="V259" s="6"/>
      <c r="W259" s="6"/>
      <c r="X259" s="6"/>
      <c r="Y259" s="6"/>
      <c r="Z259" s="6"/>
      <c r="AA259" s="6"/>
      <c r="AB259" s="6"/>
      <c r="AC259" s="6"/>
      <c r="AD259" s="6"/>
      <c r="AE259" s="6"/>
      <c r="AF259" s="6"/>
      <c r="AG259" s="6"/>
      <c r="AH259" s="6"/>
    </row>
    <row r="260">
      <c r="A260" s="6" t="s">
        <v>169</v>
      </c>
      <c r="B260" s="6" t="str">
        <f>VLOOKUP(A260,'Mentor Sheet'!$B$2:$O$102,2,0)</f>
        <v>M19</v>
      </c>
      <c r="C260" s="6" t="s">
        <v>35</v>
      </c>
      <c r="D260" s="7">
        <v>2.0</v>
      </c>
      <c r="E260" s="6" t="str">
        <f t="shared" si="1"/>
        <v>M19X2</v>
      </c>
      <c r="F260" s="6" t="str">
        <f>VLOOKUP(E260,'Slot tags'!$C$2:$D$610,2,0)</f>
        <v>S35</v>
      </c>
      <c r="G260" s="6" t="s">
        <v>170</v>
      </c>
      <c r="H260" s="6" t="str">
        <f t="shared" si="7"/>
        <v/>
      </c>
      <c r="I260" s="9">
        <v>44747.0</v>
      </c>
      <c r="J260" s="21">
        <v>44747.708333333336</v>
      </c>
      <c r="K260" s="21">
        <v>44747.75</v>
      </c>
      <c r="L260" s="9">
        <v>44732.0</v>
      </c>
      <c r="M260" s="6"/>
      <c r="N260" s="6"/>
      <c r="O260" s="6"/>
      <c r="P260" s="6"/>
      <c r="Q260" s="6"/>
      <c r="R260" s="6"/>
      <c r="S260" s="6"/>
      <c r="T260" s="6"/>
      <c r="U260" s="6"/>
      <c r="V260" s="6"/>
      <c r="W260" s="6"/>
      <c r="X260" s="6"/>
      <c r="Y260" s="6"/>
      <c r="Z260" s="6"/>
      <c r="AA260" s="6"/>
      <c r="AB260" s="6"/>
      <c r="AC260" s="6"/>
      <c r="AD260" s="6"/>
      <c r="AE260" s="6"/>
      <c r="AF260" s="6"/>
      <c r="AG260" s="6"/>
      <c r="AH260" s="6"/>
    </row>
    <row r="261">
      <c r="A261" s="6" t="s">
        <v>169</v>
      </c>
      <c r="B261" s="6" t="str">
        <f>VLOOKUP(A261,'Mentor Sheet'!$B$2:$O$102,2,0)</f>
        <v>M19</v>
      </c>
      <c r="C261" s="6" t="s">
        <v>35</v>
      </c>
      <c r="D261" s="7">
        <v>3.0</v>
      </c>
      <c r="E261" s="6" t="str">
        <f t="shared" si="1"/>
        <v>M19X3</v>
      </c>
      <c r="F261" s="6" t="str">
        <f>VLOOKUP(E261,'Slot tags'!$C$2:$D$610,2,0)</f>
        <v/>
      </c>
      <c r="G261" s="6" t="s">
        <v>170</v>
      </c>
      <c r="H261" s="6" t="str">
        <f t="shared" si="7"/>
        <v/>
      </c>
      <c r="I261" s="9">
        <v>44748.0</v>
      </c>
      <c r="J261" s="21">
        <v>44748.708333333336</v>
      </c>
      <c r="K261" s="21">
        <v>44748.75</v>
      </c>
      <c r="L261" s="9">
        <v>44732.0</v>
      </c>
      <c r="M261" s="6"/>
      <c r="N261" s="6"/>
      <c r="O261" s="6"/>
      <c r="P261" s="6"/>
      <c r="Q261" s="6"/>
      <c r="R261" s="6"/>
      <c r="S261" s="6"/>
      <c r="T261" s="6"/>
      <c r="U261" s="6"/>
      <c r="V261" s="6"/>
      <c r="W261" s="6"/>
      <c r="X261" s="6"/>
      <c r="Y261" s="6"/>
      <c r="Z261" s="6"/>
      <c r="AA261" s="6"/>
      <c r="AB261" s="6"/>
      <c r="AC261" s="6"/>
      <c r="AD261" s="6"/>
      <c r="AE261" s="6"/>
      <c r="AF261" s="6"/>
      <c r="AG261" s="6"/>
      <c r="AH261" s="6"/>
    </row>
    <row r="262">
      <c r="A262" s="6"/>
      <c r="B262" s="6"/>
      <c r="C262" s="6"/>
      <c r="D262" s="6"/>
      <c r="E262" s="6"/>
      <c r="F262" s="6"/>
      <c r="G262" s="6"/>
      <c r="H262" s="6" t="str">
        <f t="shared" si="7"/>
        <v/>
      </c>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row>
    <row r="263">
      <c r="A263" s="6"/>
      <c r="B263" s="6"/>
      <c r="C263" s="6"/>
      <c r="D263" s="6"/>
      <c r="E263" s="6"/>
      <c r="F263" s="6"/>
      <c r="G263" s="6"/>
      <c r="H263" s="6" t="str">
        <f t="shared" si="7"/>
        <v/>
      </c>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row>
    <row r="264">
      <c r="A264" s="6"/>
      <c r="B264" s="6"/>
      <c r="C264" s="6"/>
      <c r="D264" s="6"/>
      <c r="E264" s="6"/>
      <c r="F264" s="6"/>
      <c r="G264" s="6"/>
      <c r="H264" s="6" t="str">
        <f t="shared" si="7"/>
        <v/>
      </c>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row>
    <row r="265">
      <c r="A265" s="6"/>
      <c r="B265" s="6"/>
      <c r="C265" s="6"/>
      <c r="D265" s="6"/>
      <c r="E265" s="6"/>
      <c r="F265" s="6"/>
      <c r="G265" s="6"/>
      <c r="H265" s="6" t="str">
        <f t="shared" si="7"/>
        <v/>
      </c>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row>
    <row r="266">
      <c r="A266" s="6"/>
      <c r="B266" s="6"/>
      <c r="C266" s="6"/>
      <c r="D266" s="6"/>
      <c r="E266" s="6"/>
      <c r="F266" s="6"/>
      <c r="G266" s="6"/>
      <c r="H266" s="6" t="str">
        <f t="shared" si="7"/>
        <v/>
      </c>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row>
    <row r="267">
      <c r="A267" s="6"/>
      <c r="B267" s="6"/>
      <c r="C267" s="6"/>
      <c r="D267" s="6"/>
      <c r="E267" s="6"/>
      <c r="F267" s="6"/>
      <c r="G267" s="6"/>
      <c r="H267" s="6" t="str">
        <f t="shared" si="7"/>
        <v/>
      </c>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row>
    <row r="268">
      <c r="A268" s="6"/>
      <c r="B268" s="6"/>
      <c r="C268" s="6"/>
      <c r="D268" s="6"/>
      <c r="E268" s="6"/>
      <c r="F268" s="6"/>
      <c r="G268" s="6"/>
      <c r="H268" s="6" t="str">
        <f t="shared" si="7"/>
        <v/>
      </c>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row>
    <row r="269">
      <c r="A269" s="6"/>
      <c r="B269" s="6"/>
      <c r="C269" s="6"/>
      <c r="D269" s="6"/>
      <c r="E269" s="6"/>
      <c r="F269" s="6"/>
      <c r="G269" s="6"/>
      <c r="H269" s="6" t="str">
        <f t="shared" si="7"/>
        <v/>
      </c>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row>
    <row r="270">
      <c r="A270" s="6"/>
      <c r="B270" s="6"/>
      <c r="C270" s="6"/>
      <c r="D270" s="6"/>
      <c r="E270" s="6"/>
      <c r="F270" s="6"/>
      <c r="G270" s="6"/>
      <c r="H270" s="6" t="str">
        <f t="shared" si="7"/>
        <v/>
      </c>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row>
    <row r="271">
      <c r="A271" s="6"/>
      <c r="B271" s="6"/>
      <c r="C271" s="6"/>
      <c r="D271" s="6"/>
      <c r="E271" s="6"/>
      <c r="F271" s="6"/>
      <c r="G271" s="6"/>
      <c r="H271" s="6" t="str">
        <f t="shared" si="7"/>
        <v/>
      </c>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row>
    <row r="272">
      <c r="A272" s="6"/>
      <c r="B272" s="6"/>
      <c r="C272" s="6"/>
      <c r="D272" s="6"/>
      <c r="E272" s="6"/>
      <c r="F272" s="6"/>
      <c r="G272" s="6"/>
      <c r="H272" s="6" t="str">
        <f t="shared" si="7"/>
        <v/>
      </c>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row>
    <row r="273">
      <c r="A273" s="6"/>
      <c r="B273" s="6"/>
      <c r="C273" s="6"/>
      <c r="D273" s="6"/>
      <c r="E273" s="6"/>
      <c r="F273" s="6"/>
      <c r="G273" s="6"/>
      <c r="H273" s="6" t="str">
        <f t="shared" si="7"/>
        <v/>
      </c>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row>
    <row r="274">
      <c r="A274" s="6"/>
      <c r="B274" s="6"/>
      <c r="C274" s="6"/>
      <c r="D274" s="6"/>
      <c r="E274" s="6"/>
      <c r="F274" s="6"/>
      <c r="G274" s="6"/>
      <c r="H274" s="6" t="str">
        <f t="shared" si="7"/>
        <v/>
      </c>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row>
    <row r="275">
      <c r="A275" s="6"/>
      <c r="B275" s="6"/>
      <c r="C275" s="6"/>
      <c r="D275" s="6"/>
      <c r="E275" s="6"/>
      <c r="F275" s="6"/>
      <c r="G275" s="6"/>
      <c r="H275" s="6" t="str">
        <f t="shared" si="7"/>
        <v/>
      </c>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row>
    <row r="276">
      <c r="A276" s="6"/>
      <c r="B276" s="6"/>
      <c r="C276" s="6"/>
      <c r="D276" s="6"/>
      <c r="E276" s="6"/>
      <c r="F276" s="6"/>
      <c r="G276" s="6"/>
      <c r="H276" s="6" t="str">
        <f t="shared" si="7"/>
        <v/>
      </c>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row>
    <row r="277">
      <c r="A277" s="6"/>
      <c r="B277" s="6"/>
      <c r="C277" s="6"/>
      <c r="D277" s="6"/>
      <c r="E277" s="6"/>
      <c r="F277" s="6"/>
      <c r="G277" s="6"/>
      <c r="H277" s="6" t="str">
        <f t="shared" si="7"/>
        <v/>
      </c>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row>
    <row r="278">
      <c r="A278" s="6"/>
      <c r="B278" s="6"/>
      <c r="C278" s="6"/>
      <c r="D278" s="6"/>
      <c r="E278" s="6"/>
      <c r="F278" s="6"/>
      <c r="G278" s="6"/>
      <c r="H278" s="6" t="str">
        <f t="shared" si="7"/>
        <v/>
      </c>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row>
    <row r="279">
      <c r="A279" s="6"/>
      <c r="B279" s="6"/>
      <c r="C279" s="6"/>
      <c r="D279" s="6"/>
      <c r="E279" s="6"/>
      <c r="F279" s="6"/>
      <c r="G279" s="6"/>
      <c r="H279" s="6" t="str">
        <f t="shared" si="7"/>
        <v/>
      </c>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row>
    <row r="280">
      <c r="A280" s="6"/>
      <c r="B280" s="6"/>
      <c r="C280" s="6"/>
      <c r="D280" s="6"/>
      <c r="E280" s="6"/>
      <c r="F280" s="6"/>
      <c r="G280" s="6"/>
      <c r="H280" s="6" t="str">
        <f t="shared" si="7"/>
        <v/>
      </c>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row>
    <row r="281">
      <c r="A281" s="6"/>
      <c r="B281" s="6"/>
      <c r="C281" s="6"/>
      <c r="D281" s="6"/>
      <c r="E281" s="6"/>
      <c r="F281" s="6"/>
      <c r="G281" s="6"/>
      <c r="H281" s="6" t="str">
        <f t="shared" si="7"/>
        <v/>
      </c>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row>
    <row r="282">
      <c r="A282" s="6"/>
      <c r="B282" s="6"/>
      <c r="C282" s="6"/>
      <c r="D282" s="6"/>
      <c r="E282" s="6"/>
      <c r="F282" s="6"/>
      <c r="G282" s="6"/>
      <c r="H282" s="6" t="str">
        <f t="shared" si="7"/>
        <v/>
      </c>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row>
    <row r="283">
      <c r="A283" s="6"/>
      <c r="B283" s="6"/>
      <c r="C283" s="6"/>
      <c r="D283" s="6"/>
      <c r="E283" s="6"/>
      <c r="F283" s="6"/>
      <c r="G283" s="6"/>
      <c r="H283" s="6" t="str">
        <f t="shared" si="7"/>
        <v/>
      </c>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row>
    <row r="284">
      <c r="A284" s="6"/>
      <c r="B284" s="6"/>
      <c r="C284" s="6"/>
      <c r="D284" s="6"/>
      <c r="E284" s="6"/>
      <c r="F284" s="6"/>
      <c r="G284" s="6"/>
      <c r="H284" s="6" t="str">
        <f t="shared" si="7"/>
        <v/>
      </c>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row>
    <row r="285">
      <c r="A285" s="6"/>
      <c r="B285" s="6"/>
      <c r="C285" s="6"/>
      <c r="D285" s="6"/>
      <c r="E285" s="6"/>
      <c r="F285" s="6"/>
      <c r="G285" s="6"/>
      <c r="H285" s="6" t="str">
        <f t="shared" si="7"/>
        <v/>
      </c>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row>
    <row r="286">
      <c r="A286" s="6"/>
      <c r="B286" s="6"/>
      <c r="C286" s="6"/>
      <c r="D286" s="6"/>
      <c r="E286" s="6"/>
      <c r="F286" s="6"/>
      <c r="G286" s="6"/>
      <c r="H286" s="6" t="str">
        <f t="shared" si="7"/>
        <v/>
      </c>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row>
    <row r="287">
      <c r="A287" s="6"/>
      <c r="B287" s="6"/>
      <c r="C287" s="6"/>
      <c r="D287" s="6"/>
      <c r="E287" s="6"/>
      <c r="F287" s="6"/>
      <c r="G287" s="6"/>
      <c r="H287" s="6" t="str">
        <f t="shared" si="7"/>
        <v/>
      </c>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row>
    <row r="288">
      <c r="A288" s="6"/>
      <c r="B288" s="6"/>
      <c r="C288" s="6"/>
      <c r="D288" s="6"/>
      <c r="E288" s="6"/>
      <c r="F288" s="6"/>
      <c r="G288" s="6"/>
      <c r="H288" s="6" t="str">
        <f t="shared" si="7"/>
        <v/>
      </c>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row>
    <row r="289">
      <c r="A289" s="6"/>
      <c r="B289" s="6"/>
      <c r="C289" s="6"/>
      <c r="D289" s="6"/>
      <c r="E289" s="6"/>
      <c r="F289" s="6"/>
      <c r="G289" s="6"/>
      <c r="H289" s="6" t="str">
        <f t="shared" si="7"/>
        <v/>
      </c>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row>
    <row r="290">
      <c r="A290" s="6"/>
      <c r="B290" s="6"/>
      <c r="C290" s="6"/>
      <c r="D290" s="6"/>
      <c r="E290" s="6"/>
      <c r="F290" s="6"/>
      <c r="G290" s="6"/>
      <c r="H290" s="6" t="str">
        <f t="shared" si="7"/>
        <v/>
      </c>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row>
    <row r="291">
      <c r="A291" s="6"/>
      <c r="B291" s="6"/>
      <c r="C291" s="6"/>
      <c r="D291" s="6"/>
      <c r="E291" s="6"/>
      <c r="F291" s="6"/>
      <c r="G291" s="6"/>
      <c r="H291" s="6" t="str">
        <f t="shared" si="7"/>
        <v/>
      </c>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row>
    <row r="292">
      <c r="A292" s="6"/>
      <c r="B292" s="6"/>
      <c r="C292" s="6"/>
      <c r="D292" s="6"/>
      <c r="E292" s="6"/>
      <c r="F292" s="6"/>
      <c r="G292" s="6"/>
      <c r="H292" s="6" t="str">
        <f t="shared" si="7"/>
        <v/>
      </c>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row>
    <row r="293">
      <c r="A293" s="6"/>
      <c r="B293" s="6"/>
      <c r="C293" s="6"/>
      <c r="D293" s="6"/>
      <c r="E293" s="6"/>
      <c r="F293" s="6"/>
      <c r="G293" s="6"/>
      <c r="H293" s="6" t="str">
        <f t="shared" si="7"/>
        <v/>
      </c>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row>
    <row r="294">
      <c r="A294" s="6"/>
      <c r="B294" s="6"/>
      <c r="C294" s="6"/>
      <c r="D294" s="6"/>
      <c r="E294" s="6"/>
      <c r="F294" s="6"/>
      <c r="G294" s="6"/>
      <c r="H294" s="6" t="str">
        <f t="shared" si="7"/>
        <v/>
      </c>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row>
    <row r="295">
      <c r="A295" s="6"/>
      <c r="B295" s="6"/>
      <c r="C295" s="6"/>
      <c r="D295" s="6"/>
      <c r="E295" s="6"/>
      <c r="F295" s="6"/>
      <c r="G295" s="6"/>
      <c r="H295" s="6" t="str">
        <f t="shared" si="7"/>
        <v/>
      </c>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row>
    <row r="296">
      <c r="A296" s="6"/>
      <c r="B296" s="6"/>
      <c r="C296" s="6"/>
      <c r="D296" s="6"/>
      <c r="E296" s="6"/>
      <c r="F296" s="6"/>
      <c r="G296" s="6"/>
      <c r="H296" s="6" t="str">
        <f t="shared" si="7"/>
        <v/>
      </c>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row>
    <row r="297">
      <c r="A297" s="6"/>
      <c r="B297" s="6"/>
      <c r="C297" s="6"/>
      <c r="D297" s="6"/>
      <c r="E297" s="6"/>
      <c r="F297" s="6"/>
      <c r="G297" s="6"/>
      <c r="H297" s="6" t="str">
        <f t="shared" si="7"/>
        <v/>
      </c>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row>
    <row r="298">
      <c r="A298" s="6"/>
      <c r="B298" s="6"/>
      <c r="C298" s="6"/>
      <c r="D298" s="6"/>
      <c r="E298" s="6"/>
      <c r="F298" s="6"/>
      <c r="G298" s="6"/>
      <c r="H298" s="6" t="str">
        <f t="shared" si="7"/>
        <v/>
      </c>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row>
    <row r="299">
      <c r="A299" s="6"/>
      <c r="B299" s="6"/>
      <c r="C299" s="6"/>
      <c r="D299" s="6"/>
      <c r="E299" s="6"/>
      <c r="F299" s="6"/>
      <c r="G299" s="6"/>
      <c r="H299" s="6" t="str">
        <f t="shared" si="7"/>
        <v/>
      </c>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row>
    <row r="300">
      <c r="A300" s="6"/>
      <c r="B300" s="6"/>
      <c r="C300" s="6"/>
      <c r="D300" s="6"/>
      <c r="E300" s="6"/>
      <c r="F300" s="6"/>
      <c r="G300" s="6"/>
      <c r="H300" s="6" t="str">
        <f t="shared" si="7"/>
        <v/>
      </c>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row>
    <row r="301">
      <c r="A301" s="6"/>
      <c r="B301" s="6"/>
      <c r="C301" s="6"/>
      <c r="D301" s="6"/>
      <c r="E301" s="6"/>
      <c r="F301" s="6"/>
      <c r="G301" s="6"/>
      <c r="H301" s="6" t="str">
        <f t="shared" si="7"/>
        <v/>
      </c>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row>
    <row r="302">
      <c r="A302" s="6"/>
      <c r="B302" s="6"/>
      <c r="C302" s="6"/>
      <c r="D302" s="6"/>
      <c r="E302" s="6"/>
      <c r="F302" s="6"/>
      <c r="G302" s="6"/>
      <c r="H302" s="6" t="str">
        <f t="shared" si="7"/>
        <v/>
      </c>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row>
    <row r="303">
      <c r="A303" s="6"/>
      <c r="B303" s="6"/>
      <c r="C303" s="6"/>
      <c r="D303" s="6"/>
      <c r="E303" s="6"/>
      <c r="F303" s="6"/>
      <c r="G303" s="6"/>
      <c r="H303" s="6" t="str">
        <f t="shared" si="7"/>
        <v/>
      </c>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row>
    <row r="304">
      <c r="A304" s="6"/>
      <c r="B304" s="6"/>
      <c r="C304" s="6"/>
      <c r="D304" s="6"/>
      <c r="E304" s="6"/>
      <c r="F304" s="6"/>
      <c r="G304" s="6"/>
      <c r="H304" s="6" t="str">
        <f t="shared" si="7"/>
        <v/>
      </c>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row>
    <row r="305">
      <c r="A305" s="6"/>
      <c r="B305" s="6"/>
      <c r="C305" s="6"/>
      <c r="D305" s="6"/>
      <c r="E305" s="6"/>
      <c r="F305" s="6"/>
      <c r="G305" s="6"/>
      <c r="H305" s="6" t="str">
        <f t="shared" si="7"/>
        <v/>
      </c>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row>
    <row r="306">
      <c r="A306" s="6"/>
      <c r="B306" s="6"/>
      <c r="C306" s="6"/>
      <c r="D306" s="6"/>
      <c r="E306" s="6"/>
      <c r="F306" s="6"/>
      <c r="G306" s="6"/>
      <c r="H306" s="6" t="str">
        <f t="shared" si="7"/>
        <v/>
      </c>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row>
    <row r="307">
      <c r="A307" s="6"/>
      <c r="B307" s="6"/>
      <c r="C307" s="6"/>
      <c r="D307" s="6"/>
      <c r="E307" s="6"/>
      <c r="F307" s="6"/>
      <c r="G307" s="6"/>
      <c r="H307" s="6" t="str">
        <f t="shared" si="7"/>
        <v/>
      </c>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row>
    <row r="308">
      <c r="A308" s="6"/>
      <c r="B308" s="6"/>
      <c r="C308" s="6"/>
      <c r="D308" s="6"/>
      <c r="E308" s="6"/>
      <c r="F308" s="6"/>
      <c r="G308" s="6"/>
      <c r="H308" s="6" t="str">
        <f t="shared" si="7"/>
        <v/>
      </c>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row>
    <row r="309">
      <c r="A309" s="6"/>
      <c r="B309" s="6"/>
      <c r="C309" s="6"/>
      <c r="D309" s="6"/>
      <c r="E309" s="6"/>
      <c r="F309" s="6"/>
      <c r="G309" s="6"/>
      <c r="H309" s="6" t="str">
        <f t="shared" si="7"/>
        <v/>
      </c>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row>
    <row r="310">
      <c r="A310" s="6"/>
      <c r="B310" s="6"/>
      <c r="C310" s="6"/>
      <c r="D310" s="6"/>
      <c r="E310" s="6"/>
      <c r="F310" s="6"/>
      <c r="G310" s="6"/>
      <c r="H310" s="6" t="str">
        <f t="shared" si="7"/>
        <v/>
      </c>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row>
    <row r="311">
      <c r="A311" s="6"/>
      <c r="B311" s="6"/>
      <c r="C311" s="6"/>
      <c r="D311" s="6"/>
      <c r="E311" s="6"/>
      <c r="F311" s="6"/>
      <c r="G311" s="6"/>
      <c r="H311" s="6" t="str">
        <f t="shared" si="7"/>
        <v/>
      </c>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row>
    <row r="312">
      <c r="A312" s="6"/>
      <c r="B312" s="6"/>
      <c r="C312" s="6"/>
      <c r="D312" s="6"/>
      <c r="E312" s="6"/>
      <c r="F312" s="6"/>
      <c r="G312" s="6"/>
      <c r="H312" s="6" t="str">
        <f t="shared" si="7"/>
        <v/>
      </c>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row>
    <row r="313">
      <c r="A313" s="6"/>
      <c r="B313" s="6"/>
      <c r="C313" s="6"/>
      <c r="D313" s="6"/>
      <c r="E313" s="6"/>
      <c r="F313" s="6"/>
      <c r="G313" s="6"/>
      <c r="H313" s="6" t="str">
        <f t="shared" si="7"/>
        <v/>
      </c>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row>
    <row r="314">
      <c r="A314" s="6"/>
      <c r="B314" s="6"/>
      <c r="C314" s="6"/>
      <c r="D314" s="6"/>
      <c r="E314" s="6"/>
      <c r="F314" s="6"/>
      <c r="G314" s="6"/>
      <c r="H314" s="6" t="str">
        <f t="shared" si="7"/>
        <v/>
      </c>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row>
    <row r="315">
      <c r="A315" s="6"/>
      <c r="B315" s="6"/>
      <c r="C315" s="6"/>
      <c r="D315" s="6"/>
      <c r="E315" s="6"/>
      <c r="F315" s="6"/>
      <c r="G315" s="6"/>
      <c r="H315" s="6" t="str">
        <f t="shared" si="7"/>
        <v/>
      </c>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row>
    <row r="316">
      <c r="A316" s="6"/>
      <c r="B316" s="6"/>
      <c r="C316" s="6"/>
      <c r="D316" s="6"/>
      <c r="E316" s="6"/>
      <c r="F316" s="6"/>
      <c r="G316" s="6"/>
      <c r="H316" s="6" t="str">
        <f t="shared" si="7"/>
        <v/>
      </c>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row>
    <row r="317">
      <c r="A317" s="6"/>
      <c r="B317" s="6"/>
      <c r="C317" s="6"/>
      <c r="D317" s="6"/>
      <c r="E317" s="6"/>
      <c r="F317" s="6"/>
      <c r="G317" s="6"/>
      <c r="H317" s="6" t="str">
        <f t="shared" si="7"/>
        <v/>
      </c>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row>
    <row r="318">
      <c r="A318" s="6"/>
      <c r="B318" s="6"/>
      <c r="C318" s="6"/>
      <c r="D318" s="6"/>
      <c r="E318" s="6"/>
      <c r="F318" s="6"/>
      <c r="G318" s="6"/>
      <c r="H318" s="6" t="str">
        <f t="shared" si="7"/>
        <v/>
      </c>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row>
    <row r="319">
      <c r="A319" s="6"/>
      <c r="B319" s="6"/>
      <c r="C319" s="6"/>
      <c r="D319" s="6"/>
      <c r="E319" s="6"/>
      <c r="F319" s="6"/>
      <c r="G319" s="6"/>
      <c r="H319" s="6" t="str">
        <f t="shared" si="7"/>
        <v/>
      </c>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row>
    <row r="320">
      <c r="A320" s="6"/>
      <c r="B320" s="6"/>
      <c r="C320" s="6"/>
      <c r="D320" s="6"/>
      <c r="E320" s="6"/>
      <c r="F320" s="6"/>
      <c r="G320" s="6"/>
      <c r="H320" s="6" t="str">
        <f t="shared" si="7"/>
        <v/>
      </c>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row>
    <row r="321">
      <c r="A321" s="6"/>
      <c r="B321" s="6"/>
      <c r="C321" s="6"/>
      <c r="D321" s="6"/>
      <c r="E321" s="6"/>
      <c r="F321" s="6"/>
      <c r="G321" s="6"/>
      <c r="H321" s="6" t="str">
        <f t="shared" si="7"/>
        <v/>
      </c>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row>
    <row r="322">
      <c r="A322" s="6"/>
      <c r="B322" s="6"/>
      <c r="C322" s="6"/>
      <c r="D322" s="6"/>
      <c r="E322" s="6"/>
      <c r="F322" s="6"/>
      <c r="G322" s="6"/>
      <c r="H322" s="6" t="str">
        <f t="shared" si="7"/>
        <v/>
      </c>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row>
    <row r="323">
      <c r="A323" s="6"/>
      <c r="B323" s="6"/>
      <c r="C323" s="6"/>
      <c r="D323" s="6"/>
      <c r="E323" s="6"/>
      <c r="F323" s="6"/>
      <c r="G323" s="6"/>
      <c r="H323" s="6" t="str">
        <f t="shared" si="7"/>
        <v/>
      </c>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row>
    <row r="324">
      <c r="A324" s="6"/>
      <c r="B324" s="6"/>
      <c r="C324" s="6"/>
      <c r="D324" s="6"/>
      <c r="E324" s="6"/>
      <c r="F324" s="6"/>
      <c r="G324" s="6"/>
      <c r="H324" s="6" t="str">
        <f t="shared" si="7"/>
        <v/>
      </c>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row>
    <row r="325">
      <c r="A325" s="6"/>
      <c r="B325" s="6"/>
      <c r="C325" s="6"/>
      <c r="D325" s="6"/>
      <c r="E325" s="6"/>
      <c r="F325" s="6"/>
      <c r="G325" s="6"/>
      <c r="H325" s="6" t="str">
        <f t="shared" si="7"/>
        <v/>
      </c>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row>
    <row r="326">
      <c r="A326" s="6"/>
      <c r="B326" s="6"/>
      <c r="C326" s="6"/>
      <c r="D326" s="6"/>
      <c r="E326" s="6"/>
      <c r="F326" s="6"/>
      <c r="G326" s="6"/>
      <c r="H326" s="6" t="str">
        <f t="shared" si="7"/>
        <v/>
      </c>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row>
    <row r="327">
      <c r="A327" s="6"/>
      <c r="B327" s="6"/>
      <c r="C327" s="6"/>
      <c r="D327" s="6"/>
      <c r="E327" s="6"/>
      <c r="F327" s="6"/>
      <c r="G327" s="6"/>
      <c r="H327" s="6" t="str">
        <f t="shared" si="7"/>
        <v/>
      </c>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row>
    <row r="328">
      <c r="A328" s="6"/>
      <c r="B328" s="6"/>
      <c r="C328" s="6"/>
      <c r="D328" s="6"/>
      <c r="E328" s="6"/>
      <c r="F328" s="6"/>
      <c r="G328" s="6"/>
      <c r="H328" s="6" t="str">
        <f t="shared" si="7"/>
        <v/>
      </c>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row>
    <row r="329">
      <c r="A329" s="6"/>
      <c r="B329" s="6"/>
      <c r="C329" s="6"/>
      <c r="D329" s="6"/>
      <c r="E329" s="6"/>
      <c r="F329" s="6"/>
      <c r="G329" s="6"/>
      <c r="H329" s="6" t="str">
        <f t="shared" si="7"/>
        <v/>
      </c>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row>
    <row r="330">
      <c r="A330" s="6"/>
      <c r="B330" s="6"/>
      <c r="C330" s="6"/>
      <c r="D330" s="6"/>
      <c r="E330" s="6"/>
      <c r="F330" s="6"/>
      <c r="G330" s="6"/>
      <c r="H330" s="6" t="str">
        <f t="shared" si="7"/>
        <v/>
      </c>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row>
    <row r="331">
      <c r="A331" s="6"/>
      <c r="B331" s="6"/>
      <c r="C331" s="6"/>
      <c r="D331" s="6"/>
      <c r="E331" s="6"/>
      <c r="F331" s="6"/>
      <c r="G331" s="6"/>
      <c r="H331" s="6" t="str">
        <f t="shared" si="7"/>
        <v/>
      </c>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row>
    <row r="332">
      <c r="A332" s="6"/>
      <c r="B332" s="6"/>
      <c r="C332" s="6"/>
      <c r="D332" s="6"/>
      <c r="E332" s="6"/>
      <c r="F332" s="6"/>
      <c r="G332" s="6"/>
      <c r="H332" s="6" t="str">
        <f t="shared" si="7"/>
        <v/>
      </c>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row>
    <row r="333">
      <c r="A333" s="6"/>
      <c r="B333" s="6"/>
      <c r="C333" s="6"/>
      <c r="D333" s="6"/>
      <c r="E333" s="6"/>
      <c r="F333" s="6"/>
      <c r="G333" s="6"/>
      <c r="H333" s="6" t="str">
        <f t="shared" si="7"/>
        <v/>
      </c>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row>
    <row r="334">
      <c r="A334" s="6"/>
      <c r="B334" s="6"/>
      <c r="C334" s="6"/>
      <c r="D334" s="6"/>
      <c r="E334" s="6"/>
      <c r="F334" s="6"/>
      <c r="G334" s="6"/>
      <c r="H334" s="6" t="str">
        <f t="shared" si="7"/>
        <v/>
      </c>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row>
    <row r="335">
      <c r="A335" s="6"/>
      <c r="B335" s="6"/>
      <c r="C335" s="6"/>
      <c r="D335" s="6"/>
      <c r="E335" s="6"/>
      <c r="F335" s="6"/>
      <c r="G335" s="6"/>
      <c r="H335" s="6" t="str">
        <f t="shared" si="7"/>
        <v/>
      </c>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row>
    <row r="336">
      <c r="A336" s="6"/>
      <c r="B336" s="6"/>
      <c r="C336" s="6"/>
      <c r="D336" s="6"/>
      <c r="E336" s="6"/>
      <c r="F336" s="6"/>
      <c r="G336" s="6"/>
      <c r="H336" s="6" t="str">
        <f t="shared" si="7"/>
        <v/>
      </c>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row>
    <row r="337">
      <c r="A337" s="6"/>
      <c r="B337" s="6"/>
      <c r="C337" s="6"/>
      <c r="D337" s="6"/>
      <c r="E337" s="6"/>
      <c r="F337" s="6"/>
      <c r="G337" s="6"/>
      <c r="H337" s="6" t="str">
        <f t="shared" si="7"/>
        <v/>
      </c>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row>
    <row r="338">
      <c r="A338" s="6"/>
      <c r="B338" s="6"/>
      <c r="C338" s="6"/>
      <c r="D338" s="6"/>
      <c r="E338" s="6"/>
      <c r="F338" s="6"/>
      <c r="G338" s="6"/>
      <c r="H338" s="6" t="str">
        <f t="shared" si="7"/>
        <v/>
      </c>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row>
    <row r="339">
      <c r="A339" s="6"/>
      <c r="B339" s="6"/>
      <c r="C339" s="6"/>
      <c r="D339" s="6"/>
      <c r="E339" s="6"/>
      <c r="F339" s="6"/>
      <c r="G339" s="6"/>
      <c r="H339" s="6" t="str">
        <f t="shared" si="7"/>
        <v/>
      </c>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row>
    <row r="340">
      <c r="A340" s="6"/>
      <c r="B340" s="6"/>
      <c r="C340" s="6"/>
      <c r="D340" s="6"/>
      <c r="E340" s="6"/>
      <c r="F340" s="6"/>
      <c r="G340" s="6"/>
      <c r="H340" s="6" t="str">
        <f t="shared" si="7"/>
        <v/>
      </c>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row>
    <row r="341">
      <c r="A341" s="6"/>
      <c r="B341" s="6"/>
      <c r="C341" s="6"/>
      <c r="D341" s="6"/>
      <c r="E341" s="6"/>
      <c r="F341" s="6"/>
      <c r="G341" s="6"/>
      <c r="H341" s="6" t="str">
        <f t="shared" si="7"/>
        <v/>
      </c>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row>
    <row r="342">
      <c r="A342" s="6"/>
      <c r="B342" s="6"/>
      <c r="C342" s="6"/>
      <c r="D342" s="6"/>
      <c r="E342" s="6"/>
      <c r="F342" s="6"/>
      <c r="G342" s="6"/>
      <c r="H342" s="6" t="str">
        <f t="shared" si="7"/>
        <v/>
      </c>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row>
    <row r="343">
      <c r="A343" s="6"/>
      <c r="B343" s="6"/>
      <c r="C343" s="6"/>
      <c r="D343" s="6"/>
      <c r="E343" s="6"/>
      <c r="F343" s="6"/>
      <c r="G343" s="6"/>
      <c r="H343" s="6" t="str">
        <f t="shared" si="7"/>
        <v/>
      </c>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row>
    <row r="344">
      <c r="A344" s="6"/>
      <c r="B344" s="6"/>
      <c r="C344" s="6"/>
      <c r="D344" s="6"/>
      <c r="E344" s="6"/>
      <c r="F344" s="6"/>
      <c r="G344" s="6"/>
      <c r="H344" s="6" t="str">
        <f t="shared" si="7"/>
        <v/>
      </c>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row>
    <row r="345">
      <c r="A345" s="6"/>
      <c r="B345" s="6"/>
      <c r="C345" s="6"/>
      <c r="D345" s="6"/>
      <c r="E345" s="6"/>
      <c r="F345" s="6"/>
      <c r="G345" s="6"/>
      <c r="H345" s="6" t="str">
        <f t="shared" si="7"/>
        <v/>
      </c>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row>
    <row r="346">
      <c r="A346" s="6"/>
      <c r="B346" s="6"/>
      <c r="C346" s="6"/>
      <c r="D346" s="6"/>
      <c r="E346" s="6"/>
      <c r="F346" s="6"/>
      <c r="G346" s="6"/>
      <c r="H346" s="6" t="str">
        <f t="shared" si="7"/>
        <v/>
      </c>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row>
    <row r="347">
      <c r="A347" s="6"/>
      <c r="B347" s="6"/>
      <c r="C347" s="6"/>
      <c r="D347" s="6"/>
      <c r="E347" s="6"/>
      <c r="F347" s="6"/>
      <c r="G347" s="6"/>
      <c r="H347" s="6" t="str">
        <f t="shared" si="7"/>
        <v/>
      </c>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row>
    <row r="348">
      <c r="A348" s="6"/>
      <c r="B348" s="6"/>
      <c r="C348" s="6"/>
      <c r="D348" s="6"/>
      <c r="E348" s="6"/>
      <c r="F348" s="6"/>
      <c r="G348" s="6"/>
      <c r="H348" s="6" t="str">
        <f t="shared" si="7"/>
        <v/>
      </c>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row>
    <row r="349">
      <c r="A349" s="6"/>
      <c r="B349" s="6"/>
      <c r="C349" s="6"/>
      <c r="D349" s="6"/>
      <c r="E349" s="6"/>
      <c r="F349" s="6"/>
      <c r="G349" s="6"/>
      <c r="H349" s="6" t="str">
        <f t="shared" si="7"/>
        <v/>
      </c>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row>
    <row r="350">
      <c r="A350" s="6"/>
      <c r="B350" s="6"/>
      <c r="C350" s="6"/>
      <c r="D350" s="6"/>
      <c r="E350" s="6"/>
      <c r="F350" s="6"/>
      <c r="G350" s="6"/>
      <c r="H350" s="6" t="str">
        <f t="shared" si="7"/>
        <v/>
      </c>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row>
    <row r="351">
      <c r="A351" s="6"/>
      <c r="B351" s="6"/>
      <c r="C351" s="6"/>
      <c r="D351" s="6"/>
      <c r="E351" s="6"/>
      <c r="F351" s="6"/>
      <c r="G351" s="6"/>
      <c r="H351" s="6" t="str">
        <f t="shared" si="7"/>
        <v/>
      </c>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row>
    <row r="352">
      <c r="A352" s="6"/>
      <c r="B352" s="6"/>
      <c r="C352" s="6"/>
      <c r="D352" s="6"/>
      <c r="E352" s="6"/>
      <c r="F352" s="6"/>
      <c r="G352" s="6"/>
      <c r="H352" s="6" t="str">
        <f t="shared" si="7"/>
        <v/>
      </c>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row>
    <row r="353">
      <c r="A353" s="6"/>
      <c r="B353" s="6"/>
      <c r="C353" s="6"/>
      <c r="D353" s="6"/>
      <c r="E353" s="6"/>
      <c r="F353" s="6"/>
      <c r="G353" s="6"/>
      <c r="H353" s="6" t="str">
        <f t="shared" si="7"/>
        <v/>
      </c>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row>
    <row r="354">
      <c r="A354" s="6"/>
      <c r="B354" s="6"/>
      <c r="C354" s="6"/>
      <c r="D354" s="6"/>
      <c r="E354" s="6"/>
      <c r="F354" s="6"/>
      <c r="G354" s="6"/>
      <c r="H354" s="6" t="str">
        <f t="shared" si="7"/>
        <v/>
      </c>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row>
    <row r="355">
      <c r="A355" s="6"/>
      <c r="B355" s="6"/>
      <c r="C355" s="6"/>
      <c r="D355" s="6"/>
      <c r="E355" s="6"/>
      <c r="F355" s="6"/>
      <c r="G355" s="6"/>
      <c r="H355" s="6" t="str">
        <f t="shared" si="7"/>
        <v/>
      </c>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row>
    <row r="356">
      <c r="A356" s="6"/>
      <c r="B356" s="6"/>
      <c r="C356" s="6"/>
      <c r="D356" s="6"/>
      <c r="E356" s="6"/>
      <c r="F356" s="6"/>
      <c r="G356" s="6"/>
      <c r="H356" s="6" t="str">
        <f t="shared" si="7"/>
        <v/>
      </c>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row>
    <row r="357">
      <c r="A357" s="6"/>
      <c r="B357" s="6"/>
      <c r="C357" s="6"/>
      <c r="D357" s="6"/>
      <c r="E357" s="6"/>
      <c r="F357" s="6"/>
      <c r="G357" s="6"/>
      <c r="H357" s="6" t="str">
        <f t="shared" si="7"/>
        <v/>
      </c>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row>
    <row r="358">
      <c r="A358" s="6"/>
      <c r="B358" s="6"/>
      <c r="C358" s="6"/>
      <c r="D358" s="6"/>
      <c r="E358" s="6"/>
      <c r="F358" s="6"/>
      <c r="G358" s="6"/>
      <c r="H358" s="6" t="str">
        <f t="shared" si="7"/>
        <v/>
      </c>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row>
    <row r="359">
      <c r="A359" s="6"/>
      <c r="B359" s="6"/>
      <c r="C359" s="6"/>
      <c r="D359" s="6"/>
      <c r="E359" s="6"/>
      <c r="F359" s="6"/>
      <c r="G359" s="6"/>
      <c r="H359" s="6" t="str">
        <f t="shared" si="7"/>
        <v/>
      </c>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row>
    <row r="360">
      <c r="A360" s="6"/>
      <c r="B360" s="6"/>
      <c r="C360" s="6"/>
      <c r="D360" s="6"/>
      <c r="E360" s="6"/>
      <c r="F360" s="6"/>
      <c r="G360" s="6"/>
      <c r="H360" s="6" t="str">
        <f t="shared" si="7"/>
        <v/>
      </c>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row>
    <row r="361">
      <c r="A361" s="6"/>
      <c r="B361" s="6"/>
      <c r="C361" s="6"/>
      <c r="D361" s="6"/>
      <c r="E361" s="6"/>
      <c r="F361" s="6"/>
      <c r="G361" s="6"/>
      <c r="H361" s="6" t="str">
        <f t="shared" si="7"/>
        <v/>
      </c>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row>
    <row r="362">
      <c r="A362" s="6"/>
      <c r="B362" s="6"/>
      <c r="C362" s="6"/>
      <c r="D362" s="6"/>
      <c r="E362" s="6"/>
      <c r="F362" s="6"/>
      <c r="G362" s="6"/>
      <c r="H362" s="6" t="str">
        <f t="shared" si="7"/>
        <v/>
      </c>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row>
    <row r="363">
      <c r="A363" s="6"/>
      <c r="B363" s="6"/>
      <c r="C363" s="6"/>
      <c r="D363" s="6"/>
      <c r="E363" s="6"/>
      <c r="F363" s="6"/>
      <c r="G363" s="6"/>
      <c r="H363" s="6" t="str">
        <f t="shared" si="7"/>
        <v/>
      </c>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row>
    <row r="364">
      <c r="A364" s="6"/>
      <c r="B364" s="6"/>
      <c r="C364" s="6"/>
      <c r="D364" s="6"/>
      <c r="E364" s="6"/>
      <c r="F364" s="6"/>
      <c r="G364" s="6"/>
      <c r="H364" s="6" t="str">
        <f t="shared" si="7"/>
        <v/>
      </c>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row>
    <row r="365">
      <c r="A365" s="6"/>
      <c r="B365" s="6"/>
      <c r="C365" s="6"/>
      <c r="D365" s="6"/>
      <c r="E365" s="6"/>
      <c r="F365" s="6"/>
      <c r="G365" s="6"/>
      <c r="H365" s="6" t="str">
        <f t="shared" si="7"/>
        <v/>
      </c>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row>
    <row r="366">
      <c r="A366" s="6"/>
      <c r="B366" s="6"/>
      <c r="C366" s="6"/>
      <c r="D366" s="6"/>
      <c r="E366" s="6"/>
      <c r="F366" s="6"/>
      <c r="G366" s="6"/>
      <c r="H366" s="6" t="str">
        <f t="shared" si="7"/>
        <v/>
      </c>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row>
    <row r="367">
      <c r="A367" s="6"/>
      <c r="B367" s="6"/>
      <c r="C367" s="6"/>
      <c r="D367" s="6"/>
      <c r="E367" s="6"/>
      <c r="F367" s="6"/>
      <c r="G367" s="6"/>
      <c r="H367" s="6" t="str">
        <f t="shared" si="7"/>
        <v/>
      </c>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row>
    <row r="368">
      <c r="A368" s="6"/>
      <c r="B368" s="6"/>
      <c r="C368" s="6"/>
      <c r="D368" s="6"/>
      <c r="E368" s="6"/>
      <c r="F368" s="6"/>
      <c r="G368" s="6"/>
      <c r="H368" s="6" t="str">
        <f t="shared" si="7"/>
        <v/>
      </c>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row>
    <row r="369">
      <c r="A369" s="6"/>
      <c r="B369" s="6"/>
      <c r="C369" s="6"/>
      <c r="D369" s="6"/>
      <c r="E369" s="6"/>
      <c r="F369" s="6"/>
      <c r="G369" s="6"/>
      <c r="H369" s="6" t="str">
        <f t="shared" si="7"/>
        <v/>
      </c>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row>
    <row r="370">
      <c r="A370" s="6"/>
      <c r="B370" s="6"/>
      <c r="C370" s="6"/>
      <c r="D370" s="6"/>
      <c r="E370" s="6"/>
      <c r="F370" s="6"/>
      <c r="G370" s="6"/>
      <c r="H370" s="6" t="str">
        <f t="shared" si="7"/>
        <v/>
      </c>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row>
    <row r="371">
      <c r="A371" s="6"/>
      <c r="B371" s="6"/>
      <c r="C371" s="6"/>
      <c r="D371" s="6"/>
      <c r="E371" s="6"/>
      <c r="F371" s="6"/>
      <c r="G371" s="6"/>
      <c r="H371" s="6" t="str">
        <f t="shared" si="7"/>
        <v/>
      </c>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row>
    <row r="372">
      <c r="A372" s="6"/>
      <c r="B372" s="6"/>
      <c r="C372" s="6"/>
      <c r="D372" s="6"/>
      <c r="E372" s="6"/>
      <c r="F372" s="6"/>
      <c r="G372" s="6"/>
      <c r="H372" s="6" t="str">
        <f t="shared" si="7"/>
        <v/>
      </c>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row>
    <row r="373">
      <c r="A373" s="6"/>
      <c r="B373" s="6"/>
      <c r="C373" s="6"/>
      <c r="D373" s="6"/>
      <c r="E373" s="6"/>
      <c r="F373" s="6"/>
      <c r="G373" s="6"/>
      <c r="H373" s="6" t="str">
        <f t="shared" si="7"/>
        <v/>
      </c>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row>
    <row r="374">
      <c r="A374" s="6"/>
      <c r="B374" s="6"/>
      <c r="C374" s="6"/>
      <c r="D374" s="6"/>
      <c r="E374" s="6"/>
      <c r="F374" s="6"/>
      <c r="G374" s="6"/>
      <c r="H374" s="6" t="str">
        <f t="shared" si="7"/>
        <v/>
      </c>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row>
    <row r="375">
      <c r="A375" s="6"/>
      <c r="B375" s="6"/>
      <c r="C375" s="6"/>
      <c r="D375" s="6"/>
      <c r="E375" s="6"/>
      <c r="F375" s="6"/>
      <c r="G375" s="6"/>
      <c r="H375" s="6" t="str">
        <f t="shared" si="7"/>
        <v/>
      </c>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row>
    <row r="376">
      <c r="A376" s="6"/>
      <c r="B376" s="6"/>
      <c r="C376" s="6"/>
      <c r="D376" s="6"/>
      <c r="E376" s="6"/>
      <c r="F376" s="6"/>
      <c r="G376" s="6"/>
      <c r="H376" s="6" t="str">
        <f t="shared" si="7"/>
        <v/>
      </c>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row>
    <row r="377">
      <c r="A377" s="6"/>
      <c r="B377" s="6"/>
      <c r="C377" s="6"/>
      <c r="D377" s="6"/>
      <c r="E377" s="6"/>
      <c r="F377" s="6"/>
      <c r="G377" s="6"/>
      <c r="H377" s="6" t="str">
        <f t="shared" si="7"/>
        <v/>
      </c>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row>
    <row r="378">
      <c r="A378" s="6"/>
      <c r="B378" s="6"/>
      <c r="C378" s="6"/>
      <c r="D378" s="6"/>
      <c r="E378" s="6"/>
      <c r="F378" s="6"/>
      <c r="G378" s="6"/>
      <c r="H378" s="6" t="str">
        <f t="shared" si="7"/>
        <v/>
      </c>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row>
    <row r="379">
      <c r="A379" s="6"/>
      <c r="B379" s="6"/>
      <c r="C379" s="6"/>
      <c r="D379" s="6"/>
      <c r="E379" s="6"/>
      <c r="F379" s="6"/>
      <c r="G379" s="6"/>
      <c r="H379" s="6" t="str">
        <f t="shared" si="7"/>
        <v/>
      </c>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row>
    <row r="380">
      <c r="A380" s="6"/>
      <c r="B380" s="6"/>
      <c r="C380" s="6"/>
      <c r="D380" s="6"/>
      <c r="E380" s="6"/>
      <c r="F380" s="6"/>
      <c r="G380" s="6"/>
      <c r="H380" s="6" t="str">
        <f t="shared" si="7"/>
        <v/>
      </c>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row>
    <row r="381">
      <c r="A381" s="6"/>
      <c r="B381" s="6"/>
      <c r="C381" s="6"/>
      <c r="D381" s="6"/>
      <c r="E381" s="6"/>
      <c r="F381" s="6"/>
      <c r="G381" s="6"/>
      <c r="H381" s="6" t="str">
        <f t="shared" si="7"/>
        <v/>
      </c>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row>
    <row r="382">
      <c r="A382" s="6"/>
      <c r="B382" s="6"/>
      <c r="C382" s="6"/>
      <c r="D382" s="6"/>
      <c r="E382" s="6"/>
      <c r="F382" s="6"/>
      <c r="G382" s="6"/>
      <c r="H382" s="6" t="str">
        <f t="shared" si="7"/>
        <v/>
      </c>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row>
    <row r="383">
      <c r="A383" s="6"/>
      <c r="B383" s="6"/>
      <c r="C383" s="6"/>
      <c r="D383" s="6"/>
      <c r="E383" s="6"/>
      <c r="F383" s="6"/>
      <c r="G383" s="6"/>
      <c r="H383" s="6" t="str">
        <f t="shared" si="7"/>
        <v/>
      </c>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row>
    <row r="384">
      <c r="A384" s="6"/>
      <c r="B384" s="6"/>
      <c r="C384" s="6"/>
      <c r="D384" s="6"/>
      <c r="E384" s="6"/>
      <c r="F384" s="6"/>
      <c r="G384" s="6"/>
      <c r="H384" s="6" t="str">
        <f t="shared" si="7"/>
        <v/>
      </c>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row>
    <row r="385">
      <c r="A385" s="6"/>
      <c r="B385" s="6"/>
      <c r="C385" s="6"/>
      <c r="D385" s="6"/>
      <c r="E385" s="6"/>
      <c r="F385" s="6"/>
      <c r="G385" s="6"/>
      <c r="H385" s="6" t="str">
        <f t="shared" si="7"/>
        <v/>
      </c>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row>
    <row r="386">
      <c r="A386" s="6"/>
      <c r="B386" s="6"/>
      <c r="C386" s="6"/>
      <c r="D386" s="6"/>
      <c r="E386" s="6"/>
      <c r="F386" s="6"/>
      <c r="G386" s="6"/>
      <c r="H386" s="6" t="str">
        <f t="shared" si="7"/>
        <v/>
      </c>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row>
    <row r="387">
      <c r="A387" s="6"/>
      <c r="B387" s="6"/>
      <c r="C387" s="6"/>
      <c r="D387" s="6"/>
      <c r="E387" s="6"/>
      <c r="F387" s="6"/>
      <c r="G387" s="6"/>
      <c r="H387" s="6" t="str">
        <f t="shared" si="7"/>
        <v/>
      </c>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row>
    <row r="388">
      <c r="A388" s="6"/>
      <c r="B388" s="6"/>
      <c r="C388" s="6"/>
      <c r="D388" s="6"/>
      <c r="E388" s="6"/>
      <c r="F388" s="6"/>
      <c r="G388" s="6"/>
      <c r="H388" s="6" t="str">
        <f t="shared" si="7"/>
        <v/>
      </c>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row>
    <row r="389">
      <c r="A389" s="6"/>
      <c r="B389" s="6"/>
      <c r="C389" s="6"/>
      <c r="D389" s="6"/>
      <c r="E389" s="6"/>
      <c r="F389" s="6"/>
      <c r="G389" s="6"/>
      <c r="H389" s="6" t="str">
        <f t="shared" si="7"/>
        <v/>
      </c>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row>
    <row r="390">
      <c r="A390" s="6"/>
      <c r="B390" s="6"/>
      <c r="C390" s="6"/>
      <c r="D390" s="6"/>
      <c r="E390" s="6"/>
      <c r="F390" s="6"/>
      <c r="G390" s="6"/>
      <c r="H390" s="6" t="str">
        <f t="shared" si="7"/>
        <v/>
      </c>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row>
    <row r="391">
      <c r="A391" s="6"/>
      <c r="B391" s="6"/>
      <c r="C391" s="6"/>
      <c r="D391" s="6"/>
      <c r="E391" s="6"/>
      <c r="F391" s="6"/>
      <c r="G391" s="6"/>
      <c r="H391" s="6" t="str">
        <f t="shared" si="7"/>
        <v/>
      </c>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row>
    <row r="392">
      <c r="A392" s="6"/>
      <c r="B392" s="6"/>
      <c r="C392" s="6"/>
      <c r="D392" s="6"/>
      <c r="E392" s="6"/>
      <c r="F392" s="6"/>
      <c r="G392" s="6"/>
      <c r="H392" s="6" t="str">
        <f t="shared" si="7"/>
        <v/>
      </c>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row>
    <row r="393">
      <c r="A393" s="6"/>
      <c r="B393" s="6"/>
      <c r="C393" s="6"/>
      <c r="D393" s="6"/>
      <c r="E393" s="6"/>
      <c r="F393" s="6"/>
      <c r="G393" s="6"/>
      <c r="H393" s="6" t="str">
        <f t="shared" si="7"/>
        <v/>
      </c>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row>
    <row r="394">
      <c r="A394" s="6"/>
      <c r="B394" s="6"/>
      <c r="C394" s="6"/>
      <c r="D394" s="6"/>
      <c r="E394" s="6"/>
      <c r="F394" s="6"/>
      <c r="G394" s="6"/>
      <c r="H394" s="6" t="str">
        <f t="shared" si="7"/>
        <v/>
      </c>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row>
    <row r="395">
      <c r="A395" s="6"/>
      <c r="B395" s="6"/>
      <c r="C395" s="6"/>
      <c r="D395" s="6"/>
      <c r="E395" s="6"/>
      <c r="F395" s="6"/>
      <c r="G395" s="6"/>
      <c r="H395" s="6" t="str">
        <f t="shared" si="7"/>
        <v/>
      </c>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row>
    <row r="396">
      <c r="A396" s="6"/>
      <c r="B396" s="6"/>
      <c r="C396" s="6"/>
      <c r="D396" s="6"/>
      <c r="E396" s="6"/>
      <c r="F396" s="6"/>
      <c r="G396" s="6"/>
      <c r="H396" s="6" t="str">
        <f t="shared" si="7"/>
        <v/>
      </c>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row>
    <row r="397">
      <c r="A397" s="6"/>
      <c r="B397" s="6"/>
      <c r="C397" s="6"/>
      <c r="D397" s="6"/>
      <c r="E397" s="6"/>
      <c r="F397" s="6"/>
      <c r="G397" s="6"/>
      <c r="H397" s="6" t="str">
        <f t="shared" si="7"/>
        <v/>
      </c>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row>
    <row r="398">
      <c r="A398" s="6"/>
      <c r="B398" s="6"/>
      <c r="C398" s="6"/>
      <c r="D398" s="6"/>
      <c r="E398" s="6"/>
      <c r="F398" s="6"/>
      <c r="G398" s="6"/>
      <c r="H398" s="6" t="str">
        <f t="shared" si="7"/>
        <v/>
      </c>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row>
    <row r="399">
      <c r="A399" s="6"/>
      <c r="B399" s="6"/>
      <c r="C399" s="6"/>
      <c r="D399" s="6"/>
      <c r="E399" s="6"/>
      <c r="F399" s="6"/>
      <c r="G399" s="6"/>
      <c r="H399" s="6" t="str">
        <f t="shared" si="7"/>
        <v/>
      </c>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row>
    <row r="400">
      <c r="A400" s="6"/>
      <c r="B400" s="6"/>
      <c r="C400" s="6"/>
      <c r="D400" s="6"/>
      <c r="E400" s="6"/>
      <c r="F400" s="6"/>
      <c r="G400" s="6"/>
      <c r="H400" s="6" t="str">
        <f t="shared" si="7"/>
        <v/>
      </c>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row>
    <row r="401">
      <c r="A401" s="6"/>
      <c r="B401" s="6"/>
      <c r="C401" s="6"/>
      <c r="D401" s="6"/>
      <c r="E401" s="6"/>
      <c r="F401" s="6"/>
      <c r="G401" s="6"/>
      <c r="H401" s="6" t="str">
        <f t="shared" si="7"/>
        <v/>
      </c>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row>
    <row r="402">
      <c r="A402" s="6"/>
      <c r="B402" s="6"/>
      <c r="C402" s="6"/>
      <c r="D402" s="6"/>
      <c r="E402" s="6"/>
      <c r="F402" s="6"/>
      <c r="G402" s="6"/>
      <c r="H402" s="6" t="str">
        <f t="shared" si="7"/>
        <v/>
      </c>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row>
    <row r="403">
      <c r="A403" s="6"/>
      <c r="B403" s="6"/>
      <c r="C403" s="6"/>
      <c r="D403" s="6"/>
      <c r="E403" s="6"/>
      <c r="F403" s="6"/>
      <c r="G403" s="6"/>
      <c r="H403" s="6" t="str">
        <f t="shared" si="7"/>
        <v/>
      </c>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row>
    <row r="404">
      <c r="A404" s="6"/>
      <c r="B404" s="6"/>
      <c r="C404" s="6"/>
      <c r="D404" s="6"/>
      <c r="E404" s="6"/>
      <c r="F404" s="6"/>
      <c r="G404" s="6"/>
      <c r="H404" s="6" t="str">
        <f t="shared" si="7"/>
        <v/>
      </c>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row>
    <row r="405">
      <c r="A405" s="6"/>
      <c r="B405" s="6"/>
      <c r="C405" s="6"/>
      <c r="D405" s="6"/>
      <c r="E405" s="6"/>
      <c r="F405" s="6"/>
      <c r="G405" s="6"/>
      <c r="H405" s="6" t="str">
        <f t="shared" si="7"/>
        <v/>
      </c>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row>
    <row r="406">
      <c r="A406" s="6"/>
      <c r="B406" s="6"/>
      <c r="C406" s="6"/>
      <c r="D406" s="6"/>
      <c r="E406" s="6"/>
      <c r="F406" s="6"/>
      <c r="G406" s="6"/>
      <c r="H406" s="6" t="str">
        <f t="shared" si="7"/>
        <v/>
      </c>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row>
    <row r="407">
      <c r="A407" s="6"/>
      <c r="B407" s="6"/>
      <c r="C407" s="6"/>
      <c r="D407" s="6"/>
      <c r="E407" s="6"/>
      <c r="F407" s="6"/>
      <c r="G407" s="6"/>
      <c r="H407" s="6" t="str">
        <f t="shared" si="7"/>
        <v/>
      </c>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row>
    <row r="408">
      <c r="A408" s="6"/>
      <c r="B408" s="6"/>
      <c r="C408" s="6"/>
      <c r="D408" s="6"/>
      <c r="E408" s="6"/>
      <c r="F408" s="6"/>
      <c r="G408" s="6"/>
      <c r="H408" s="6" t="str">
        <f t="shared" si="7"/>
        <v/>
      </c>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row>
    <row r="409">
      <c r="A409" s="6"/>
      <c r="B409" s="6"/>
      <c r="C409" s="6"/>
      <c r="D409" s="6"/>
      <c r="E409" s="6"/>
      <c r="F409" s="6"/>
      <c r="G409" s="6"/>
      <c r="H409" s="6" t="str">
        <f t="shared" si="7"/>
        <v/>
      </c>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row>
    <row r="410">
      <c r="A410" s="6"/>
      <c r="B410" s="6"/>
      <c r="C410" s="6"/>
      <c r="D410" s="6"/>
      <c r="E410" s="6"/>
      <c r="F410" s="6"/>
      <c r="G410" s="6"/>
      <c r="H410" s="6" t="str">
        <f t="shared" si="7"/>
        <v/>
      </c>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row>
    <row r="411">
      <c r="A411" s="6"/>
      <c r="B411" s="6"/>
      <c r="C411" s="6"/>
      <c r="D411" s="6"/>
      <c r="E411" s="6"/>
      <c r="F411" s="6"/>
      <c r="G411" s="6"/>
      <c r="H411" s="6" t="str">
        <f t="shared" si="7"/>
        <v/>
      </c>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row>
    <row r="412">
      <c r="A412" s="6"/>
      <c r="B412" s="6"/>
      <c r="C412" s="6"/>
      <c r="D412" s="6"/>
      <c r="E412" s="6"/>
      <c r="F412" s="6"/>
      <c r="G412" s="6"/>
      <c r="H412" s="6" t="str">
        <f t="shared" si="7"/>
        <v/>
      </c>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row>
    <row r="413">
      <c r="A413" s="6"/>
      <c r="B413" s="6"/>
      <c r="C413" s="6"/>
      <c r="D413" s="6"/>
      <c r="E413" s="6"/>
      <c r="F413" s="6"/>
      <c r="G413" s="6"/>
      <c r="H413" s="6" t="str">
        <f t="shared" si="7"/>
        <v/>
      </c>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row>
    <row r="414">
      <c r="A414" s="6"/>
      <c r="B414" s="6"/>
      <c r="C414" s="6"/>
      <c r="D414" s="6"/>
      <c r="E414" s="6"/>
      <c r="F414" s="6"/>
      <c r="G414" s="6"/>
      <c r="H414" s="6" t="str">
        <f t="shared" si="7"/>
        <v/>
      </c>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row>
    <row r="415">
      <c r="A415" s="6"/>
      <c r="B415" s="6"/>
      <c r="C415" s="6"/>
      <c r="D415" s="6"/>
      <c r="E415" s="6"/>
      <c r="F415" s="6"/>
      <c r="G415" s="6"/>
      <c r="H415" s="6" t="str">
        <f t="shared" si="7"/>
        <v/>
      </c>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row>
    <row r="416">
      <c r="A416" s="6"/>
      <c r="B416" s="6"/>
      <c r="C416" s="6"/>
      <c r="D416" s="6"/>
      <c r="E416" s="6"/>
      <c r="F416" s="6"/>
      <c r="G416" s="6"/>
      <c r="H416" s="6" t="str">
        <f t="shared" si="7"/>
        <v/>
      </c>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row>
    <row r="417">
      <c r="A417" s="6"/>
      <c r="B417" s="6"/>
      <c r="C417" s="6"/>
      <c r="D417" s="6"/>
      <c r="E417" s="6"/>
      <c r="F417" s="6"/>
      <c r="G417" s="6"/>
      <c r="H417" s="6" t="str">
        <f t="shared" si="7"/>
        <v/>
      </c>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row>
    <row r="418">
      <c r="A418" s="6"/>
      <c r="B418" s="6"/>
      <c r="C418" s="6"/>
      <c r="D418" s="6"/>
      <c r="E418" s="6"/>
      <c r="F418" s="6"/>
      <c r="G418" s="6"/>
      <c r="H418" s="6" t="str">
        <f t="shared" si="7"/>
        <v/>
      </c>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row>
    <row r="419">
      <c r="A419" s="6"/>
      <c r="B419" s="6"/>
      <c r="C419" s="6"/>
      <c r="D419" s="6"/>
      <c r="E419" s="6"/>
      <c r="F419" s="6"/>
      <c r="G419" s="6"/>
      <c r="H419" s="6" t="str">
        <f t="shared" si="7"/>
        <v/>
      </c>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row>
    <row r="420">
      <c r="A420" s="6"/>
      <c r="B420" s="6"/>
      <c r="C420" s="6"/>
      <c r="D420" s="6"/>
      <c r="E420" s="6"/>
      <c r="F420" s="6"/>
      <c r="G420" s="6"/>
      <c r="H420" s="6" t="str">
        <f t="shared" si="7"/>
        <v/>
      </c>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row>
    <row r="421">
      <c r="A421" s="6"/>
      <c r="B421" s="6"/>
      <c r="C421" s="6"/>
      <c r="D421" s="6"/>
      <c r="E421" s="6"/>
      <c r="F421" s="6"/>
      <c r="G421" s="6"/>
      <c r="H421" s="6" t="str">
        <f t="shared" si="7"/>
        <v/>
      </c>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row>
    <row r="422">
      <c r="A422" s="6"/>
      <c r="B422" s="6"/>
      <c r="C422" s="6"/>
      <c r="D422" s="6"/>
      <c r="E422" s="6"/>
      <c r="F422" s="6"/>
      <c r="G422" s="6"/>
      <c r="H422" s="6" t="str">
        <f t="shared" si="7"/>
        <v/>
      </c>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row>
    <row r="423">
      <c r="A423" s="6"/>
      <c r="B423" s="6"/>
      <c r="C423" s="6"/>
      <c r="D423" s="6"/>
      <c r="E423" s="6"/>
      <c r="F423" s="6"/>
      <c r="G423" s="6"/>
      <c r="H423" s="6" t="str">
        <f t="shared" si="7"/>
        <v/>
      </c>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row>
    <row r="424">
      <c r="A424" s="6"/>
      <c r="B424" s="6"/>
      <c r="C424" s="6"/>
      <c r="D424" s="6"/>
      <c r="E424" s="6"/>
      <c r="F424" s="6"/>
      <c r="G424" s="6"/>
      <c r="H424" s="6" t="str">
        <f t="shared" si="7"/>
        <v/>
      </c>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row>
    <row r="425">
      <c r="A425" s="6"/>
      <c r="B425" s="6"/>
      <c r="C425" s="6"/>
      <c r="D425" s="6"/>
      <c r="E425" s="6"/>
      <c r="F425" s="6"/>
      <c r="G425" s="6"/>
      <c r="H425" s="6" t="str">
        <f t="shared" si="7"/>
        <v/>
      </c>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row>
    <row r="426">
      <c r="A426" s="6"/>
      <c r="B426" s="6"/>
      <c r="C426" s="6"/>
      <c r="D426" s="6"/>
      <c r="E426" s="6"/>
      <c r="F426" s="6"/>
      <c r="G426" s="6"/>
      <c r="H426" s="6" t="str">
        <f t="shared" si="7"/>
        <v/>
      </c>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row>
    <row r="427">
      <c r="A427" s="6"/>
      <c r="B427" s="6"/>
      <c r="C427" s="6"/>
      <c r="D427" s="6"/>
      <c r="E427" s="6"/>
      <c r="F427" s="6"/>
      <c r="G427" s="6"/>
      <c r="H427" s="6" t="str">
        <f t="shared" si="7"/>
        <v/>
      </c>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row>
    <row r="428">
      <c r="A428" s="6"/>
      <c r="B428" s="6"/>
      <c r="C428" s="6"/>
      <c r="D428" s="6"/>
      <c r="E428" s="6"/>
      <c r="F428" s="6"/>
      <c r="G428" s="6"/>
      <c r="H428" s="6" t="str">
        <f t="shared" si="7"/>
        <v/>
      </c>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row>
    <row r="429">
      <c r="A429" s="6"/>
      <c r="B429" s="6"/>
      <c r="C429" s="6"/>
      <c r="D429" s="6"/>
      <c r="E429" s="6"/>
      <c r="F429" s="6"/>
      <c r="G429" s="6"/>
      <c r="H429" s="6" t="str">
        <f t="shared" si="7"/>
        <v/>
      </c>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row>
    <row r="430">
      <c r="A430" s="6"/>
      <c r="B430" s="6"/>
      <c r="C430" s="6"/>
      <c r="D430" s="6"/>
      <c r="E430" s="6"/>
      <c r="F430" s="6"/>
      <c r="G430" s="6"/>
      <c r="H430" s="6" t="str">
        <f t="shared" si="7"/>
        <v/>
      </c>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row>
    <row r="431">
      <c r="A431" s="6"/>
      <c r="B431" s="6"/>
      <c r="C431" s="6"/>
      <c r="D431" s="6"/>
      <c r="E431" s="6"/>
      <c r="F431" s="6"/>
      <c r="G431" s="6"/>
      <c r="H431" s="6" t="str">
        <f t="shared" si="7"/>
        <v/>
      </c>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row>
    <row r="432">
      <c r="A432" s="6"/>
      <c r="B432" s="6"/>
      <c r="C432" s="6"/>
      <c r="D432" s="6"/>
      <c r="E432" s="6"/>
      <c r="F432" s="6"/>
      <c r="G432" s="6"/>
      <c r="H432" s="6" t="str">
        <f t="shared" si="7"/>
        <v/>
      </c>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row>
    <row r="433">
      <c r="A433" s="6"/>
      <c r="B433" s="6"/>
      <c r="C433" s="6"/>
      <c r="D433" s="6"/>
      <c r="E433" s="6"/>
      <c r="F433" s="6"/>
      <c r="G433" s="6"/>
      <c r="H433" s="6" t="str">
        <f t="shared" si="7"/>
        <v/>
      </c>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row>
    <row r="434">
      <c r="A434" s="6"/>
      <c r="B434" s="6"/>
      <c r="C434" s="6"/>
      <c r="D434" s="6"/>
      <c r="E434" s="6"/>
      <c r="F434" s="6"/>
      <c r="G434" s="6"/>
      <c r="H434" s="6" t="str">
        <f t="shared" si="7"/>
        <v/>
      </c>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row>
    <row r="435">
      <c r="A435" s="6"/>
      <c r="B435" s="6"/>
      <c r="C435" s="6"/>
      <c r="D435" s="6"/>
      <c r="E435" s="6"/>
      <c r="F435" s="6"/>
      <c r="G435" s="6"/>
      <c r="H435" s="6" t="str">
        <f t="shared" si="7"/>
        <v/>
      </c>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row>
    <row r="436">
      <c r="A436" s="6"/>
      <c r="B436" s="6"/>
      <c r="C436" s="6"/>
      <c r="D436" s="6"/>
      <c r="E436" s="6"/>
      <c r="F436" s="6"/>
      <c r="G436" s="6"/>
      <c r="H436" s="6" t="str">
        <f t="shared" si="7"/>
        <v/>
      </c>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row>
    <row r="437">
      <c r="A437" s="6"/>
      <c r="B437" s="6"/>
      <c r="C437" s="6"/>
      <c r="D437" s="6"/>
      <c r="E437" s="6"/>
      <c r="F437" s="6"/>
      <c r="G437" s="6"/>
      <c r="H437" s="6" t="str">
        <f t="shared" si="7"/>
        <v/>
      </c>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row>
    <row r="438">
      <c r="A438" s="6"/>
      <c r="B438" s="6"/>
      <c r="C438" s="6"/>
      <c r="D438" s="6"/>
      <c r="E438" s="6"/>
      <c r="F438" s="6"/>
      <c r="G438" s="6"/>
      <c r="H438" s="6" t="str">
        <f t="shared" si="7"/>
        <v/>
      </c>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row>
    <row r="439">
      <c r="A439" s="6"/>
      <c r="B439" s="6"/>
      <c r="C439" s="6"/>
      <c r="D439" s="6"/>
      <c r="E439" s="6"/>
      <c r="F439" s="6"/>
      <c r="G439" s="6"/>
      <c r="H439" s="6" t="str">
        <f t="shared" si="7"/>
        <v/>
      </c>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row>
    <row r="440">
      <c r="A440" s="6"/>
      <c r="B440" s="6"/>
      <c r="C440" s="6"/>
      <c r="D440" s="6"/>
      <c r="E440" s="6"/>
      <c r="F440" s="6"/>
      <c r="G440" s="6"/>
      <c r="H440" s="6" t="str">
        <f t="shared" si="7"/>
        <v/>
      </c>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row>
    <row r="441">
      <c r="A441" s="6"/>
      <c r="B441" s="6"/>
      <c r="C441" s="6"/>
      <c r="D441" s="6"/>
      <c r="E441" s="6"/>
      <c r="F441" s="6"/>
      <c r="G441" s="6"/>
      <c r="H441" s="6" t="str">
        <f t="shared" si="7"/>
        <v/>
      </c>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row>
    <row r="442">
      <c r="A442" s="6"/>
      <c r="B442" s="6"/>
      <c r="C442" s="6"/>
      <c r="D442" s="6"/>
      <c r="E442" s="6"/>
      <c r="F442" s="6"/>
      <c r="G442" s="6"/>
      <c r="H442" s="6" t="str">
        <f t="shared" si="7"/>
        <v/>
      </c>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row>
    <row r="443">
      <c r="A443" s="6"/>
      <c r="B443" s="6"/>
      <c r="C443" s="6"/>
      <c r="D443" s="6"/>
      <c r="E443" s="6"/>
      <c r="F443" s="6"/>
      <c r="G443" s="6"/>
      <c r="H443" s="6" t="str">
        <f t="shared" si="7"/>
        <v/>
      </c>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row>
    <row r="444">
      <c r="A444" s="6"/>
      <c r="B444" s="6"/>
      <c r="C444" s="6"/>
      <c r="D444" s="6"/>
      <c r="E444" s="6"/>
      <c r="F444" s="6"/>
      <c r="G444" s="6"/>
      <c r="H444" s="6" t="str">
        <f t="shared" si="7"/>
        <v/>
      </c>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row>
    <row r="445">
      <c r="A445" s="6"/>
      <c r="B445" s="6"/>
      <c r="C445" s="6"/>
      <c r="D445" s="6"/>
      <c r="E445" s="6"/>
      <c r="F445" s="6"/>
      <c r="G445" s="6"/>
      <c r="H445" s="6" t="str">
        <f t="shared" si="7"/>
        <v/>
      </c>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row>
    <row r="446">
      <c r="A446" s="6"/>
      <c r="B446" s="6"/>
      <c r="C446" s="6"/>
      <c r="D446" s="6"/>
      <c r="E446" s="6"/>
      <c r="F446" s="6"/>
      <c r="G446" s="6"/>
      <c r="H446" s="6" t="str">
        <f t="shared" si="7"/>
        <v/>
      </c>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row>
    <row r="447">
      <c r="A447" s="6"/>
      <c r="B447" s="6"/>
      <c r="C447" s="6"/>
      <c r="D447" s="6"/>
      <c r="E447" s="6"/>
      <c r="F447" s="6"/>
      <c r="G447" s="6"/>
      <c r="H447" s="6" t="str">
        <f t="shared" si="7"/>
        <v/>
      </c>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row>
    <row r="448">
      <c r="A448" s="6"/>
      <c r="B448" s="6"/>
      <c r="C448" s="6"/>
      <c r="D448" s="6"/>
      <c r="E448" s="6"/>
      <c r="F448" s="6"/>
      <c r="G448" s="6"/>
      <c r="H448" s="6" t="str">
        <f t="shared" si="7"/>
        <v/>
      </c>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row>
    <row r="449">
      <c r="A449" s="6"/>
      <c r="B449" s="6"/>
      <c r="C449" s="6"/>
      <c r="D449" s="6"/>
      <c r="E449" s="6"/>
      <c r="F449" s="6"/>
      <c r="G449" s="6"/>
      <c r="H449" s="6" t="str">
        <f t="shared" si="7"/>
        <v/>
      </c>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row>
    <row r="450">
      <c r="A450" s="6"/>
      <c r="B450" s="6"/>
      <c r="C450" s="6"/>
      <c r="D450" s="6"/>
      <c r="E450" s="6"/>
      <c r="F450" s="6"/>
      <c r="G450" s="6"/>
      <c r="H450" s="6" t="str">
        <f t="shared" si="7"/>
        <v/>
      </c>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row>
    <row r="451">
      <c r="A451" s="6"/>
      <c r="B451" s="6"/>
      <c r="C451" s="6"/>
      <c r="D451" s="6"/>
      <c r="E451" s="6"/>
      <c r="F451" s="6"/>
      <c r="G451" s="6"/>
      <c r="H451" s="6" t="str">
        <f t="shared" si="7"/>
        <v/>
      </c>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row>
    <row r="452">
      <c r="A452" s="6"/>
      <c r="B452" s="6"/>
      <c r="C452" s="6"/>
      <c r="D452" s="6"/>
      <c r="E452" s="6"/>
      <c r="F452" s="6"/>
      <c r="G452" s="6"/>
      <c r="H452" s="6" t="str">
        <f t="shared" si="7"/>
        <v/>
      </c>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row>
    <row r="453">
      <c r="A453" s="6"/>
      <c r="B453" s="6"/>
      <c r="C453" s="6"/>
      <c r="D453" s="6"/>
      <c r="E453" s="6"/>
      <c r="F453" s="6"/>
      <c r="G453" s="6"/>
      <c r="H453" s="6" t="str">
        <f t="shared" si="7"/>
        <v/>
      </c>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row>
    <row r="454">
      <c r="A454" s="6"/>
      <c r="B454" s="6"/>
      <c r="C454" s="6"/>
      <c r="D454" s="6"/>
      <c r="E454" s="6"/>
      <c r="F454" s="6"/>
      <c r="G454" s="6"/>
      <c r="H454" s="6" t="str">
        <f t="shared" si="7"/>
        <v/>
      </c>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row>
    <row r="455">
      <c r="A455" s="6"/>
      <c r="B455" s="6"/>
      <c r="C455" s="6"/>
      <c r="D455" s="6"/>
      <c r="E455" s="6"/>
      <c r="F455" s="6"/>
      <c r="G455" s="6"/>
      <c r="H455" s="6" t="str">
        <f t="shared" si="7"/>
        <v/>
      </c>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row>
    <row r="456">
      <c r="A456" s="6"/>
      <c r="B456" s="6"/>
      <c r="C456" s="6"/>
      <c r="D456" s="6"/>
      <c r="E456" s="6"/>
      <c r="F456" s="6"/>
      <c r="G456" s="6"/>
      <c r="H456" s="6" t="str">
        <f t="shared" si="7"/>
        <v/>
      </c>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row>
    <row r="457">
      <c r="A457" s="6"/>
      <c r="B457" s="6"/>
      <c r="C457" s="6"/>
      <c r="D457" s="6"/>
      <c r="E457" s="6"/>
      <c r="F457" s="6"/>
      <c r="G457" s="6"/>
      <c r="H457" s="6" t="str">
        <f t="shared" si="7"/>
        <v/>
      </c>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row>
    <row r="458">
      <c r="A458" s="6"/>
      <c r="B458" s="6"/>
      <c r="C458" s="6"/>
      <c r="D458" s="6"/>
      <c r="E458" s="6"/>
      <c r="F458" s="6"/>
      <c r="G458" s="6"/>
      <c r="H458" s="6" t="str">
        <f t="shared" si="7"/>
        <v/>
      </c>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row>
    <row r="459">
      <c r="A459" s="6"/>
      <c r="B459" s="6"/>
      <c r="C459" s="6"/>
      <c r="D459" s="6"/>
      <c r="E459" s="6"/>
      <c r="F459" s="6"/>
      <c r="G459" s="6"/>
      <c r="H459" s="6" t="str">
        <f t="shared" si="7"/>
        <v/>
      </c>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row>
    <row r="460">
      <c r="A460" s="6"/>
      <c r="B460" s="6"/>
      <c r="C460" s="6"/>
      <c r="D460" s="6"/>
      <c r="E460" s="6"/>
      <c r="F460" s="6"/>
      <c r="G460" s="6"/>
      <c r="H460" s="6" t="str">
        <f t="shared" si="7"/>
        <v/>
      </c>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row>
    <row r="461">
      <c r="A461" s="6"/>
      <c r="B461" s="6"/>
      <c r="C461" s="6"/>
      <c r="D461" s="6"/>
      <c r="E461" s="6"/>
      <c r="F461" s="6"/>
      <c r="G461" s="6"/>
      <c r="H461" s="6" t="str">
        <f t="shared" si="7"/>
        <v/>
      </c>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row>
    <row r="462">
      <c r="A462" s="6"/>
      <c r="B462" s="6"/>
      <c r="C462" s="6"/>
      <c r="D462" s="6"/>
      <c r="E462" s="6"/>
      <c r="F462" s="6"/>
      <c r="G462" s="6"/>
      <c r="H462" s="6" t="str">
        <f t="shared" si="7"/>
        <v/>
      </c>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row>
    <row r="463">
      <c r="A463" s="6"/>
      <c r="B463" s="6"/>
      <c r="C463" s="6"/>
      <c r="D463" s="6"/>
      <c r="E463" s="6"/>
      <c r="F463" s="6"/>
      <c r="G463" s="6"/>
      <c r="H463" s="6" t="str">
        <f t="shared" si="7"/>
        <v/>
      </c>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row>
    <row r="464">
      <c r="A464" s="6"/>
      <c r="B464" s="6"/>
      <c r="C464" s="6"/>
      <c r="D464" s="6"/>
      <c r="E464" s="6"/>
      <c r="F464" s="6"/>
      <c r="G464" s="6"/>
      <c r="H464" s="6" t="str">
        <f t="shared" si="7"/>
        <v/>
      </c>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row>
    <row r="465">
      <c r="A465" s="6"/>
      <c r="B465" s="6"/>
      <c r="C465" s="6"/>
      <c r="D465" s="6"/>
      <c r="E465" s="6"/>
      <c r="F465" s="6"/>
      <c r="G465" s="6"/>
      <c r="H465" s="6" t="str">
        <f t="shared" si="7"/>
        <v/>
      </c>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row>
    <row r="466">
      <c r="A466" s="6"/>
      <c r="B466" s="6"/>
      <c r="C466" s="6"/>
      <c r="D466" s="6"/>
      <c r="E466" s="6"/>
      <c r="F466" s="6"/>
      <c r="G466" s="6"/>
      <c r="H466" s="6" t="str">
        <f t="shared" si="7"/>
        <v/>
      </c>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row>
    <row r="467">
      <c r="A467" s="6"/>
      <c r="B467" s="6"/>
      <c r="C467" s="6"/>
      <c r="D467" s="6"/>
      <c r="E467" s="6"/>
      <c r="F467" s="6"/>
      <c r="G467" s="6"/>
      <c r="H467" s="6" t="str">
        <f t="shared" si="7"/>
        <v/>
      </c>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row>
    <row r="468">
      <c r="A468" s="6"/>
      <c r="B468" s="6"/>
      <c r="C468" s="6"/>
      <c r="D468" s="6"/>
      <c r="E468" s="6"/>
      <c r="F468" s="6"/>
      <c r="G468" s="6"/>
      <c r="H468" s="6" t="str">
        <f t="shared" si="7"/>
        <v/>
      </c>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row>
    <row r="469">
      <c r="A469" s="6"/>
      <c r="B469" s="6"/>
      <c r="C469" s="6"/>
      <c r="D469" s="6"/>
      <c r="E469" s="6"/>
      <c r="F469" s="6"/>
      <c r="G469" s="6"/>
      <c r="H469" s="6" t="str">
        <f t="shared" si="7"/>
        <v/>
      </c>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row>
    <row r="470">
      <c r="A470" s="6"/>
      <c r="B470" s="6"/>
      <c r="C470" s="6"/>
      <c r="D470" s="6"/>
      <c r="E470" s="6"/>
      <c r="F470" s="6"/>
      <c r="G470" s="6"/>
      <c r="H470" s="6" t="str">
        <f t="shared" si="7"/>
        <v/>
      </c>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row>
    <row r="471">
      <c r="A471" s="6"/>
      <c r="B471" s="6"/>
      <c r="C471" s="6"/>
      <c r="D471" s="6"/>
      <c r="E471" s="6"/>
      <c r="F471" s="6"/>
      <c r="G471" s="6"/>
      <c r="H471" s="6" t="str">
        <f t="shared" si="7"/>
        <v/>
      </c>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row>
    <row r="472">
      <c r="A472" s="6"/>
      <c r="B472" s="6"/>
      <c r="C472" s="6"/>
      <c r="D472" s="6"/>
      <c r="E472" s="6"/>
      <c r="F472" s="6"/>
      <c r="G472" s="6"/>
      <c r="H472" s="6" t="str">
        <f t="shared" si="7"/>
        <v/>
      </c>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row>
    <row r="473">
      <c r="A473" s="6"/>
      <c r="B473" s="6"/>
      <c r="C473" s="6"/>
      <c r="D473" s="6"/>
      <c r="E473" s="6"/>
      <c r="F473" s="6"/>
      <c r="G473" s="6"/>
      <c r="H473" s="6" t="str">
        <f t="shared" si="7"/>
        <v/>
      </c>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row>
    <row r="474">
      <c r="A474" s="6"/>
      <c r="B474" s="6"/>
      <c r="C474" s="6"/>
      <c r="D474" s="6"/>
      <c r="E474" s="6"/>
      <c r="F474" s="6"/>
      <c r="G474" s="6"/>
      <c r="H474" s="6" t="str">
        <f t="shared" si="7"/>
        <v/>
      </c>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row>
    <row r="475">
      <c r="A475" s="6"/>
      <c r="B475" s="6"/>
      <c r="C475" s="6"/>
      <c r="D475" s="6"/>
      <c r="E475" s="6"/>
      <c r="F475" s="6"/>
      <c r="G475" s="6"/>
      <c r="H475" s="6" t="str">
        <f t="shared" si="7"/>
        <v/>
      </c>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row>
    <row r="476">
      <c r="A476" s="6"/>
      <c r="B476" s="6"/>
      <c r="C476" s="6"/>
      <c r="D476" s="6"/>
      <c r="E476" s="6"/>
      <c r="F476" s="6"/>
      <c r="G476" s="6"/>
      <c r="H476" s="6" t="str">
        <f t="shared" si="7"/>
        <v/>
      </c>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row>
    <row r="477">
      <c r="A477" s="6"/>
      <c r="B477" s="6"/>
      <c r="C477" s="6"/>
      <c r="D477" s="6"/>
      <c r="E477" s="6"/>
      <c r="F477" s="6"/>
      <c r="G477" s="6"/>
      <c r="H477" s="6" t="str">
        <f t="shared" si="7"/>
        <v/>
      </c>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row>
    <row r="478">
      <c r="A478" s="6"/>
      <c r="B478" s="6"/>
      <c r="C478" s="6"/>
      <c r="D478" s="6"/>
      <c r="E478" s="6"/>
      <c r="F478" s="6"/>
      <c r="G478" s="6"/>
      <c r="H478" s="6" t="str">
        <f t="shared" si="7"/>
        <v/>
      </c>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row>
    <row r="479">
      <c r="A479" s="6"/>
      <c r="B479" s="6"/>
      <c r="C479" s="6"/>
      <c r="D479" s="6"/>
      <c r="E479" s="6"/>
      <c r="F479" s="6"/>
      <c r="G479" s="6"/>
      <c r="H479" s="6" t="str">
        <f t="shared" si="7"/>
        <v/>
      </c>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row>
    <row r="480">
      <c r="A480" s="6"/>
      <c r="B480" s="6"/>
      <c r="C480" s="6"/>
      <c r="D480" s="6"/>
      <c r="E480" s="6"/>
      <c r="F480" s="6"/>
      <c r="G480" s="6"/>
      <c r="H480" s="6" t="str">
        <f t="shared" si="7"/>
        <v/>
      </c>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row>
    <row r="481">
      <c r="A481" s="6"/>
      <c r="B481" s="6"/>
      <c r="C481" s="6"/>
      <c r="D481" s="6"/>
      <c r="E481" s="6"/>
      <c r="F481" s="6"/>
      <c r="G481" s="6"/>
      <c r="H481" s="6" t="str">
        <f t="shared" si="7"/>
        <v/>
      </c>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row>
    <row r="482">
      <c r="A482" s="6"/>
      <c r="B482" s="6"/>
      <c r="C482" s="6"/>
      <c r="D482" s="6"/>
      <c r="E482" s="6"/>
      <c r="F482" s="6"/>
      <c r="G482" s="6"/>
      <c r="H482" s="6" t="str">
        <f t="shared" si="7"/>
        <v/>
      </c>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row>
    <row r="483">
      <c r="A483" s="6"/>
      <c r="B483" s="6"/>
      <c r="C483" s="6"/>
      <c r="D483" s="6"/>
      <c r="E483" s="6"/>
      <c r="F483" s="6"/>
      <c r="G483" s="6"/>
      <c r="H483" s="6" t="str">
        <f t="shared" si="7"/>
        <v/>
      </c>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row>
    <row r="484">
      <c r="A484" s="6"/>
      <c r="B484" s="6"/>
      <c r="C484" s="6"/>
      <c r="D484" s="6"/>
      <c r="E484" s="6"/>
      <c r="F484" s="6"/>
      <c r="G484" s="6"/>
      <c r="H484" s="6" t="str">
        <f t="shared" si="7"/>
        <v/>
      </c>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row>
    <row r="485">
      <c r="A485" s="6"/>
      <c r="B485" s="6"/>
      <c r="C485" s="6"/>
      <c r="D485" s="6"/>
      <c r="E485" s="6"/>
      <c r="F485" s="6"/>
      <c r="G485" s="6"/>
      <c r="H485" s="6" t="str">
        <f t="shared" si="7"/>
        <v/>
      </c>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row>
    <row r="486">
      <c r="A486" s="6"/>
      <c r="B486" s="6"/>
      <c r="C486" s="6"/>
      <c r="D486" s="6"/>
      <c r="E486" s="6"/>
      <c r="F486" s="6"/>
      <c r="G486" s="6"/>
      <c r="H486" s="6" t="str">
        <f t="shared" si="7"/>
        <v/>
      </c>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row>
    <row r="487">
      <c r="A487" s="6"/>
      <c r="B487" s="6"/>
      <c r="C487" s="6"/>
      <c r="D487" s="6"/>
      <c r="E487" s="6"/>
      <c r="F487" s="6"/>
      <c r="G487" s="6"/>
      <c r="H487" s="6" t="str">
        <f t="shared" si="7"/>
        <v/>
      </c>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row>
    <row r="488">
      <c r="A488" s="6"/>
      <c r="B488" s="6"/>
      <c r="C488" s="6"/>
      <c r="D488" s="6"/>
      <c r="E488" s="6"/>
      <c r="F488" s="6"/>
      <c r="G488" s="6"/>
      <c r="H488" s="6" t="str">
        <f t="shared" si="7"/>
        <v/>
      </c>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row>
    <row r="489">
      <c r="A489" s="6"/>
      <c r="B489" s="6"/>
      <c r="C489" s="6"/>
      <c r="D489" s="6"/>
      <c r="E489" s="6"/>
      <c r="F489" s="6"/>
      <c r="G489" s="6"/>
      <c r="H489" s="6" t="str">
        <f t="shared" si="7"/>
        <v/>
      </c>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row>
    <row r="490">
      <c r="A490" s="6"/>
      <c r="B490" s="6"/>
      <c r="C490" s="6"/>
      <c r="D490" s="6"/>
      <c r="E490" s="6"/>
      <c r="F490" s="6"/>
      <c r="G490" s="6"/>
      <c r="H490" s="6" t="str">
        <f t="shared" si="7"/>
        <v/>
      </c>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row>
    <row r="491">
      <c r="A491" s="6"/>
      <c r="B491" s="6"/>
      <c r="C491" s="6"/>
      <c r="D491" s="6"/>
      <c r="E491" s="6"/>
      <c r="F491" s="6"/>
      <c r="G491" s="6"/>
      <c r="H491" s="6" t="str">
        <f t="shared" si="7"/>
        <v/>
      </c>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row>
    <row r="492">
      <c r="A492" s="6"/>
      <c r="B492" s="6"/>
      <c r="C492" s="6"/>
      <c r="D492" s="6"/>
      <c r="E492" s="6"/>
      <c r="F492" s="6"/>
      <c r="G492" s="6"/>
      <c r="H492" s="6" t="str">
        <f t="shared" si="7"/>
        <v/>
      </c>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row>
    <row r="493">
      <c r="A493" s="6"/>
      <c r="B493" s="6"/>
      <c r="C493" s="6"/>
      <c r="D493" s="6"/>
      <c r="E493" s="6"/>
      <c r="F493" s="6"/>
      <c r="G493" s="6"/>
      <c r="H493" s="6" t="str">
        <f t="shared" si="7"/>
        <v/>
      </c>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row>
    <row r="494">
      <c r="A494" s="6"/>
      <c r="B494" s="6"/>
      <c r="C494" s="6"/>
      <c r="D494" s="6"/>
      <c r="E494" s="6"/>
      <c r="F494" s="6"/>
      <c r="G494" s="6"/>
      <c r="H494" s="6" t="str">
        <f t="shared" si="7"/>
        <v/>
      </c>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row>
    <row r="495">
      <c r="A495" s="6"/>
      <c r="B495" s="6"/>
      <c r="C495" s="6"/>
      <c r="D495" s="6"/>
      <c r="E495" s="6"/>
      <c r="F495" s="6"/>
      <c r="G495" s="6"/>
      <c r="H495" s="6" t="str">
        <f t="shared" si="7"/>
        <v/>
      </c>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row>
    <row r="496">
      <c r="A496" s="6"/>
      <c r="B496" s="6"/>
      <c r="C496" s="6"/>
      <c r="D496" s="6"/>
      <c r="E496" s="6"/>
      <c r="F496" s="6"/>
      <c r="G496" s="6"/>
      <c r="H496" s="6" t="str">
        <f t="shared" si="7"/>
        <v/>
      </c>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row>
    <row r="497">
      <c r="A497" s="6"/>
      <c r="B497" s="6"/>
      <c r="C497" s="6"/>
      <c r="D497" s="6"/>
      <c r="E497" s="6"/>
      <c r="F497" s="6"/>
      <c r="G497" s="6"/>
      <c r="H497" s="6" t="str">
        <f t="shared" si="7"/>
        <v/>
      </c>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row>
    <row r="498">
      <c r="A498" s="6"/>
      <c r="B498" s="6"/>
      <c r="C498" s="6"/>
      <c r="D498" s="6"/>
      <c r="E498" s="6"/>
      <c r="F498" s="6"/>
      <c r="G498" s="6"/>
      <c r="H498" s="6" t="str">
        <f t="shared" si="7"/>
        <v/>
      </c>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row>
    <row r="499">
      <c r="A499" s="6"/>
      <c r="B499" s="6"/>
      <c r="C499" s="6"/>
      <c r="D499" s="6"/>
      <c r="E499" s="6"/>
      <c r="F499" s="6"/>
      <c r="G499" s="6"/>
      <c r="H499" s="6" t="str">
        <f t="shared" si="7"/>
        <v/>
      </c>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row>
    <row r="500">
      <c r="A500" s="6"/>
      <c r="B500" s="6"/>
      <c r="C500" s="6"/>
      <c r="D500" s="6"/>
      <c r="E500" s="6"/>
      <c r="F500" s="6"/>
      <c r="G500" s="6"/>
      <c r="H500" s="6" t="str">
        <f t="shared" si="7"/>
        <v/>
      </c>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row>
    <row r="501">
      <c r="A501" s="6"/>
      <c r="B501" s="6"/>
      <c r="C501" s="6"/>
      <c r="D501" s="6"/>
      <c r="E501" s="6"/>
      <c r="F501" s="6"/>
      <c r="G501" s="6"/>
      <c r="H501" s="6" t="str">
        <f t="shared" si="7"/>
        <v/>
      </c>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row>
    <row r="502">
      <c r="A502" s="6"/>
      <c r="B502" s="6"/>
      <c r="C502" s="6"/>
      <c r="D502" s="6"/>
      <c r="E502" s="6"/>
      <c r="F502" s="6"/>
      <c r="G502" s="6"/>
      <c r="H502" s="6" t="str">
        <f t="shared" si="7"/>
        <v/>
      </c>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row>
    <row r="503">
      <c r="A503" s="6"/>
      <c r="B503" s="6"/>
      <c r="C503" s="6"/>
      <c r="D503" s="6"/>
      <c r="E503" s="6"/>
      <c r="F503" s="6"/>
      <c r="G503" s="6"/>
      <c r="H503" s="6" t="str">
        <f t="shared" si="7"/>
        <v/>
      </c>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row>
    <row r="504">
      <c r="A504" s="6"/>
      <c r="B504" s="6"/>
      <c r="C504" s="6"/>
      <c r="D504" s="6"/>
      <c r="E504" s="6"/>
      <c r="F504" s="6"/>
      <c r="G504" s="6"/>
      <c r="H504" s="6" t="str">
        <f t="shared" si="7"/>
        <v/>
      </c>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row>
    <row r="505">
      <c r="A505" s="6"/>
      <c r="B505" s="6"/>
      <c r="C505" s="6"/>
      <c r="D505" s="6"/>
      <c r="E505" s="6"/>
      <c r="F505" s="6"/>
      <c r="G505" s="6"/>
      <c r="H505" s="6" t="str">
        <f t="shared" si="7"/>
        <v/>
      </c>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row>
    <row r="506">
      <c r="A506" s="6"/>
      <c r="B506" s="6"/>
      <c r="C506" s="6"/>
      <c r="D506" s="6"/>
      <c r="E506" s="6"/>
      <c r="F506" s="6"/>
      <c r="G506" s="6"/>
      <c r="H506" s="6" t="str">
        <f t="shared" si="7"/>
        <v/>
      </c>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row>
    <row r="507">
      <c r="A507" s="6"/>
      <c r="B507" s="6"/>
      <c r="C507" s="6"/>
      <c r="D507" s="6"/>
      <c r="E507" s="6"/>
      <c r="F507" s="6"/>
      <c r="G507" s="6"/>
      <c r="H507" s="6" t="str">
        <f t="shared" si="7"/>
        <v/>
      </c>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row>
    <row r="508">
      <c r="A508" s="6"/>
      <c r="B508" s="6"/>
      <c r="C508" s="6"/>
      <c r="D508" s="6"/>
      <c r="E508" s="6"/>
      <c r="F508" s="6"/>
      <c r="G508" s="6"/>
      <c r="H508" s="6" t="str">
        <f t="shared" si="7"/>
        <v/>
      </c>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row>
    <row r="509">
      <c r="A509" s="6"/>
      <c r="B509" s="6"/>
      <c r="C509" s="6"/>
      <c r="D509" s="6"/>
      <c r="E509" s="6"/>
      <c r="F509" s="6"/>
      <c r="G509" s="6"/>
      <c r="H509" s="6" t="str">
        <f t="shared" si="7"/>
        <v/>
      </c>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row>
    <row r="510">
      <c r="A510" s="6"/>
      <c r="B510" s="6"/>
      <c r="C510" s="6"/>
      <c r="D510" s="6"/>
      <c r="E510" s="6"/>
      <c r="F510" s="6"/>
      <c r="G510" s="6"/>
      <c r="H510" s="6" t="str">
        <f t="shared" si="7"/>
        <v/>
      </c>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row>
    <row r="511">
      <c r="A511" s="6"/>
      <c r="B511" s="6"/>
      <c r="C511" s="6"/>
      <c r="D511" s="6"/>
      <c r="E511" s="6"/>
      <c r="F511" s="6"/>
      <c r="G511" s="6"/>
      <c r="H511" s="6" t="str">
        <f t="shared" si="7"/>
        <v/>
      </c>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row>
    <row r="512">
      <c r="A512" s="6"/>
      <c r="B512" s="6"/>
      <c r="C512" s="6"/>
      <c r="D512" s="6"/>
      <c r="E512" s="6"/>
      <c r="F512" s="6"/>
      <c r="G512" s="6"/>
      <c r="H512" s="6" t="str">
        <f t="shared" si="7"/>
        <v/>
      </c>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row>
    <row r="513">
      <c r="A513" s="6"/>
      <c r="B513" s="6"/>
      <c r="C513" s="6"/>
      <c r="D513" s="6"/>
      <c r="E513" s="6"/>
      <c r="F513" s="6"/>
      <c r="G513" s="6"/>
      <c r="H513" s="6" t="str">
        <f t="shared" si="7"/>
        <v/>
      </c>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row>
    <row r="514">
      <c r="A514" s="6"/>
      <c r="B514" s="6"/>
      <c r="C514" s="6"/>
      <c r="D514" s="6"/>
      <c r="E514" s="6"/>
      <c r="F514" s="6"/>
      <c r="G514" s="6"/>
      <c r="H514" s="6" t="str">
        <f t="shared" si="7"/>
        <v/>
      </c>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row>
    <row r="515">
      <c r="A515" s="6"/>
      <c r="B515" s="6"/>
      <c r="C515" s="6"/>
      <c r="D515" s="6"/>
      <c r="E515" s="6"/>
      <c r="F515" s="6"/>
      <c r="G515" s="6"/>
      <c r="H515" s="6" t="str">
        <f t="shared" si="7"/>
        <v/>
      </c>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row>
    <row r="516">
      <c r="A516" s="6"/>
      <c r="B516" s="6"/>
      <c r="C516" s="6"/>
      <c r="D516" s="6"/>
      <c r="E516" s="6"/>
      <c r="F516" s="6"/>
      <c r="G516" s="6"/>
      <c r="H516" s="6" t="str">
        <f t="shared" si="7"/>
        <v/>
      </c>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row>
    <row r="517">
      <c r="A517" s="6"/>
      <c r="B517" s="6"/>
      <c r="C517" s="6"/>
      <c r="D517" s="6"/>
      <c r="E517" s="6"/>
      <c r="F517" s="6"/>
      <c r="G517" s="6"/>
      <c r="H517" s="6" t="str">
        <f t="shared" si="7"/>
        <v/>
      </c>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row>
    <row r="518">
      <c r="A518" s="6"/>
      <c r="B518" s="6"/>
      <c r="C518" s="6"/>
      <c r="D518" s="6"/>
      <c r="E518" s="6"/>
      <c r="F518" s="6"/>
      <c r="G518" s="6"/>
      <c r="H518" s="6" t="str">
        <f t="shared" si="7"/>
        <v/>
      </c>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row>
    <row r="519">
      <c r="A519" s="6"/>
      <c r="B519" s="6"/>
      <c r="C519" s="6"/>
      <c r="D519" s="6"/>
      <c r="E519" s="6"/>
      <c r="F519" s="6"/>
      <c r="G519" s="6"/>
      <c r="H519" s="6" t="str">
        <f t="shared" si="7"/>
        <v/>
      </c>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row>
    <row r="520">
      <c r="A520" s="6"/>
      <c r="B520" s="6"/>
      <c r="C520" s="6"/>
      <c r="D520" s="6"/>
      <c r="E520" s="6"/>
      <c r="F520" s="6"/>
      <c r="G520" s="6"/>
      <c r="H520" s="6" t="str">
        <f t="shared" si="7"/>
        <v/>
      </c>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row>
    <row r="521">
      <c r="A521" s="6"/>
      <c r="B521" s="6"/>
      <c r="C521" s="6"/>
      <c r="D521" s="6"/>
      <c r="E521" s="6"/>
      <c r="F521" s="6"/>
      <c r="G521" s="6"/>
      <c r="H521" s="6" t="str">
        <f t="shared" si="7"/>
        <v/>
      </c>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row>
    <row r="522">
      <c r="A522" s="6"/>
      <c r="B522" s="6"/>
      <c r="C522" s="6"/>
      <c r="D522" s="6"/>
      <c r="E522" s="6"/>
      <c r="F522" s="6"/>
      <c r="G522" s="6"/>
      <c r="H522" s="6" t="str">
        <f t="shared" si="7"/>
        <v/>
      </c>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row>
    <row r="523">
      <c r="A523" s="6"/>
      <c r="B523" s="6"/>
      <c r="C523" s="6"/>
      <c r="D523" s="6"/>
      <c r="E523" s="6"/>
      <c r="F523" s="6"/>
      <c r="G523" s="6"/>
      <c r="H523" s="6" t="str">
        <f t="shared" si="7"/>
        <v/>
      </c>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row>
    <row r="524">
      <c r="A524" s="6"/>
      <c r="B524" s="6"/>
      <c r="C524" s="6"/>
      <c r="D524" s="6"/>
      <c r="E524" s="6"/>
      <c r="F524" s="6"/>
      <c r="G524" s="6"/>
      <c r="H524" s="6" t="str">
        <f t="shared" si="7"/>
        <v/>
      </c>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row>
    <row r="525">
      <c r="A525" s="6"/>
      <c r="B525" s="6"/>
      <c r="C525" s="6"/>
      <c r="D525" s="6"/>
      <c r="E525" s="6"/>
      <c r="F525" s="6"/>
      <c r="G525" s="6"/>
      <c r="H525" s="6" t="str">
        <f t="shared" si="7"/>
        <v/>
      </c>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row>
    <row r="526">
      <c r="A526" s="6"/>
      <c r="B526" s="6"/>
      <c r="C526" s="6"/>
      <c r="D526" s="6"/>
      <c r="E526" s="6"/>
      <c r="F526" s="6"/>
      <c r="G526" s="6"/>
      <c r="H526" s="6" t="str">
        <f t="shared" si="7"/>
        <v/>
      </c>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row>
    <row r="527">
      <c r="A527" s="6"/>
      <c r="B527" s="6"/>
      <c r="C527" s="6"/>
      <c r="D527" s="6"/>
      <c r="E527" s="6"/>
      <c r="F527" s="6"/>
      <c r="G527" s="6"/>
      <c r="H527" s="6" t="str">
        <f t="shared" si="7"/>
        <v/>
      </c>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row>
    <row r="528">
      <c r="A528" s="6"/>
      <c r="B528" s="6"/>
      <c r="C528" s="6"/>
      <c r="D528" s="6"/>
      <c r="E528" s="6"/>
      <c r="F528" s="6"/>
      <c r="G528" s="6"/>
      <c r="H528" s="6" t="str">
        <f t="shared" si="7"/>
        <v/>
      </c>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row>
    <row r="529">
      <c r="A529" s="6"/>
      <c r="B529" s="6"/>
      <c r="C529" s="6"/>
      <c r="D529" s="6"/>
      <c r="E529" s="6"/>
      <c r="F529" s="6"/>
      <c r="G529" s="6"/>
      <c r="H529" s="6" t="str">
        <f t="shared" si="7"/>
        <v/>
      </c>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row>
    <row r="530">
      <c r="A530" s="6"/>
      <c r="B530" s="6"/>
      <c r="C530" s="6"/>
      <c r="D530" s="6"/>
      <c r="E530" s="6"/>
      <c r="F530" s="6"/>
      <c r="G530" s="6"/>
      <c r="H530" s="6" t="str">
        <f t="shared" si="7"/>
        <v/>
      </c>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row>
    <row r="531">
      <c r="A531" s="6"/>
      <c r="B531" s="6"/>
      <c r="C531" s="6"/>
      <c r="D531" s="6"/>
      <c r="E531" s="6"/>
      <c r="F531" s="6"/>
      <c r="G531" s="6"/>
      <c r="H531" s="6" t="str">
        <f t="shared" si="7"/>
        <v/>
      </c>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row>
    <row r="532">
      <c r="A532" s="6"/>
      <c r="B532" s="6"/>
      <c r="C532" s="6"/>
      <c r="D532" s="6"/>
      <c r="E532" s="6"/>
      <c r="F532" s="6"/>
      <c r="G532" s="6"/>
      <c r="H532" s="6" t="str">
        <f t="shared" si="7"/>
        <v/>
      </c>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row>
    <row r="533">
      <c r="A533" s="6"/>
      <c r="B533" s="6"/>
      <c r="C533" s="6"/>
      <c r="D533" s="6"/>
      <c r="E533" s="6"/>
      <c r="F533" s="6"/>
      <c r="G533" s="6"/>
      <c r="H533" s="6" t="str">
        <f t="shared" si="7"/>
        <v/>
      </c>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row>
    <row r="534">
      <c r="A534" s="6"/>
      <c r="B534" s="6"/>
      <c r="C534" s="6"/>
      <c r="D534" s="6"/>
      <c r="E534" s="6"/>
      <c r="F534" s="6"/>
      <c r="G534" s="6"/>
      <c r="H534" s="6" t="str">
        <f t="shared" si="7"/>
        <v/>
      </c>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row>
    <row r="535">
      <c r="A535" s="6"/>
      <c r="B535" s="6"/>
      <c r="C535" s="6"/>
      <c r="D535" s="6"/>
      <c r="E535" s="6"/>
      <c r="F535" s="6"/>
      <c r="G535" s="6"/>
      <c r="H535" s="6" t="str">
        <f t="shared" si="7"/>
        <v/>
      </c>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row>
    <row r="536">
      <c r="A536" s="6"/>
      <c r="B536" s="6"/>
      <c r="C536" s="6"/>
      <c r="D536" s="6"/>
      <c r="E536" s="6"/>
      <c r="F536" s="6"/>
      <c r="G536" s="6"/>
      <c r="H536" s="6" t="str">
        <f t="shared" si="7"/>
        <v/>
      </c>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row>
    <row r="537">
      <c r="A537" s="6"/>
      <c r="B537" s="6"/>
      <c r="C537" s="6"/>
      <c r="D537" s="6"/>
      <c r="E537" s="6"/>
      <c r="F537" s="6"/>
      <c r="G537" s="6"/>
      <c r="H537" s="6" t="str">
        <f t="shared" si="7"/>
        <v/>
      </c>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row>
    <row r="538">
      <c r="A538" s="6"/>
      <c r="B538" s="6"/>
      <c r="C538" s="6"/>
      <c r="D538" s="6"/>
      <c r="E538" s="6"/>
      <c r="F538" s="6"/>
      <c r="G538" s="6"/>
      <c r="H538" s="6" t="str">
        <f t="shared" si="7"/>
        <v/>
      </c>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row>
    <row r="539">
      <c r="A539" s="6"/>
      <c r="B539" s="6"/>
      <c r="C539" s="6"/>
      <c r="D539" s="6"/>
      <c r="E539" s="6"/>
      <c r="F539" s="6"/>
      <c r="G539" s="6"/>
      <c r="H539" s="6" t="str">
        <f t="shared" si="7"/>
        <v/>
      </c>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row>
    <row r="540">
      <c r="A540" s="6"/>
      <c r="B540" s="6"/>
      <c r="C540" s="6"/>
      <c r="D540" s="6"/>
      <c r="E540" s="6"/>
      <c r="F540" s="6"/>
      <c r="G540" s="6"/>
      <c r="H540" s="6" t="str">
        <f t="shared" si="7"/>
        <v/>
      </c>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row>
    <row r="541">
      <c r="A541" s="6"/>
      <c r="B541" s="6"/>
      <c r="C541" s="6"/>
      <c r="D541" s="6"/>
      <c r="E541" s="6"/>
      <c r="F541" s="6"/>
      <c r="G541" s="6"/>
      <c r="H541" s="6" t="str">
        <f t="shared" si="7"/>
        <v/>
      </c>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row>
    <row r="542">
      <c r="A542" s="6"/>
      <c r="B542" s="6"/>
      <c r="C542" s="6"/>
      <c r="D542" s="6"/>
      <c r="E542" s="6"/>
      <c r="F542" s="6"/>
      <c r="G542" s="6"/>
      <c r="H542" s="6" t="str">
        <f t="shared" si="7"/>
        <v/>
      </c>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row>
    <row r="543">
      <c r="A543" s="6"/>
      <c r="B543" s="6"/>
      <c r="C543" s="6"/>
      <c r="D543" s="6"/>
      <c r="E543" s="6"/>
      <c r="F543" s="6"/>
      <c r="G543" s="6"/>
      <c r="H543" s="6" t="str">
        <f t="shared" si="7"/>
        <v/>
      </c>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row>
    <row r="544">
      <c r="A544" s="6"/>
      <c r="B544" s="6"/>
      <c r="C544" s="6"/>
      <c r="D544" s="6"/>
      <c r="E544" s="6"/>
      <c r="F544" s="6"/>
      <c r="G544" s="6"/>
      <c r="H544" s="6" t="str">
        <f t="shared" si="7"/>
        <v/>
      </c>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row>
    <row r="545">
      <c r="A545" s="6"/>
      <c r="B545" s="6"/>
      <c r="C545" s="6"/>
      <c r="D545" s="6"/>
      <c r="E545" s="6"/>
      <c r="F545" s="6"/>
      <c r="G545" s="6"/>
      <c r="H545" s="6" t="str">
        <f t="shared" si="7"/>
        <v/>
      </c>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row>
    <row r="546">
      <c r="A546" s="6"/>
      <c r="B546" s="6"/>
      <c r="C546" s="6"/>
      <c r="D546" s="6"/>
      <c r="E546" s="6"/>
      <c r="F546" s="6"/>
      <c r="G546" s="6"/>
      <c r="H546" s="6" t="str">
        <f t="shared" si="7"/>
        <v/>
      </c>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row>
    <row r="547">
      <c r="A547" s="6"/>
      <c r="B547" s="6"/>
      <c r="C547" s="6"/>
      <c r="D547" s="6"/>
      <c r="E547" s="6"/>
      <c r="F547" s="6"/>
      <c r="G547" s="6"/>
      <c r="H547" s="6" t="str">
        <f t="shared" si="7"/>
        <v/>
      </c>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row>
    <row r="548">
      <c r="A548" s="6"/>
      <c r="B548" s="6"/>
      <c r="C548" s="6"/>
      <c r="D548" s="6"/>
      <c r="E548" s="6"/>
      <c r="F548" s="6"/>
      <c r="G548" s="6"/>
      <c r="H548" s="6" t="str">
        <f t="shared" si="7"/>
        <v/>
      </c>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row>
    <row r="549">
      <c r="A549" s="6"/>
      <c r="B549" s="6"/>
      <c r="C549" s="6"/>
      <c r="D549" s="6"/>
      <c r="E549" s="6"/>
      <c r="F549" s="6"/>
      <c r="G549" s="6"/>
      <c r="H549" s="6" t="str">
        <f t="shared" si="7"/>
        <v/>
      </c>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row>
    <row r="550">
      <c r="A550" s="6"/>
      <c r="B550" s="6"/>
      <c r="C550" s="6"/>
      <c r="D550" s="6"/>
      <c r="E550" s="6"/>
      <c r="F550" s="6"/>
      <c r="G550" s="6"/>
      <c r="H550" s="6" t="str">
        <f t="shared" si="7"/>
        <v/>
      </c>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row>
    <row r="551">
      <c r="A551" s="6"/>
      <c r="B551" s="6"/>
      <c r="C551" s="6"/>
      <c r="D551" s="6"/>
      <c r="E551" s="6"/>
      <c r="F551" s="6"/>
      <c r="G551" s="6"/>
      <c r="H551" s="6" t="str">
        <f t="shared" si="7"/>
        <v/>
      </c>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row>
    <row r="552">
      <c r="A552" s="6"/>
      <c r="B552" s="6"/>
      <c r="C552" s="6"/>
      <c r="D552" s="6"/>
      <c r="E552" s="6"/>
      <c r="F552" s="6"/>
      <c r="G552" s="6"/>
      <c r="H552" s="6" t="str">
        <f t="shared" si="7"/>
        <v/>
      </c>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row>
    <row r="553">
      <c r="A553" s="6"/>
      <c r="B553" s="6"/>
      <c r="C553" s="6"/>
      <c r="D553" s="6"/>
      <c r="E553" s="6"/>
      <c r="F553" s="6"/>
      <c r="G553" s="6"/>
      <c r="H553" s="6" t="str">
        <f t="shared" si="7"/>
        <v/>
      </c>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row>
    <row r="554">
      <c r="A554" s="6"/>
      <c r="B554" s="6"/>
      <c r="C554" s="6"/>
      <c r="D554" s="6"/>
      <c r="E554" s="6"/>
      <c r="F554" s="6"/>
      <c r="G554" s="6"/>
      <c r="H554" s="6" t="str">
        <f t="shared" si="7"/>
        <v/>
      </c>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row>
    <row r="555">
      <c r="A555" s="6"/>
      <c r="B555" s="6"/>
      <c r="C555" s="6"/>
      <c r="D555" s="6"/>
      <c r="E555" s="6"/>
      <c r="F555" s="6"/>
      <c r="G555" s="6"/>
      <c r="H555" s="6" t="str">
        <f t="shared" si="7"/>
        <v/>
      </c>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row>
    <row r="556">
      <c r="A556" s="6"/>
      <c r="B556" s="6"/>
      <c r="C556" s="6"/>
      <c r="D556" s="6"/>
      <c r="E556" s="6"/>
      <c r="F556" s="6"/>
      <c r="G556" s="6"/>
      <c r="H556" s="6" t="str">
        <f t="shared" si="7"/>
        <v/>
      </c>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row>
    <row r="557">
      <c r="A557" s="6"/>
      <c r="B557" s="6"/>
      <c r="C557" s="6"/>
      <c r="D557" s="6"/>
      <c r="E557" s="6"/>
      <c r="F557" s="6"/>
      <c r="G557" s="6"/>
      <c r="H557" s="6" t="str">
        <f t="shared" si="7"/>
        <v/>
      </c>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row>
    <row r="558">
      <c r="A558" s="6"/>
      <c r="B558" s="6"/>
      <c r="C558" s="6"/>
      <c r="D558" s="6"/>
      <c r="E558" s="6"/>
      <c r="F558" s="6"/>
      <c r="G558" s="6"/>
      <c r="H558" s="6" t="str">
        <f t="shared" si="7"/>
        <v/>
      </c>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row>
    <row r="559">
      <c r="A559" s="6"/>
      <c r="B559" s="6"/>
      <c r="C559" s="6"/>
      <c r="D559" s="6"/>
      <c r="E559" s="6"/>
      <c r="F559" s="6"/>
      <c r="G559" s="6"/>
      <c r="H559" s="6" t="str">
        <f t="shared" si="7"/>
        <v/>
      </c>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row>
    <row r="560">
      <c r="A560" s="6"/>
      <c r="B560" s="6"/>
      <c r="C560" s="6"/>
      <c r="D560" s="6"/>
      <c r="E560" s="6"/>
      <c r="F560" s="6"/>
      <c r="G560" s="6"/>
      <c r="H560" s="6" t="str">
        <f t="shared" si="7"/>
        <v/>
      </c>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row>
    <row r="561">
      <c r="A561" s="6"/>
      <c r="B561" s="6"/>
      <c r="C561" s="6"/>
      <c r="D561" s="6"/>
      <c r="E561" s="6"/>
      <c r="F561" s="6"/>
      <c r="G561" s="6"/>
      <c r="H561" s="6" t="str">
        <f t="shared" si="7"/>
        <v/>
      </c>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row>
    <row r="562">
      <c r="A562" s="6"/>
      <c r="B562" s="6"/>
      <c r="C562" s="6"/>
      <c r="D562" s="6"/>
      <c r="E562" s="6"/>
      <c r="F562" s="6"/>
      <c r="G562" s="6"/>
      <c r="H562" s="6" t="str">
        <f t="shared" si="7"/>
        <v/>
      </c>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row>
    <row r="563">
      <c r="A563" s="6"/>
      <c r="B563" s="6"/>
      <c r="C563" s="6"/>
      <c r="D563" s="6"/>
      <c r="E563" s="6"/>
      <c r="F563" s="6"/>
      <c r="G563" s="6"/>
      <c r="H563" s="6" t="str">
        <f t="shared" si="7"/>
        <v/>
      </c>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row>
    <row r="564">
      <c r="A564" s="6"/>
      <c r="B564" s="6"/>
      <c r="C564" s="6"/>
      <c r="D564" s="6"/>
      <c r="E564" s="6"/>
      <c r="F564" s="6"/>
      <c r="G564" s="6"/>
      <c r="H564" s="6" t="str">
        <f t="shared" si="7"/>
        <v/>
      </c>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row>
    <row r="565">
      <c r="A565" s="6"/>
      <c r="B565" s="6"/>
      <c r="C565" s="6"/>
      <c r="D565" s="6"/>
      <c r="E565" s="6"/>
      <c r="F565" s="6"/>
      <c r="G565" s="6"/>
      <c r="H565" s="6" t="str">
        <f t="shared" si="7"/>
        <v/>
      </c>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row>
    <row r="566">
      <c r="A566" s="6"/>
      <c r="B566" s="6"/>
      <c r="C566" s="6"/>
      <c r="D566" s="6"/>
      <c r="E566" s="6"/>
      <c r="F566" s="6"/>
      <c r="G566" s="6"/>
      <c r="H566" s="6" t="str">
        <f t="shared" si="7"/>
        <v/>
      </c>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row>
    <row r="567">
      <c r="A567" s="6"/>
      <c r="B567" s="6"/>
      <c r="C567" s="6"/>
      <c r="D567" s="6"/>
      <c r="E567" s="6"/>
      <c r="F567" s="6"/>
      <c r="G567" s="6"/>
      <c r="H567" s="6" t="str">
        <f t="shared" si="7"/>
        <v/>
      </c>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row>
    <row r="568">
      <c r="A568" s="6"/>
      <c r="B568" s="6"/>
      <c r="C568" s="6"/>
      <c r="D568" s="6"/>
      <c r="E568" s="6"/>
      <c r="F568" s="6"/>
      <c r="G568" s="6"/>
      <c r="H568" s="6" t="str">
        <f t="shared" si="7"/>
        <v/>
      </c>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row>
    <row r="569">
      <c r="A569" s="6"/>
      <c r="B569" s="6"/>
      <c r="C569" s="6"/>
      <c r="D569" s="6"/>
      <c r="E569" s="6"/>
      <c r="F569" s="6"/>
      <c r="G569" s="6"/>
      <c r="H569" s="6" t="str">
        <f t="shared" si="7"/>
        <v/>
      </c>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row>
    <row r="570">
      <c r="A570" s="6"/>
      <c r="B570" s="6"/>
      <c r="C570" s="6"/>
      <c r="D570" s="6"/>
      <c r="E570" s="6"/>
      <c r="F570" s="6"/>
      <c r="G570" s="6"/>
      <c r="H570" s="6" t="str">
        <f t="shared" si="7"/>
        <v/>
      </c>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row>
    <row r="571">
      <c r="A571" s="6"/>
      <c r="B571" s="6"/>
      <c r="C571" s="6"/>
      <c r="D571" s="6"/>
      <c r="E571" s="6"/>
      <c r="F571" s="6"/>
      <c r="G571" s="6"/>
      <c r="H571" s="6" t="str">
        <f t="shared" si="7"/>
        <v/>
      </c>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row>
    <row r="572">
      <c r="A572" s="6"/>
      <c r="B572" s="6"/>
      <c r="C572" s="6"/>
      <c r="D572" s="6"/>
      <c r="E572" s="6"/>
      <c r="F572" s="6"/>
      <c r="G572" s="6"/>
      <c r="H572" s="6" t="str">
        <f t="shared" si="7"/>
        <v/>
      </c>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row>
    <row r="573">
      <c r="A573" s="6"/>
      <c r="B573" s="6"/>
      <c r="C573" s="6"/>
      <c r="D573" s="6"/>
      <c r="E573" s="6"/>
      <c r="F573" s="6"/>
      <c r="G573" s="6"/>
      <c r="H573" s="6" t="str">
        <f t="shared" si="7"/>
        <v/>
      </c>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row>
    <row r="574">
      <c r="A574" s="6"/>
      <c r="B574" s="6"/>
      <c r="C574" s="6"/>
      <c r="D574" s="6"/>
      <c r="E574" s="6"/>
      <c r="F574" s="6"/>
      <c r="G574" s="6"/>
      <c r="H574" s="6" t="str">
        <f t="shared" si="7"/>
        <v/>
      </c>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row>
    <row r="575">
      <c r="A575" s="6"/>
      <c r="B575" s="6"/>
      <c r="C575" s="6"/>
      <c r="D575" s="6"/>
      <c r="E575" s="6"/>
      <c r="F575" s="6"/>
      <c r="G575" s="6"/>
      <c r="H575" s="6" t="str">
        <f t="shared" si="7"/>
        <v/>
      </c>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row>
    <row r="576">
      <c r="A576" s="6"/>
      <c r="B576" s="6"/>
      <c r="C576" s="6"/>
      <c r="D576" s="6"/>
      <c r="E576" s="6"/>
      <c r="F576" s="6"/>
      <c r="G576" s="6"/>
      <c r="H576" s="6" t="str">
        <f t="shared" si="7"/>
        <v/>
      </c>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row>
    <row r="577">
      <c r="A577" s="6"/>
      <c r="B577" s="6"/>
      <c r="C577" s="6"/>
      <c r="D577" s="6"/>
      <c r="E577" s="6"/>
      <c r="F577" s="6"/>
      <c r="G577" s="6"/>
      <c r="H577" s="6" t="str">
        <f t="shared" si="7"/>
        <v/>
      </c>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row>
    <row r="578">
      <c r="A578" s="6"/>
      <c r="B578" s="6"/>
      <c r="C578" s="6"/>
      <c r="D578" s="6"/>
      <c r="E578" s="6"/>
      <c r="F578" s="6"/>
      <c r="G578" s="6"/>
      <c r="H578" s="6" t="str">
        <f t="shared" si="7"/>
        <v/>
      </c>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row>
    <row r="579">
      <c r="A579" s="6"/>
      <c r="B579" s="6"/>
      <c r="C579" s="6"/>
      <c r="D579" s="6"/>
      <c r="E579" s="6"/>
      <c r="F579" s="6"/>
      <c r="G579" s="6"/>
      <c r="H579" s="6" t="str">
        <f t="shared" si="7"/>
        <v/>
      </c>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row>
    <row r="580">
      <c r="A580" s="6"/>
      <c r="B580" s="6"/>
      <c r="C580" s="6"/>
      <c r="D580" s="6"/>
      <c r="E580" s="6"/>
      <c r="F580" s="6"/>
      <c r="G580" s="6"/>
      <c r="H580" s="6" t="str">
        <f t="shared" si="7"/>
        <v/>
      </c>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row>
    <row r="581">
      <c r="A581" s="6"/>
      <c r="B581" s="6"/>
      <c r="C581" s="6"/>
      <c r="D581" s="6"/>
      <c r="E581" s="6"/>
      <c r="F581" s="6"/>
      <c r="G581" s="6"/>
      <c r="H581" s="6" t="str">
        <f t="shared" si="7"/>
        <v/>
      </c>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row>
    <row r="582">
      <c r="A582" s="6"/>
      <c r="B582" s="6"/>
      <c r="C582" s="6"/>
      <c r="D582" s="6"/>
      <c r="E582" s="6"/>
      <c r="F582" s="6"/>
      <c r="G582" s="6"/>
      <c r="H582" s="6" t="str">
        <f t="shared" si="7"/>
        <v/>
      </c>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row>
    <row r="583">
      <c r="A583" s="6"/>
      <c r="B583" s="6"/>
      <c r="C583" s="6"/>
      <c r="D583" s="6"/>
      <c r="E583" s="6"/>
      <c r="F583" s="6"/>
      <c r="G583" s="6"/>
      <c r="H583" s="6" t="str">
        <f t="shared" si="7"/>
        <v/>
      </c>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row>
    <row r="584">
      <c r="A584" s="6"/>
      <c r="B584" s="6"/>
      <c r="C584" s="6"/>
      <c r="D584" s="6"/>
      <c r="E584" s="6"/>
      <c r="F584" s="6"/>
      <c r="G584" s="6"/>
      <c r="H584" s="6" t="str">
        <f t="shared" si="7"/>
        <v/>
      </c>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row>
    <row r="585">
      <c r="A585" s="6"/>
      <c r="B585" s="6"/>
      <c r="C585" s="6"/>
      <c r="D585" s="6"/>
      <c r="E585" s="6"/>
      <c r="F585" s="6"/>
      <c r="G585" s="6"/>
      <c r="H585" s="6" t="str">
        <f t="shared" si="7"/>
        <v/>
      </c>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row>
    <row r="586">
      <c r="A586" s="6"/>
      <c r="B586" s="6"/>
      <c r="C586" s="6"/>
      <c r="D586" s="6"/>
      <c r="E586" s="6"/>
      <c r="F586" s="6"/>
      <c r="G586" s="6"/>
      <c r="H586" s="6" t="str">
        <f t="shared" si="7"/>
        <v/>
      </c>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row>
    <row r="587">
      <c r="A587" s="6"/>
      <c r="B587" s="6"/>
      <c r="C587" s="6"/>
      <c r="D587" s="6"/>
      <c r="E587" s="6"/>
      <c r="F587" s="6"/>
      <c r="G587" s="6"/>
      <c r="H587" s="6" t="str">
        <f t="shared" si="7"/>
        <v/>
      </c>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row>
    <row r="588">
      <c r="A588" s="6"/>
      <c r="B588" s="6"/>
      <c r="C588" s="6"/>
      <c r="D588" s="6"/>
      <c r="E588" s="6"/>
      <c r="F588" s="6"/>
      <c r="G588" s="6"/>
      <c r="H588" s="6" t="str">
        <f t="shared" si="7"/>
        <v/>
      </c>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row>
    <row r="589">
      <c r="A589" s="6"/>
      <c r="B589" s="6"/>
      <c r="C589" s="6"/>
      <c r="D589" s="6"/>
      <c r="E589" s="6"/>
      <c r="F589" s="6"/>
      <c r="G589" s="6"/>
      <c r="H589" s="6" t="str">
        <f t="shared" si="7"/>
        <v/>
      </c>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row>
    <row r="590">
      <c r="A590" s="6"/>
      <c r="B590" s="6"/>
      <c r="C590" s="6"/>
      <c r="D590" s="6"/>
      <c r="E590" s="6"/>
      <c r="F590" s="6"/>
      <c r="G590" s="6"/>
      <c r="H590" s="6" t="str">
        <f t="shared" si="7"/>
        <v/>
      </c>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row>
    <row r="591">
      <c r="A591" s="6"/>
      <c r="B591" s="6"/>
      <c r="C591" s="6"/>
      <c r="D591" s="6"/>
      <c r="E591" s="6"/>
      <c r="F591" s="6"/>
      <c r="G591" s="6"/>
      <c r="H591" s="6" t="str">
        <f t="shared" si="7"/>
        <v/>
      </c>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row>
    <row r="592">
      <c r="A592" s="6"/>
      <c r="B592" s="6"/>
      <c r="C592" s="6"/>
      <c r="D592" s="6"/>
      <c r="E592" s="6"/>
      <c r="F592" s="6"/>
      <c r="G592" s="6"/>
      <c r="H592" s="6" t="str">
        <f t="shared" si="7"/>
        <v/>
      </c>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row>
    <row r="593">
      <c r="A593" s="6"/>
      <c r="B593" s="6"/>
      <c r="C593" s="6"/>
      <c r="D593" s="6"/>
      <c r="E593" s="6"/>
      <c r="F593" s="6"/>
      <c r="G593" s="6"/>
      <c r="H593" s="6" t="str">
        <f t="shared" si="7"/>
        <v/>
      </c>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row>
    <row r="594">
      <c r="A594" s="6"/>
      <c r="B594" s="6"/>
      <c r="C594" s="6"/>
      <c r="D594" s="6"/>
      <c r="E594" s="6"/>
      <c r="F594" s="6"/>
      <c r="G594" s="6"/>
      <c r="H594" s="6" t="str">
        <f t="shared" si="7"/>
        <v/>
      </c>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row>
    <row r="595">
      <c r="A595" s="6"/>
      <c r="B595" s="6"/>
      <c r="C595" s="6"/>
      <c r="D595" s="6"/>
      <c r="E595" s="6"/>
      <c r="F595" s="6"/>
      <c r="G595" s="6"/>
      <c r="H595" s="6" t="str">
        <f t="shared" si="7"/>
        <v/>
      </c>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row>
    <row r="596">
      <c r="A596" s="6"/>
      <c r="B596" s="6"/>
      <c r="C596" s="6"/>
      <c r="D596" s="6"/>
      <c r="E596" s="6"/>
      <c r="F596" s="6"/>
      <c r="G596" s="6"/>
      <c r="H596" s="6" t="str">
        <f t="shared" si="7"/>
        <v/>
      </c>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row>
    <row r="597">
      <c r="A597" s="6"/>
      <c r="B597" s="6"/>
      <c r="C597" s="6"/>
      <c r="D597" s="6"/>
      <c r="E597" s="6"/>
      <c r="F597" s="6"/>
      <c r="G597" s="6"/>
      <c r="H597" s="6" t="str">
        <f t="shared" si="7"/>
        <v/>
      </c>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row>
    <row r="598">
      <c r="A598" s="6"/>
      <c r="B598" s="6"/>
      <c r="C598" s="6"/>
      <c r="D598" s="6"/>
      <c r="E598" s="6"/>
      <c r="F598" s="6"/>
      <c r="G598" s="6"/>
      <c r="H598" s="6" t="str">
        <f t="shared" si="7"/>
        <v/>
      </c>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row>
    <row r="599">
      <c r="A599" s="6"/>
      <c r="B599" s="6"/>
      <c r="C599" s="6"/>
      <c r="D599" s="6"/>
      <c r="E599" s="6"/>
      <c r="F599" s="6"/>
      <c r="G599" s="6"/>
      <c r="H599" s="6" t="str">
        <f t="shared" si="7"/>
        <v/>
      </c>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row>
    <row r="600">
      <c r="A600" s="6"/>
      <c r="B600" s="6"/>
      <c r="C600" s="6"/>
      <c r="D600" s="6"/>
      <c r="E600" s="6"/>
      <c r="F600" s="6"/>
      <c r="G600" s="6"/>
      <c r="H600" s="6" t="str">
        <f t="shared" si="7"/>
        <v/>
      </c>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row>
    <row r="601">
      <c r="A601" s="6"/>
      <c r="B601" s="6"/>
      <c r="C601" s="6"/>
      <c r="D601" s="6"/>
      <c r="E601" s="6"/>
      <c r="F601" s="6"/>
      <c r="G601" s="6"/>
      <c r="H601" s="6" t="str">
        <f t="shared" si="7"/>
        <v/>
      </c>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row>
    <row r="602">
      <c r="A602" s="6"/>
      <c r="B602" s="6"/>
      <c r="C602" s="6"/>
      <c r="D602" s="6"/>
      <c r="E602" s="6"/>
      <c r="F602" s="6"/>
      <c r="G602" s="6"/>
      <c r="H602" s="6" t="str">
        <f t="shared" si="7"/>
        <v/>
      </c>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row>
    <row r="603">
      <c r="A603" s="6"/>
      <c r="B603" s="6"/>
      <c r="C603" s="6"/>
      <c r="D603" s="6"/>
      <c r="E603" s="6"/>
      <c r="F603" s="6"/>
      <c r="G603" s="6"/>
      <c r="H603" s="6" t="str">
        <f t="shared" si="7"/>
        <v/>
      </c>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row>
    <row r="604">
      <c r="A604" s="6"/>
      <c r="B604" s="6"/>
      <c r="C604" s="6"/>
      <c r="D604" s="6"/>
      <c r="E604" s="6"/>
      <c r="F604" s="6"/>
      <c r="G604" s="6"/>
      <c r="H604" s="6" t="str">
        <f t="shared" si="7"/>
        <v/>
      </c>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row>
    <row r="605">
      <c r="A605" s="6"/>
      <c r="B605" s="6"/>
      <c r="C605" s="6"/>
      <c r="D605" s="6"/>
      <c r="E605" s="6"/>
      <c r="F605" s="6"/>
      <c r="G605" s="6"/>
      <c r="H605" s="6" t="str">
        <f t="shared" si="7"/>
        <v/>
      </c>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row>
    <row r="606">
      <c r="A606" s="6"/>
      <c r="B606" s="6"/>
      <c r="C606" s="6"/>
      <c r="D606" s="6"/>
      <c r="E606" s="6"/>
      <c r="F606" s="6"/>
      <c r="G606" s="6"/>
      <c r="H606" s="6" t="str">
        <f t="shared" si="7"/>
        <v/>
      </c>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row>
    <row r="607">
      <c r="A607" s="6"/>
      <c r="B607" s="6"/>
      <c r="C607" s="6"/>
      <c r="D607" s="6"/>
      <c r="E607" s="6"/>
      <c r="F607" s="6"/>
      <c r="G607" s="6"/>
      <c r="H607" s="6" t="str">
        <f t="shared" si="7"/>
        <v/>
      </c>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row>
    <row r="608">
      <c r="A608" s="6"/>
      <c r="B608" s="6"/>
      <c r="C608" s="6"/>
      <c r="D608" s="6"/>
      <c r="E608" s="6"/>
      <c r="F608" s="6"/>
      <c r="G608" s="6"/>
      <c r="H608" s="6" t="str">
        <f t="shared" si="7"/>
        <v/>
      </c>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row>
    <row r="609">
      <c r="A609" s="6"/>
      <c r="B609" s="6"/>
      <c r="C609" s="6"/>
      <c r="D609" s="6"/>
      <c r="E609" s="6"/>
      <c r="F609" s="6"/>
      <c r="G609" s="6"/>
      <c r="H609" s="6" t="str">
        <f t="shared" si="7"/>
        <v/>
      </c>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row>
    <row r="610">
      <c r="A610" s="6"/>
      <c r="B610" s="6"/>
      <c r="C610" s="6"/>
      <c r="D610" s="6"/>
      <c r="E610" s="6"/>
      <c r="F610" s="6"/>
      <c r="G610" s="6"/>
      <c r="H610" s="6" t="str">
        <f t="shared" si="7"/>
        <v/>
      </c>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row>
    <row r="611">
      <c r="A611" s="6"/>
      <c r="B611" s="6"/>
      <c r="C611" s="6"/>
      <c r="D611" s="6"/>
      <c r="E611" s="6"/>
      <c r="F611" s="6"/>
      <c r="G611" s="6"/>
      <c r="H611" s="6" t="str">
        <f t="shared" si="7"/>
        <v/>
      </c>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row>
    <row r="612">
      <c r="A612" s="6"/>
      <c r="B612" s="6"/>
      <c r="C612" s="6"/>
      <c r="D612" s="6"/>
      <c r="E612" s="6"/>
      <c r="F612" s="6"/>
      <c r="G612" s="6"/>
      <c r="H612" s="6" t="str">
        <f t="shared" si="7"/>
        <v/>
      </c>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row>
    <row r="613">
      <c r="A613" s="6"/>
      <c r="B613" s="6"/>
      <c r="C613" s="6"/>
      <c r="D613" s="6"/>
      <c r="E613" s="6"/>
      <c r="F613" s="6"/>
      <c r="G613" s="6"/>
      <c r="H613" s="6" t="str">
        <f t="shared" si="7"/>
        <v/>
      </c>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row>
    <row r="614">
      <c r="A614" s="6"/>
      <c r="B614" s="6"/>
      <c r="C614" s="6"/>
      <c r="D614" s="6"/>
      <c r="E614" s="6"/>
      <c r="F614" s="6"/>
      <c r="G614" s="6"/>
      <c r="H614" s="6" t="str">
        <f t="shared" si="7"/>
        <v/>
      </c>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row>
    <row r="615">
      <c r="A615" s="6"/>
      <c r="B615" s="6"/>
      <c r="C615" s="6"/>
      <c r="D615" s="6"/>
      <c r="E615" s="6"/>
      <c r="F615" s="6"/>
      <c r="G615" s="6"/>
      <c r="H615" s="6" t="str">
        <f t="shared" si="7"/>
        <v/>
      </c>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row>
    <row r="616">
      <c r="A616" s="6"/>
      <c r="B616" s="6"/>
      <c r="C616" s="6"/>
      <c r="D616" s="6"/>
      <c r="E616" s="6"/>
      <c r="F616" s="6"/>
      <c r="G616" s="6"/>
      <c r="H616" s="6" t="str">
        <f t="shared" si="7"/>
        <v/>
      </c>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row>
    <row r="617">
      <c r="A617" s="6"/>
      <c r="B617" s="6"/>
      <c r="C617" s="6"/>
      <c r="D617" s="6"/>
      <c r="E617" s="6"/>
      <c r="F617" s="6"/>
      <c r="G617" s="6"/>
      <c r="H617" s="6" t="str">
        <f t="shared" si="7"/>
        <v/>
      </c>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row>
    <row r="618">
      <c r="A618" s="6"/>
      <c r="B618" s="6"/>
      <c r="C618" s="6"/>
      <c r="D618" s="6"/>
      <c r="E618" s="6"/>
      <c r="F618" s="6"/>
      <c r="G618" s="6"/>
      <c r="H618" s="6" t="str">
        <f t="shared" si="7"/>
        <v/>
      </c>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row>
    <row r="619">
      <c r="A619" s="6"/>
      <c r="B619" s="6"/>
      <c r="C619" s="6"/>
      <c r="D619" s="6"/>
      <c r="E619" s="6"/>
      <c r="F619" s="6"/>
      <c r="G619" s="6"/>
      <c r="H619" s="6" t="str">
        <f t="shared" si="7"/>
        <v/>
      </c>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row>
    <row r="620">
      <c r="A620" s="6"/>
      <c r="B620" s="6"/>
      <c r="C620" s="6"/>
      <c r="D620" s="6"/>
      <c r="E620" s="6"/>
      <c r="F620" s="6"/>
      <c r="G620" s="6"/>
      <c r="H620" s="6" t="str">
        <f t="shared" si="7"/>
        <v/>
      </c>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row>
    <row r="621">
      <c r="A621" s="6"/>
      <c r="B621" s="6"/>
      <c r="C621" s="6"/>
      <c r="D621" s="6"/>
      <c r="E621" s="6"/>
      <c r="F621" s="6"/>
      <c r="G621" s="6"/>
      <c r="H621" s="6" t="str">
        <f t="shared" si="7"/>
        <v/>
      </c>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row>
    <row r="622">
      <c r="A622" s="6"/>
      <c r="B622" s="6"/>
      <c r="C622" s="6"/>
      <c r="D622" s="6"/>
      <c r="E622" s="6"/>
      <c r="F622" s="6"/>
      <c r="G622" s="6"/>
      <c r="H622" s="6" t="str">
        <f t="shared" si="7"/>
        <v/>
      </c>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row>
    <row r="623">
      <c r="A623" s="6"/>
      <c r="B623" s="6"/>
      <c r="C623" s="6"/>
      <c r="D623" s="6"/>
      <c r="E623" s="6"/>
      <c r="F623" s="6"/>
      <c r="G623" s="6"/>
      <c r="H623" s="6" t="str">
        <f t="shared" si="7"/>
        <v/>
      </c>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row>
    <row r="624">
      <c r="A624" s="6"/>
      <c r="B624" s="6"/>
      <c r="C624" s="6"/>
      <c r="D624" s="6"/>
      <c r="E624" s="6"/>
      <c r="F624" s="6"/>
      <c r="G624" s="6"/>
      <c r="H624" s="6" t="str">
        <f t="shared" si="7"/>
        <v/>
      </c>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row>
    <row r="625">
      <c r="A625" s="6"/>
      <c r="B625" s="6"/>
      <c r="C625" s="6"/>
      <c r="D625" s="6"/>
      <c r="E625" s="6"/>
      <c r="F625" s="6"/>
      <c r="G625" s="6"/>
      <c r="H625" s="6" t="str">
        <f t="shared" si="7"/>
        <v/>
      </c>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row>
    <row r="626">
      <c r="A626" s="6"/>
      <c r="B626" s="6"/>
      <c r="C626" s="6"/>
      <c r="D626" s="6"/>
      <c r="E626" s="6"/>
      <c r="F626" s="6"/>
      <c r="G626" s="6"/>
      <c r="H626" s="6" t="str">
        <f t="shared" si="7"/>
        <v/>
      </c>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row>
    <row r="627">
      <c r="A627" s="6"/>
      <c r="B627" s="6"/>
      <c r="C627" s="6"/>
      <c r="D627" s="6"/>
      <c r="E627" s="6"/>
      <c r="F627" s="6"/>
      <c r="G627" s="6"/>
      <c r="H627" s="6" t="str">
        <f t="shared" si="7"/>
        <v/>
      </c>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row>
    <row r="628">
      <c r="A628" s="6"/>
      <c r="B628" s="6"/>
      <c r="C628" s="6"/>
      <c r="D628" s="6"/>
      <c r="E628" s="6"/>
      <c r="F628" s="6"/>
      <c r="G628" s="6"/>
      <c r="H628" s="6" t="str">
        <f t="shared" si="7"/>
        <v/>
      </c>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row>
    <row r="629">
      <c r="A629" s="6"/>
      <c r="B629" s="6"/>
      <c r="C629" s="6"/>
      <c r="D629" s="6"/>
      <c r="E629" s="6"/>
      <c r="F629" s="6"/>
      <c r="G629" s="6"/>
      <c r="H629" s="6" t="str">
        <f t="shared" si="7"/>
        <v/>
      </c>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row>
    <row r="630">
      <c r="A630" s="6"/>
      <c r="B630" s="6"/>
      <c r="C630" s="6"/>
      <c r="D630" s="6"/>
      <c r="E630" s="6"/>
      <c r="F630" s="6"/>
      <c r="G630" s="6"/>
      <c r="H630" s="6" t="str">
        <f t="shared" si="7"/>
        <v/>
      </c>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row>
    <row r="631">
      <c r="A631" s="6"/>
      <c r="B631" s="6"/>
      <c r="C631" s="6"/>
      <c r="D631" s="6"/>
      <c r="E631" s="6"/>
      <c r="F631" s="6"/>
      <c r="G631" s="6"/>
      <c r="H631" s="6" t="str">
        <f t="shared" si="7"/>
        <v/>
      </c>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row>
    <row r="632">
      <c r="A632" s="6"/>
      <c r="B632" s="6"/>
      <c r="C632" s="6"/>
      <c r="D632" s="6"/>
      <c r="E632" s="6"/>
      <c r="F632" s="6"/>
      <c r="G632" s="6"/>
      <c r="H632" s="6" t="str">
        <f t="shared" si="7"/>
        <v/>
      </c>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row>
    <row r="633">
      <c r="A633" s="6"/>
      <c r="B633" s="6"/>
      <c r="C633" s="6"/>
      <c r="D633" s="6"/>
      <c r="E633" s="6"/>
      <c r="F633" s="6"/>
      <c r="G633" s="6"/>
      <c r="H633" s="6" t="str">
        <f t="shared" si="7"/>
        <v/>
      </c>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row>
    <row r="634">
      <c r="A634" s="6"/>
      <c r="B634" s="6"/>
      <c r="C634" s="6"/>
      <c r="D634" s="6"/>
      <c r="E634" s="6"/>
      <c r="F634" s="6"/>
      <c r="G634" s="6"/>
      <c r="H634" s="6" t="str">
        <f t="shared" si="7"/>
        <v/>
      </c>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row>
    <row r="635">
      <c r="A635" s="6"/>
      <c r="B635" s="6"/>
      <c r="C635" s="6"/>
      <c r="D635" s="6"/>
      <c r="E635" s="6"/>
      <c r="F635" s="6"/>
      <c r="G635" s="6"/>
      <c r="H635" s="6" t="str">
        <f t="shared" si="7"/>
        <v/>
      </c>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row>
    <row r="636">
      <c r="A636" s="6"/>
      <c r="B636" s="6"/>
      <c r="C636" s="6"/>
      <c r="D636" s="6"/>
      <c r="E636" s="6"/>
      <c r="F636" s="6"/>
      <c r="G636" s="6"/>
      <c r="H636" s="6" t="str">
        <f t="shared" si="7"/>
        <v/>
      </c>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row>
    <row r="637">
      <c r="A637" s="6"/>
      <c r="B637" s="6"/>
      <c r="C637" s="6"/>
      <c r="D637" s="6"/>
      <c r="E637" s="6"/>
      <c r="F637" s="6"/>
      <c r="G637" s="6"/>
      <c r="H637" s="6" t="str">
        <f t="shared" si="7"/>
        <v/>
      </c>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row>
    <row r="638">
      <c r="A638" s="6"/>
      <c r="B638" s="6"/>
      <c r="C638" s="6"/>
      <c r="D638" s="6"/>
      <c r="E638" s="6"/>
      <c r="F638" s="6"/>
      <c r="G638" s="6"/>
      <c r="H638" s="6" t="str">
        <f t="shared" si="7"/>
        <v/>
      </c>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row>
    <row r="639">
      <c r="A639" s="6"/>
      <c r="B639" s="6"/>
      <c r="C639" s="6"/>
      <c r="D639" s="6"/>
      <c r="E639" s="6"/>
      <c r="F639" s="6"/>
      <c r="G639" s="6"/>
      <c r="H639" s="6" t="str">
        <f t="shared" si="7"/>
        <v/>
      </c>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row>
    <row r="640">
      <c r="A640" s="6"/>
      <c r="B640" s="6"/>
      <c r="C640" s="6"/>
      <c r="D640" s="6"/>
      <c r="E640" s="6"/>
      <c r="F640" s="6"/>
      <c r="G640" s="6"/>
      <c r="H640" s="6" t="str">
        <f t="shared" si="7"/>
        <v/>
      </c>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row>
    <row r="641">
      <c r="A641" s="6"/>
      <c r="B641" s="6"/>
      <c r="C641" s="6"/>
      <c r="D641" s="6"/>
      <c r="E641" s="6"/>
      <c r="F641" s="6"/>
      <c r="G641" s="6"/>
      <c r="H641" s="6" t="str">
        <f t="shared" si="7"/>
        <v/>
      </c>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row>
    <row r="642">
      <c r="A642" s="6"/>
      <c r="B642" s="6"/>
      <c r="C642" s="6"/>
      <c r="D642" s="6"/>
      <c r="E642" s="6"/>
      <c r="F642" s="6"/>
      <c r="G642" s="6"/>
      <c r="H642" s="6" t="str">
        <f t="shared" si="7"/>
        <v/>
      </c>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row>
    <row r="643">
      <c r="A643" s="6"/>
      <c r="B643" s="6"/>
      <c r="C643" s="6"/>
      <c r="D643" s="6"/>
      <c r="E643" s="6"/>
      <c r="F643" s="6"/>
      <c r="G643" s="6"/>
      <c r="H643" s="6" t="str">
        <f t="shared" si="7"/>
        <v/>
      </c>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row>
    <row r="644">
      <c r="A644" s="6"/>
      <c r="B644" s="6"/>
      <c r="C644" s="6"/>
      <c r="D644" s="6"/>
      <c r="E644" s="6"/>
      <c r="F644" s="6"/>
      <c r="G644" s="6"/>
      <c r="H644" s="6" t="str">
        <f t="shared" si="7"/>
        <v/>
      </c>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row>
    <row r="645">
      <c r="A645" s="6"/>
      <c r="B645" s="6"/>
      <c r="C645" s="6"/>
      <c r="D645" s="6"/>
      <c r="E645" s="6"/>
      <c r="F645" s="6"/>
      <c r="G645" s="6"/>
      <c r="H645" s="6" t="str">
        <f t="shared" si="7"/>
        <v/>
      </c>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row>
    <row r="646">
      <c r="A646" s="6"/>
      <c r="B646" s="6"/>
      <c r="C646" s="6"/>
      <c r="D646" s="6"/>
      <c r="E646" s="6"/>
      <c r="F646" s="6"/>
      <c r="G646" s="6"/>
      <c r="H646" s="6" t="str">
        <f t="shared" si="7"/>
        <v/>
      </c>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row>
    <row r="647">
      <c r="A647" s="6"/>
      <c r="B647" s="6"/>
      <c r="C647" s="6"/>
      <c r="D647" s="6"/>
      <c r="E647" s="6"/>
      <c r="F647" s="6"/>
      <c r="G647" s="6"/>
      <c r="H647" s="6" t="str">
        <f t="shared" si="7"/>
        <v/>
      </c>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row>
    <row r="648">
      <c r="A648" s="6"/>
      <c r="B648" s="6"/>
      <c r="C648" s="6"/>
      <c r="D648" s="6"/>
      <c r="E648" s="6"/>
      <c r="F648" s="6"/>
      <c r="G648" s="6"/>
      <c r="H648" s="6" t="str">
        <f t="shared" si="7"/>
        <v/>
      </c>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row>
    <row r="649">
      <c r="A649" s="6"/>
      <c r="B649" s="6"/>
      <c r="C649" s="6"/>
      <c r="D649" s="6"/>
      <c r="E649" s="6"/>
      <c r="F649" s="6"/>
      <c r="G649" s="6"/>
      <c r="H649" s="6" t="str">
        <f t="shared" si="7"/>
        <v/>
      </c>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row>
    <row r="650">
      <c r="A650" s="6"/>
      <c r="B650" s="6"/>
      <c r="C650" s="6"/>
      <c r="D650" s="6"/>
      <c r="E650" s="6"/>
      <c r="F650" s="6"/>
      <c r="G650" s="6"/>
      <c r="H650" s="6" t="str">
        <f t="shared" si="7"/>
        <v/>
      </c>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row>
    <row r="651">
      <c r="A651" s="6"/>
      <c r="B651" s="6"/>
      <c r="C651" s="6"/>
      <c r="D651" s="6"/>
      <c r="E651" s="6"/>
      <c r="F651" s="6"/>
      <c r="G651" s="6"/>
      <c r="H651" s="6" t="str">
        <f t="shared" si="7"/>
        <v/>
      </c>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row>
    <row r="652">
      <c r="A652" s="6"/>
      <c r="B652" s="6"/>
      <c r="C652" s="6"/>
      <c r="D652" s="6"/>
      <c r="E652" s="6"/>
      <c r="F652" s="6"/>
      <c r="G652" s="6"/>
      <c r="H652" s="6" t="str">
        <f t="shared" si="7"/>
        <v/>
      </c>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row>
    <row r="653">
      <c r="A653" s="6"/>
      <c r="B653" s="6"/>
      <c r="C653" s="6"/>
      <c r="D653" s="6"/>
      <c r="E653" s="6"/>
      <c r="F653" s="6"/>
      <c r="G653" s="6"/>
      <c r="H653" s="6" t="str">
        <f t="shared" si="7"/>
        <v/>
      </c>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row>
    <row r="654">
      <c r="A654" s="6"/>
      <c r="B654" s="6"/>
      <c r="C654" s="6"/>
      <c r="D654" s="6"/>
      <c r="E654" s="6"/>
      <c r="F654" s="6"/>
      <c r="G654" s="6"/>
      <c r="H654" s="6" t="str">
        <f t="shared" si="7"/>
        <v/>
      </c>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row>
    <row r="655">
      <c r="A655" s="6"/>
      <c r="B655" s="6"/>
      <c r="C655" s="6"/>
      <c r="D655" s="6"/>
      <c r="E655" s="6"/>
      <c r="F655" s="6"/>
      <c r="G655" s="6"/>
      <c r="H655" s="6" t="str">
        <f t="shared" si="7"/>
        <v/>
      </c>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row>
    <row r="656">
      <c r="A656" s="6"/>
      <c r="B656" s="6"/>
      <c r="C656" s="6"/>
      <c r="D656" s="6"/>
      <c r="E656" s="6"/>
      <c r="F656" s="6"/>
      <c r="G656" s="6"/>
      <c r="H656" s="6" t="str">
        <f t="shared" si="7"/>
        <v/>
      </c>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row>
    <row r="657">
      <c r="A657" s="6"/>
      <c r="B657" s="6"/>
      <c r="C657" s="6"/>
      <c r="D657" s="6"/>
      <c r="E657" s="6"/>
      <c r="F657" s="6"/>
      <c r="G657" s="6"/>
      <c r="H657" s="6" t="str">
        <f t="shared" si="7"/>
        <v/>
      </c>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row>
    <row r="658">
      <c r="A658" s="6"/>
      <c r="B658" s="6"/>
      <c r="C658" s="6"/>
      <c r="D658" s="6"/>
      <c r="E658" s="6"/>
      <c r="F658" s="6"/>
      <c r="G658" s="6"/>
      <c r="H658" s="6" t="str">
        <f t="shared" si="7"/>
        <v/>
      </c>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row>
    <row r="659">
      <c r="A659" s="6"/>
      <c r="B659" s="6"/>
      <c r="C659" s="6"/>
      <c r="D659" s="6"/>
      <c r="E659" s="6"/>
      <c r="F659" s="6"/>
      <c r="G659" s="6"/>
      <c r="H659" s="6" t="str">
        <f t="shared" si="7"/>
        <v/>
      </c>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row>
    <row r="660">
      <c r="A660" s="6"/>
      <c r="B660" s="6"/>
      <c r="C660" s="6"/>
      <c r="D660" s="6"/>
      <c r="E660" s="6"/>
      <c r="F660" s="6"/>
      <c r="G660" s="6"/>
      <c r="H660" s="6" t="str">
        <f t="shared" si="7"/>
        <v/>
      </c>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row>
    <row r="661">
      <c r="A661" s="6"/>
      <c r="B661" s="6"/>
      <c r="C661" s="6"/>
      <c r="D661" s="6"/>
      <c r="E661" s="6"/>
      <c r="F661" s="6"/>
      <c r="G661" s="6"/>
      <c r="H661" s="6" t="str">
        <f t="shared" si="7"/>
        <v/>
      </c>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row>
    <row r="662">
      <c r="A662" s="6"/>
      <c r="B662" s="6"/>
      <c r="C662" s="6"/>
      <c r="D662" s="6"/>
      <c r="E662" s="6"/>
      <c r="F662" s="6"/>
      <c r="G662" s="6"/>
      <c r="H662" s="6" t="str">
        <f t="shared" si="7"/>
        <v/>
      </c>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row>
    <row r="663">
      <c r="A663" s="6"/>
      <c r="B663" s="6"/>
      <c r="C663" s="6"/>
      <c r="D663" s="6"/>
      <c r="E663" s="6"/>
      <c r="F663" s="6"/>
      <c r="G663" s="6"/>
      <c r="H663" s="6" t="str">
        <f t="shared" si="7"/>
        <v/>
      </c>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row>
    <row r="664">
      <c r="A664" s="6"/>
      <c r="B664" s="6"/>
      <c r="C664" s="6"/>
      <c r="D664" s="6"/>
      <c r="E664" s="6"/>
      <c r="F664" s="6"/>
      <c r="G664" s="6"/>
      <c r="H664" s="6" t="str">
        <f t="shared" si="7"/>
        <v/>
      </c>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row>
    <row r="665">
      <c r="A665" s="6"/>
      <c r="B665" s="6"/>
      <c r="C665" s="6"/>
      <c r="D665" s="6"/>
      <c r="E665" s="6"/>
      <c r="F665" s="6"/>
      <c r="G665" s="6"/>
      <c r="H665" s="6" t="str">
        <f t="shared" si="7"/>
        <v/>
      </c>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row>
    <row r="666">
      <c r="A666" s="6"/>
      <c r="B666" s="6"/>
      <c r="C666" s="6"/>
      <c r="D666" s="6"/>
      <c r="E666" s="6"/>
      <c r="F666" s="6"/>
      <c r="G666" s="6"/>
      <c r="H666" s="6" t="str">
        <f t="shared" si="7"/>
        <v/>
      </c>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row>
    <row r="667">
      <c r="A667" s="6"/>
      <c r="B667" s="6"/>
      <c r="C667" s="6"/>
      <c r="D667" s="6"/>
      <c r="E667" s="6"/>
      <c r="F667" s="6"/>
      <c r="G667" s="6"/>
      <c r="H667" s="6" t="str">
        <f t="shared" si="7"/>
        <v/>
      </c>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row>
    <row r="668">
      <c r="A668" s="6"/>
      <c r="B668" s="6"/>
      <c r="C668" s="6"/>
      <c r="D668" s="6"/>
      <c r="E668" s="6"/>
      <c r="F668" s="6"/>
      <c r="G668" s="6"/>
      <c r="H668" s="6" t="str">
        <f t="shared" si="7"/>
        <v/>
      </c>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row>
    <row r="669">
      <c r="A669" s="6"/>
      <c r="B669" s="6"/>
      <c r="C669" s="6"/>
      <c r="D669" s="6"/>
      <c r="E669" s="6"/>
      <c r="F669" s="6"/>
      <c r="G669" s="6"/>
      <c r="H669" s="6" t="str">
        <f t="shared" si="7"/>
        <v/>
      </c>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row>
    <row r="670">
      <c r="A670" s="6"/>
      <c r="B670" s="6"/>
      <c r="C670" s="6"/>
      <c r="D670" s="6"/>
      <c r="E670" s="6"/>
      <c r="F670" s="6"/>
      <c r="G670" s="6"/>
      <c r="H670" s="6" t="str">
        <f t="shared" si="7"/>
        <v/>
      </c>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row>
    <row r="671">
      <c r="A671" s="6"/>
      <c r="B671" s="6"/>
      <c r="C671" s="6"/>
      <c r="D671" s="6"/>
      <c r="E671" s="6"/>
      <c r="F671" s="6"/>
      <c r="G671" s="6"/>
      <c r="H671" s="6" t="str">
        <f t="shared" si="7"/>
        <v/>
      </c>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row>
    <row r="672">
      <c r="A672" s="6"/>
      <c r="B672" s="6"/>
      <c r="C672" s="6"/>
      <c r="D672" s="6"/>
      <c r="E672" s="6"/>
      <c r="F672" s="6"/>
      <c r="G672" s="6"/>
      <c r="H672" s="6" t="str">
        <f t="shared" si="7"/>
        <v/>
      </c>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row>
    <row r="673">
      <c r="A673" s="6"/>
      <c r="B673" s="6"/>
      <c r="C673" s="6"/>
      <c r="D673" s="6"/>
      <c r="E673" s="6"/>
      <c r="F673" s="6"/>
      <c r="G673" s="6"/>
      <c r="H673" s="6" t="str">
        <f t="shared" si="7"/>
        <v/>
      </c>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row>
    <row r="674">
      <c r="A674" s="6"/>
      <c r="B674" s="6"/>
      <c r="C674" s="6"/>
      <c r="D674" s="6"/>
      <c r="E674" s="6"/>
      <c r="F674" s="6"/>
      <c r="G674" s="6"/>
      <c r="H674" s="6" t="str">
        <f t="shared" si="7"/>
        <v/>
      </c>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row>
    <row r="675">
      <c r="A675" s="6"/>
      <c r="B675" s="6"/>
      <c r="C675" s="6"/>
      <c r="D675" s="6"/>
      <c r="E675" s="6"/>
      <c r="F675" s="6"/>
      <c r="G675" s="6"/>
      <c r="H675" s="6" t="str">
        <f t="shared" si="7"/>
        <v/>
      </c>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row>
    <row r="676">
      <c r="A676" s="6"/>
      <c r="B676" s="6"/>
      <c r="C676" s="6"/>
      <c r="D676" s="6"/>
      <c r="E676" s="6"/>
      <c r="F676" s="6"/>
      <c r="G676" s="6"/>
      <c r="H676" s="6" t="str">
        <f t="shared" si="7"/>
        <v/>
      </c>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row>
    <row r="677">
      <c r="A677" s="6"/>
      <c r="B677" s="6"/>
      <c r="C677" s="6"/>
      <c r="D677" s="6"/>
      <c r="E677" s="6"/>
      <c r="F677" s="6"/>
      <c r="G677" s="6"/>
      <c r="H677" s="6" t="str">
        <f t="shared" si="7"/>
        <v/>
      </c>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row>
    <row r="678">
      <c r="A678" s="6"/>
      <c r="B678" s="6"/>
      <c r="C678" s="6"/>
      <c r="D678" s="6"/>
      <c r="E678" s="6"/>
      <c r="F678" s="6"/>
      <c r="G678" s="6"/>
      <c r="H678" s="6" t="str">
        <f t="shared" si="7"/>
        <v/>
      </c>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row>
    <row r="679">
      <c r="A679" s="6"/>
      <c r="B679" s="6"/>
      <c r="C679" s="6"/>
      <c r="D679" s="6"/>
      <c r="E679" s="6"/>
      <c r="F679" s="6"/>
      <c r="G679" s="6"/>
      <c r="H679" s="6" t="str">
        <f t="shared" si="7"/>
        <v/>
      </c>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row>
    <row r="680">
      <c r="A680" s="6"/>
      <c r="B680" s="6"/>
      <c r="C680" s="6"/>
      <c r="D680" s="6"/>
      <c r="E680" s="6"/>
      <c r="F680" s="6"/>
      <c r="G680" s="6"/>
      <c r="H680" s="6" t="str">
        <f t="shared" si="7"/>
        <v/>
      </c>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row>
    <row r="681">
      <c r="A681" s="6"/>
      <c r="B681" s="6"/>
      <c r="C681" s="6"/>
      <c r="D681" s="6"/>
      <c r="E681" s="6"/>
      <c r="F681" s="6"/>
      <c r="G681" s="6"/>
      <c r="H681" s="6" t="str">
        <f t="shared" si="7"/>
        <v/>
      </c>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row>
    <row r="682">
      <c r="A682" s="6"/>
      <c r="B682" s="6"/>
      <c r="C682" s="6"/>
      <c r="D682" s="6"/>
      <c r="E682" s="6"/>
      <c r="F682" s="6"/>
      <c r="G682" s="6"/>
      <c r="H682" s="6" t="str">
        <f t="shared" si="7"/>
        <v/>
      </c>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row>
    <row r="683">
      <c r="A683" s="6"/>
      <c r="B683" s="6"/>
      <c r="C683" s="6"/>
      <c r="D683" s="6"/>
      <c r="E683" s="6"/>
      <c r="F683" s="6"/>
      <c r="G683" s="6"/>
      <c r="H683" s="6" t="str">
        <f t="shared" si="7"/>
        <v/>
      </c>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row>
    <row r="684">
      <c r="A684" s="6"/>
      <c r="B684" s="6"/>
      <c r="C684" s="6"/>
      <c r="D684" s="6"/>
      <c r="E684" s="6"/>
      <c r="F684" s="6"/>
      <c r="G684" s="6"/>
      <c r="H684" s="6" t="str">
        <f t="shared" si="7"/>
        <v/>
      </c>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row>
    <row r="685">
      <c r="A685" s="6"/>
      <c r="B685" s="6"/>
      <c r="C685" s="6"/>
      <c r="D685" s="6"/>
      <c r="E685" s="6"/>
      <c r="F685" s="6"/>
      <c r="G685" s="6"/>
      <c r="H685" s="6" t="str">
        <f t="shared" si="7"/>
        <v/>
      </c>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row>
    <row r="686">
      <c r="A686" s="6"/>
      <c r="B686" s="6"/>
      <c r="C686" s="6"/>
      <c r="D686" s="6"/>
      <c r="E686" s="6"/>
      <c r="F686" s="6"/>
      <c r="G686" s="6"/>
      <c r="H686" s="6" t="str">
        <f t="shared" si="7"/>
        <v/>
      </c>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row>
    <row r="687">
      <c r="A687" s="6"/>
      <c r="B687" s="6"/>
      <c r="C687" s="6"/>
      <c r="D687" s="6"/>
      <c r="E687" s="6"/>
      <c r="F687" s="6"/>
      <c r="G687" s="6"/>
      <c r="H687" s="6" t="str">
        <f t="shared" si="7"/>
        <v/>
      </c>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row>
    <row r="688">
      <c r="A688" s="6"/>
      <c r="B688" s="6"/>
      <c r="C688" s="6"/>
      <c r="D688" s="6"/>
      <c r="E688" s="6"/>
      <c r="F688" s="6"/>
      <c r="G688" s="6"/>
      <c r="H688" s="6" t="str">
        <f t="shared" si="7"/>
        <v/>
      </c>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row>
    <row r="689">
      <c r="A689" s="6"/>
      <c r="B689" s="6"/>
      <c r="C689" s="6"/>
      <c r="D689" s="6"/>
      <c r="E689" s="6"/>
      <c r="F689" s="6"/>
      <c r="G689" s="6"/>
      <c r="H689" s="6" t="str">
        <f t="shared" si="7"/>
        <v/>
      </c>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row>
    <row r="690">
      <c r="A690" s="6"/>
      <c r="B690" s="6"/>
      <c r="C690" s="6"/>
      <c r="D690" s="6"/>
      <c r="E690" s="6"/>
      <c r="F690" s="6"/>
      <c r="G690" s="6"/>
      <c r="H690" s="6" t="str">
        <f t="shared" si="7"/>
        <v/>
      </c>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row>
    <row r="691">
      <c r="A691" s="6"/>
      <c r="B691" s="6"/>
      <c r="C691" s="6"/>
      <c r="D691" s="6"/>
      <c r="E691" s="6"/>
      <c r="F691" s="6"/>
      <c r="G691" s="6"/>
      <c r="H691" s="6" t="str">
        <f t="shared" si="7"/>
        <v/>
      </c>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row>
    <row r="692">
      <c r="A692" s="6"/>
      <c r="B692" s="6"/>
      <c r="C692" s="6"/>
      <c r="D692" s="6"/>
      <c r="E692" s="6"/>
      <c r="F692" s="6"/>
      <c r="G692" s="6"/>
      <c r="H692" s="6" t="str">
        <f t="shared" si="7"/>
        <v/>
      </c>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row>
    <row r="693">
      <c r="A693" s="6"/>
      <c r="B693" s="6"/>
      <c r="C693" s="6"/>
      <c r="D693" s="6"/>
      <c r="E693" s="6"/>
      <c r="F693" s="6"/>
      <c r="G693" s="6"/>
      <c r="H693" s="6" t="str">
        <f t="shared" si="7"/>
        <v/>
      </c>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row>
    <row r="694">
      <c r="A694" s="6"/>
      <c r="B694" s="6"/>
      <c r="C694" s="6"/>
      <c r="D694" s="6"/>
      <c r="E694" s="6"/>
      <c r="F694" s="6"/>
      <c r="G694" s="6"/>
      <c r="H694" s="6" t="str">
        <f t="shared" si="7"/>
        <v/>
      </c>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row>
    <row r="695">
      <c r="A695" s="6"/>
      <c r="B695" s="6"/>
      <c r="C695" s="6"/>
      <c r="D695" s="6"/>
      <c r="E695" s="6"/>
      <c r="F695" s="6"/>
      <c r="G695" s="6"/>
      <c r="H695" s="6" t="str">
        <f t="shared" si="7"/>
        <v/>
      </c>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row>
    <row r="696">
      <c r="A696" s="6"/>
      <c r="B696" s="6"/>
      <c r="C696" s="6"/>
      <c r="D696" s="6"/>
      <c r="E696" s="6"/>
      <c r="F696" s="6"/>
      <c r="G696" s="6"/>
      <c r="H696" s="6" t="str">
        <f t="shared" si="7"/>
        <v/>
      </c>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row>
    <row r="697">
      <c r="A697" s="6"/>
      <c r="B697" s="6"/>
      <c r="C697" s="6"/>
      <c r="D697" s="6"/>
      <c r="E697" s="6"/>
      <c r="F697" s="6"/>
      <c r="G697" s="6"/>
      <c r="H697" s="6" t="str">
        <f t="shared" si="7"/>
        <v/>
      </c>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row>
    <row r="698">
      <c r="A698" s="6"/>
      <c r="B698" s="6"/>
      <c r="C698" s="6"/>
      <c r="D698" s="6"/>
      <c r="E698" s="6"/>
      <c r="F698" s="6"/>
      <c r="G698" s="6"/>
      <c r="H698" s="6" t="str">
        <f t="shared" si="7"/>
        <v/>
      </c>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row>
    <row r="699">
      <c r="A699" s="6"/>
      <c r="B699" s="6"/>
      <c r="C699" s="6"/>
      <c r="D699" s="6"/>
      <c r="E699" s="6"/>
      <c r="F699" s="6"/>
      <c r="G699" s="6"/>
      <c r="H699" s="6" t="str">
        <f t="shared" si="7"/>
        <v/>
      </c>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row>
    <row r="700">
      <c r="A700" s="6"/>
      <c r="B700" s="6"/>
      <c r="C700" s="6"/>
      <c r="D700" s="6"/>
      <c r="E700" s="6"/>
      <c r="F700" s="6"/>
      <c r="G700" s="6"/>
      <c r="H700" s="6" t="str">
        <f t="shared" si="7"/>
        <v/>
      </c>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row>
    <row r="701">
      <c r="A701" s="6"/>
      <c r="B701" s="6"/>
      <c r="C701" s="6"/>
      <c r="D701" s="6"/>
      <c r="E701" s="6"/>
      <c r="F701" s="6"/>
      <c r="G701" s="6"/>
      <c r="H701" s="6" t="str">
        <f t="shared" si="7"/>
        <v/>
      </c>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row>
    <row r="702">
      <c r="A702" s="6"/>
      <c r="B702" s="6"/>
      <c r="C702" s="6"/>
      <c r="D702" s="6"/>
      <c r="E702" s="6"/>
      <c r="F702" s="6"/>
      <c r="G702" s="6"/>
      <c r="H702" s="6" t="str">
        <f t="shared" si="7"/>
        <v/>
      </c>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row>
    <row r="703">
      <c r="A703" s="6"/>
      <c r="B703" s="6"/>
      <c r="C703" s="6"/>
      <c r="D703" s="6"/>
      <c r="E703" s="6"/>
      <c r="F703" s="6"/>
      <c r="G703" s="6"/>
      <c r="H703" s="6" t="str">
        <f t="shared" si="7"/>
        <v/>
      </c>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row>
    <row r="704">
      <c r="A704" s="6"/>
      <c r="B704" s="6"/>
      <c r="C704" s="6"/>
      <c r="D704" s="6"/>
      <c r="E704" s="6"/>
      <c r="F704" s="6"/>
      <c r="G704" s="6"/>
      <c r="H704" s="6" t="str">
        <f t="shared" si="7"/>
        <v/>
      </c>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row>
    <row r="705">
      <c r="A705" s="6"/>
      <c r="B705" s="6"/>
      <c r="C705" s="6"/>
      <c r="D705" s="6"/>
      <c r="E705" s="6"/>
      <c r="F705" s="6"/>
      <c r="G705" s="6"/>
      <c r="H705" s="6" t="str">
        <f t="shared" si="7"/>
        <v/>
      </c>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row>
    <row r="706">
      <c r="A706" s="6"/>
      <c r="B706" s="6"/>
      <c r="C706" s="6"/>
      <c r="D706" s="6"/>
      <c r="E706" s="6"/>
      <c r="F706" s="6"/>
      <c r="G706" s="6"/>
      <c r="H706" s="6" t="str">
        <f t="shared" si="7"/>
        <v/>
      </c>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row>
    <row r="707">
      <c r="A707" s="6"/>
      <c r="B707" s="6"/>
      <c r="C707" s="6"/>
      <c r="D707" s="6"/>
      <c r="E707" s="6"/>
      <c r="F707" s="6"/>
      <c r="G707" s="6"/>
      <c r="H707" s="6" t="str">
        <f t="shared" si="7"/>
        <v/>
      </c>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row>
    <row r="708">
      <c r="A708" s="6"/>
      <c r="B708" s="6"/>
      <c r="C708" s="6"/>
      <c r="D708" s="6"/>
      <c r="E708" s="6"/>
      <c r="F708" s="6"/>
      <c r="G708" s="6"/>
      <c r="H708" s="6" t="str">
        <f t="shared" si="7"/>
        <v/>
      </c>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row>
    <row r="709">
      <c r="A709" s="6"/>
      <c r="B709" s="6"/>
      <c r="C709" s="6"/>
      <c r="D709" s="6"/>
      <c r="E709" s="6"/>
      <c r="F709" s="6"/>
      <c r="G709" s="6"/>
      <c r="H709" s="6" t="str">
        <f t="shared" si="7"/>
        <v/>
      </c>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row>
    <row r="710">
      <c r="A710" s="6"/>
      <c r="B710" s="6"/>
      <c r="C710" s="6"/>
      <c r="D710" s="6"/>
      <c r="E710" s="6"/>
      <c r="F710" s="6"/>
      <c r="G710" s="6"/>
      <c r="H710" s="6" t="str">
        <f t="shared" si="7"/>
        <v/>
      </c>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row>
    <row r="711">
      <c r="A711" s="6"/>
      <c r="B711" s="6"/>
      <c r="C711" s="6"/>
      <c r="D711" s="6"/>
      <c r="E711" s="6"/>
      <c r="F711" s="6"/>
      <c r="G711" s="6"/>
      <c r="H711" s="6" t="str">
        <f t="shared" si="7"/>
        <v/>
      </c>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row>
    <row r="712">
      <c r="A712" s="6"/>
      <c r="B712" s="6"/>
      <c r="C712" s="6"/>
      <c r="D712" s="6"/>
      <c r="E712" s="6"/>
      <c r="F712" s="6"/>
      <c r="G712" s="6"/>
      <c r="H712" s="6" t="str">
        <f t="shared" si="7"/>
        <v/>
      </c>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row>
    <row r="713">
      <c r="A713" s="6"/>
      <c r="B713" s="6"/>
      <c r="C713" s="6"/>
      <c r="D713" s="6"/>
      <c r="E713" s="6"/>
      <c r="F713" s="6"/>
      <c r="G713" s="6"/>
      <c r="H713" s="6" t="str">
        <f t="shared" si="7"/>
        <v/>
      </c>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row>
    <row r="714">
      <c r="A714" s="6"/>
      <c r="B714" s="6"/>
      <c r="C714" s="6"/>
      <c r="D714" s="6"/>
      <c r="E714" s="6"/>
      <c r="F714" s="6"/>
      <c r="G714" s="6"/>
      <c r="H714" s="6" t="str">
        <f t="shared" si="7"/>
        <v/>
      </c>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row>
    <row r="715">
      <c r="A715" s="6"/>
      <c r="B715" s="6"/>
      <c r="C715" s="6"/>
      <c r="D715" s="6"/>
      <c r="E715" s="6"/>
      <c r="F715" s="6"/>
      <c r="G715" s="6"/>
      <c r="H715" s="6" t="str">
        <f t="shared" si="7"/>
        <v/>
      </c>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row>
    <row r="716">
      <c r="A716" s="6"/>
      <c r="B716" s="6"/>
      <c r="C716" s="6"/>
      <c r="D716" s="6"/>
      <c r="E716" s="6"/>
      <c r="F716" s="6"/>
      <c r="G716" s="6"/>
      <c r="H716" s="6" t="str">
        <f t="shared" si="7"/>
        <v/>
      </c>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row>
    <row r="717">
      <c r="A717" s="6"/>
      <c r="B717" s="6"/>
      <c r="C717" s="6"/>
      <c r="D717" s="6"/>
      <c r="E717" s="6"/>
      <c r="F717" s="6"/>
      <c r="G717" s="6"/>
      <c r="H717" s="6" t="str">
        <f t="shared" si="7"/>
        <v/>
      </c>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row>
    <row r="718">
      <c r="A718" s="6"/>
      <c r="B718" s="6"/>
      <c r="C718" s="6"/>
      <c r="D718" s="6"/>
      <c r="E718" s="6"/>
      <c r="F718" s="6"/>
      <c r="G718" s="6"/>
      <c r="H718" s="6" t="str">
        <f t="shared" si="7"/>
        <v/>
      </c>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row>
    <row r="719">
      <c r="A719" s="6"/>
      <c r="B719" s="6"/>
      <c r="C719" s="6"/>
      <c r="D719" s="6"/>
      <c r="E719" s="6"/>
      <c r="F719" s="6"/>
      <c r="G719" s="6"/>
      <c r="H719" s="6" t="str">
        <f t="shared" si="7"/>
        <v/>
      </c>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row>
    <row r="720">
      <c r="A720" s="6"/>
      <c r="B720" s="6"/>
      <c r="C720" s="6"/>
      <c r="D720" s="6"/>
      <c r="E720" s="6"/>
      <c r="F720" s="6"/>
      <c r="G720" s="6"/>
      <c r="H720" s="6" t="str">
        <f t="shared" si="7"/>
        <v/>
      </c>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row>
    <row r="721">
      <c r="A721" s="6"/>
      <c r="B721" s="6"/>
      <c r="C721" s="6"/>
      <c r="D721" s="6"/>
      <c r="E721" s="6"/>
      <c r="F721" s="6"/>
      <c r="G721" s="6"/>
      <c r="H721" s="6" t="str">
        <f t="shared" si="7"/>
        <v/>
      </c>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row>
    <row r="722">
      <c r="A722" s="6"/>
      <c r="B722" s="6"/>
      <c r="C722" s="6"/>
      <c r="D722" s="6"/>
      <c r="E722" s="6"/>
      <c r="F722" s="6"/>
      <c r="G722" s="6"/>
      <c r="H722" s="6" t="str">
        <f t="shared" si="7"/>
        <v/>
      </c>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row>
    <row r="723">
      <c r="A723" s="6"/>
      <c r="B723" s="6"/>
      <c r="C723" s="6"/>
      <c r="D723" s="6"/>
      <c r="E723" s="6"/>
      <c r="F723" s="6"/>
      <c r="G723" s="6"/>
      <c r="H723" s="6" t="str">
        <f t="shared" si="7"/>
        <v/>
      </c>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row>
    <row r="724">
      <c r="A724" s="6"/>
      <c r="B724" s="6"/>
      <c r="C724" s="6"/>
      <c r="D724" s="6"/>
      <c r="E724" s="6"/>
      <c r="F724" s="6"/>
      <c r="G724" s="6"/>
      <c r="H724" s="6" t="str">
        <f t="shared" si="7"/>
        <v/>
      </c>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row>
    <row r="725">
      <c r="A725" s="6"/>
      <c r="B725" s="6"/>
      <c r="C725" s="6"/>
      <c r="D725" s="6"/>
      <c r="E725" s="6"/>
      <c r="F725" s="6"/>
      <c r="G725" s="6"/>
      <c r="H725" s="6" t="str">
        <f t="shared" si="7"/>
        <v/>
      </c>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row>
    <row r="726">
      <c r="A726" s="6"/>
      <c r="B726" s="6"/>
      <c r="C726" s="6"/>
      <c r="D726" s="6"/>
      <c r="E726" s="6"/>
      <c r="F726" s="6"/>
      <c r="G726" s="6"/>
      <c r="H726" s="6" t="str">
        <f t="shared" si="7"/>
        <v/>
      </c>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row>
    <row r="727">
      <c r="A727" s="6"/>
      <c r="B727" s="6"/>
      <c r="C727" s="6"/>
      <c r="D727" s="6"/>
      <c r="E727" s="6"/>
      <c r="F727" s="6"/>
      <c r="G727" s="6"/>
      <c r="H727" s="6" t="str">
        <f t="shared" si="7"/>
        <v/>
      </c>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row>
    <row r="728">
      <c r="A728" s="6"/>
      <c r="B728" s="6"/>
      <c r="C728" s="6"/>
      <c r="D728" s="6"/>
      <c r="E728" s="6"/>
      <c r="F728" s="6"/>
      <c r="G728" s="6"/>
      <c r="H728" s="6" t="str">
        <f t="shared" si="7"/>
        <v/>
      </c>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row>
    <row r="729">
      <c r="A729" s="6"/>
      <c r="B729" s="6"/>
      <c r="C729" s="6"/>
      <c r="D729" s="6"/>
      <c r="E729" s="6"/>
      <c r="F729" s="6"/>
      <c r="G729" s="6"/>
      <c r="H729" s="6" t="str">
        <f t="shared" si="7"/>
        <v/>
      </c>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row>
    <row r="730">
      <c r="A730" s="6"/>
      <c r="B730" s="6"/>
      <c r="C730" s="6"/>
      <c r="D730" s="6"/>
      <c r="E730" s="6"/>
      <c r="F730" s="6"/>
      <c r="G730" s="6"/>
      <c r="H730" s="6" t="str">
        <f t="shared" si="7"/>
        <v/>
      </c>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row>
    <row r="731">
      <c r="A731" s="6"/>
      <c r="B731" s="6"/>
      <c r="C731" s="6"/>
      <c r="D731" s="6"/>
      <c r="E731" s="6"/>
      <c r="F731" s="6"/>
      <c r="G731" s="6"/>
      <c r="H731" s="6" t="str">
        <f t="shared" si="7"/>
        <v/>
      </c>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row>
    <row r="732">
      <c r="A732" s="6"/>
      <c r="B732" s="6"/>
      <c r="C732" s="6"/>
      <c r="D732" s="6"/>
      <c r="E732" s="6"/>
      <c r="F732" s="6"/>
      <c r="G732" s="6"/>
      <c r="H732" s="6" t="str">
        <f t="shared" si="7"/>
        <v/>
      </c>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row>
    <row r="733">
      <c r="A733" s="6"/>
      <c r="B733" s="6"/>
      <c r="C733" s="6"/>
      <c r="D733" s="6"/>
      <c r="E733" s="6"/>
      <c r="F733" s="6"/>
      <c r="G733" s="6"/>
      <c r="H733" s="6" t="str">
        <f t="shared" si="7"/>
        <v/>
      </c>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row>
    <row r="734">
      <c r="A734" s="6"/>
      <c r="B734" s="6"/>
      <c r="C734" s="6"/>
      <c r="D734" s="6"/>
      <c r="E734" s="6"/>
      <c r="F734" s="6"/>
      <c r="G734" s="6"/>
      <c r="H734" s="6" t="str">
        <f t="shared" si="7"/>
        <v/>
      </c>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row>
    <row r="735">
      <c r="A735" s="6"/>
      <c r="B735" s="6"/>
      <c r="C735" s="6"/>
      <c r="D735" s="6"/>
      <c r="E735" s="6"/>
      <c r="F735" s="6"/>
      <c r="G735" s="6"/>
      <c r="H735" s="6" t="str">
        <f t="shared" si="7"/>
        <v/>
      </c>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row>
    <row r="736">
      <c r="A736" s="6"/>
      <c r="B736" s="6"/>
      <c r="C736" s="6"/>
      <c r="D736" s="6"/>
      <c r="E736" s="6"/>
      <c r="F736" s="6"/>
      <c r="G736" s="6"/>
      <c r="H736" s="6" t="str">
        <f t="shared" si="7"/>
        <v/>
      </c>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row>
    <row r="737">
      <c r="A737" s="6"/>
      <c r="B737" s="6"/>
      <c r="C737" s="6"/>
      <c r="D737" s="6"/>
      <c r="E737" s="6"/>
      <c r="F737" s="6"/>
      <c r="G737" s="6"/>
      <c r="H737" s="6" t="str">
        <f t="shared" si="7"/>
        <v/>
      </c>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row>
    <row r="738">
      <c r="A738" s="6"/>
      <c r="B738" s="6"/>
      <c r="C738" s="6"/>
      <c r="D738" s="6"/>
      <c r="E738" s="6"/>
      <c r="F738" s="6"/>
      <c r="G738" s="6"/>
      <c r="H738" s="6" t="str">
        <f t="shared" si="7"/>
        <v/>
      </c>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row>
    <row r="739">
      <c r="A739" s="6"/>
      <c r="B739" s="6"/>
      <c r="C739" s="6"/>
      <c r="D739" s="6"/>
      <c r="E739" s="6"/>
      <c r="F739" s="6"/>
      <c r="G739" s="6"/>
      <c r="H739" s="6" t="str">
        <f t="shared" si="7"/>
        <v/>
      </c>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row>
    <row r="740">
      <c r="A740" s="6"/>
      <c r="B740" s="6"/>
      <c r="C740" s="6"/>
      <c r="D740" s="6"/>
      <c r="E740" s="6"/>
      <c r="F740" s="6"/>
      <c r="G740" s="6"/>
      <c r="H740" s="6" t="str">
        <f t="shared" si="7"/>
        <v/>
      </c>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row>
    <row r="741">
      <c r="A741" s="6"/>
      <c r="B741" s="6"/>
      <c r="C741" s="6"/>
      <c r="D741" s="6"/>
      <c r="E741" s="6"/>
      <c r="F741" s="6"/>
      <c r="G741" s="6"/>
      <c r="H741" s="6" t="str">
        <f t="shared" si="7"/>
        <v/>
      </c>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row>
    <row r="742">
      <c r="A742" s="6"/>
      <c r="B742" s="6"/>
      <c r="C742" s="6"/>
      <c r="D742" s="6"/>
      <c r="E742" s="6"/>
      <c r="F742" s="6"/>
      <c r="G742" s="6"/>
      <c r="H742" s="6" t="str">
        <f t="shared" si="7"/>
        <v/>
      </c>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row>
    <row r="743">
      <c r="A743" s="6"/>
      <c r="B743" s="6"/>
      <c r="C743" s="6"/>
      <c r="D743" s="6"/>
      <c r="E743" s="6"/>
      <c r="F743" s="6"/>
      <c r="G743" s="6"/>
      <c r="H743" s="6" t="str">
        <f t="shared" si="7"/>
        <v/>
      </c>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row>
    <row r="744">
      <c r="A744" s="6"/>
      <c r="B744" s="6"/>
      <c r="C744" s="6"/>
      <c r="D744" s="6"/>
      <c r="E744" s="6"/>
      <c r="F744" s="6"/>
      <c r="G744" s="6"/>
      <c r="H744" s="6" t="str">
        <f t="shared" si="7"/>
        <v/>
      </c>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row>
    <row r="745">
      <c r="A745" s="6"/>
      <c r="B745" s="6"/>
      <c r="C745" s="6"/>
      <c r="D745" s="6"/>
      <c r="E745" s="6"/>
      <c r="F745" s="6"/>
      <c r="G745" s="6"/>
      <c r="H745" s="6" t="str">
        <f t="shared" si="7"/>
        <v/>
      </c>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row>
    <row r="746">
      <c r="A746" s="6"/>
      <c r="B746" s="6"/>
      <c r="C746" s="6"/>
      <c r="D746" s="6"/>
      <c r="E746" s="6"/>
      <c r="F746" s="6"/>
      <c r="G746" s="6"/>
      <c r="H746" s="6" t="str">
        <f t="shared" si="7"/>
        <v/>
      </c>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row>
    <row r="747">
      <c r="A747" s="6"/>
      <c r="B747" s="6"/>
      <c r="C747" s="6"/>
      <c r="D747" s="6"/>
      <c r="E747" s="6"/>
      <c r="F747" s="6"/>
      <c r="G747" s="6"/>
      <c r="H747" s="6" t="str">
        <f t="shared" si="7"/>
        <v/>
      </c>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row>
    <row r="748">
      <c r="A748" s="6"/>
      <c r="B748" s="6"/>
      <c r="C748" s="6"/>
      <c r="D748" s="6"/>
      <c r="E748" s="6"/>
      <c r="F748" s="6"/>
      <c r="G748" s="6"/>
      <c r="H748" s="6" t="str">
        <f t="shared" si="7"/>
        <v/>
      </c>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row>
    <row r="749">
      <c r="A749" s="6"/>
      <c r="B749" s="6"/>
      <c r="C749" s="6"/>
      <c r="D749" s="6"/>
      <c r="E749" s="6"/>
      <c r="F749" s="6"/>
      <c r="G749" s="6"/>
      <c r="H749" s="6" t="str">
        <f t="shared" si="7"/>
        <v/>
      </c>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row>
    <row r="750">
      <c r="A750" s="6"/>
      <c r="B750" s="6"/>
      <c r="C750" s="6"/>
      <c r="D750" s="6"/>
      <c r="E750" s="6"/>
      <c r="F750" s="6"/>
      <c r="G750" s="6"/>
      <c r="H750" s="6" t="str">
        <f t="shared" si="7"/>
        <v/>
      </c>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row>
    <row r="751">
      <c r="A751" s="6"/>
      <c r="B751" s="6"/>
      <c r="C751" s="6"/>
      <c r="D751" s="6"/>
      <c r="E751" s="6"/>
      <c r="F751" s="6"/>
      <c r="G751" s="6"/>
      <c r="H751" s="6" t="str">
        <f t="shared" si="7"/>
        <v/>
      </c>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row>
    <row r="752">
      <c r="A752" s="6"/>
      <c r="B752" s="6"/>
      <c r="C752" s="6"/>
      <c r="D752" s="6"/>
      <c r="E752" s="6"/>
      <c r="F752" s="6"/>
      <c r="G752" s="6"/>
      <c r="H752" s="6" t="str">
        <f t="shared" si="7"/>
        <v/>
      </c>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row>
    <row r="753">
      <c r="A753" s="6"/>
      <c r="B753" s="6"/>
      <c r="C753" s="6"/>
      <c r="D753" s="6"/>
      <c r="E753" s="6"/>
      <c r="F753" s="6"/>
      <c r="G753" s="6"/>
      <c r="H753" s="6" t="str">
        <f t="shared" si="7"/>
        <v/>
      </c>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row>
    <row r="754">
      <c r="A754" s="6"/>
      <c r="B754" s="6"/>
      <c r="C754" s="6"/>
      <c r="D754" s="6"/>
      <c r="E754" s="6"/>
      <c r="F754" s="6"/>
      <c r="G754" s="6"/>
      <c r="H754" s="6" t="str">
        <f t="shared" si="7"/>
        <v/>
      </c>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row>
    <row r="755">
      <c r="A755" s="6"/>
      <c r="B755" s="6"/>
      <c r="C755" s="6"/>
      <c r="D755" s="6"/>
      <c r="E755" s="6"/>
      <c r="F755" s="6"/>
      <c r="G755" s="6"/>
      <c r="H755" s="6" t="str">
        <f t="shared" si="7"/>
        <v/>
      </c>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row>
    <row r="756">
      <c r="A756" s="6"/>
      <c r="B756" s="6"/>
      <c r="C756" s="6"/>
      <c r="D756" s="6"/>
      <c r="E756" s="6"/>
      <c r="F756" s="6"/>
      <c r="G756" s="6"/>
      <c r="H756" s="6" t="str">
        <f t="shared" si="7"/>
        <v/>
      </c>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row>
    <row r="757">
      <c r="A757" s="6"/>
      <c r="B757" s="6"/>
      <c r="C757" s="6"/>
      <c r="D757" s="6"/>
      <c r="E757" s="6"/>
      <c r="F757" s="6"/>
      <c r="G757" s="6"/>
      <c r="H757" s="6" t="str">
        <f t="shared" si="7"/>
        <v/>
      </c>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row>
    <row r="758">
      <c r="A758" s="6"/>
      <c r="B758" s="6"/>
      <c r="C758" s="6"/>
      <c r="D758" s="6"/>
      <c r="E758" s="6"/>
      <c r="F758" s="6"/>
      <c r="G758" s="6"/>
      <c r="H758" s="6" t="str">
        <f t="shared" si="7"/>
        <v/>
      </c>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row>
    <row r="759">
      <c r="A759" s="6"/>
      <c r="B759" s="6"/>
      <c r="C759" s="6"/>
      <c r="D759" s="6"/>
      <c r="E759" s="6"/>
      <c r="F759" s="6"/>
      <c r="G759" s="6"/>
      <c r="H759" s="6" t="str">
        <f t="shared" si="7"/>
        <v/>
      </c>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row>
    <row r="760">
      <c r="A760" s="6"/>
      <c r="B760" s="6"/>
      <c r="C760" s="6"/>
      <c r="D760" s="6"/>
      <c r="E760" s="6"/>
      <c r="F760" s="6"/>
      <c r="G760" s="6"/>
      <c r="H760" s="6" t="str">
        <f t="shared" si="7"/>
        <v/>
      </c>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row>
    <row r="761">
      <c r="A761" s="6"/>
      <c r="B761" s="6"/>
      <c r="C761" s="6"/>
      <c r="D761" s="6"/>
      <c r="E761" s="6"/>
      <c r="F761" s="6"/>
      <c r="G761" s="6"/>
      <c r="H761" s="6" t="str">
        <f t="shared" si="7"/>
        <v/>
      </c>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row>
    <row r="762">
      <c r="A762" s="6"/>
      <c r="B762" s="6"/>
      <c r="C762" s="6"/>
      <c r="D762" s="6"/>
      <c r="E762" s="6"/>
      <c r="F762" s="6"/>
      <c r="G762" s="6"/>
      <c r="H762" s="6" t="str">
        <f t="shared" si="7"/>
        <v/>
      </c>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row>
    <row r="763">
      <c r="A763" s="6"/>
      <c r="B763" s="6"/>
      <c r="C763" s="6"/>
      <c r="D763" s="6"/>
      <c r="E763" s="6"/>
      <c r="F763" s="6"/>
      <c r="G763" s="6"/>
      <c r="H763" s="6" t="str">
        <f t="shared" si="7"/>
        <v/>
      </c>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row>
    <row r="764">
      <c r="A764" s="6"/>
      <c r="B764" s="6"/>
      <c r="C764" s="6"/>
      <c r="D764" s="6"/>
      <c r="E764" s="6"/>
      <c r="F764" s="6"/>
      <c r="G764" s="6"/>
      <c r="H764" s="6" t="str">
        <f t="shared" si="7"/>
        <v/>
      </c>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row>
    <row r="765">
      <c r="A765" s="6"/>
      <c r="B765" s="6"/>
      <c r="C765" s="6"/>
      <c r="D765" s="6"/>
      <c r="E765" s="6"/>
      <c r="F765" s="6"/>
      <c r="G765" s="6"/>
      <c r="H765" s="6" t="str">
        <f t="shared" si="7"/>
        <v/>
      </c>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row>
    <row r="766">
      <c r="A766" s="6"/>
      <c r="B766" s="6"/>
      <c r="C766" s="6"/>
      <c r="D766" s="6"/>
      <c r="E766" s="6"/>
      <c r="F766" s="6"/>
      <c r="G766" s="6"/>
      <c r="H766" s="6" t="str">
        <f t="shared" si="7"/>
        <v/>
      </c>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row>
    <row r="767">
      <c r="A767" s="6"/>
      <c r="B767" s="6"/>
      <c r="C767" s="6"/>
      <c r="D767" s="6"/>
      <c r="E767" s="6"/>
      <c r="F767" s="6"/>
      <c r="G767" s="6"/>
      <c r="H767" s="6" t="str">
        <f t="shared" si="7"/>
        <v/>
      </c>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row>
    <row r="768">
      <c r="A768" s="6"/>
      <c r="B768" s="6"/>
      <c r="C768" s="6"/>
      <c r="D768" s="6"/>
      <c r="E768" s="6"/>
      <c r="F768" s="6"/>
      <c r="G768" s="6"/>
      <c r="H768" s="6" t="str">
        <f t="shared" si="7"/>
        <v/>
      </c>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row>
    <row r="769">
      <c r="A769" s="6"/>
      <c r="B769" s="6"/>
      <c r="C769" s="6"/>
      <c r="D769" s="6"/>
      <c r="E769" s="6"/>
      <c r="F769" s="6"/>
      <c r="G769" s="6"/>
      <c r="H769" s="6" t="str">
        <f t="shared" si="7"/>
        <v/>
      </c>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row>
    <row r="770">
      <c r="A770" s="6"/>
      <c r="B770" s="6"/>
      <c r="C770" s="6"/>
      <c r="D770" s="6"/>
      <c r="E770" s="6"/>
      <c r="F770" s="6"/>
      <c r="G770" s="6"/>
      <c r="H770" s="6" t="str">
        <f t="shared" si="7"/>
        <v/>
      </c>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row>
    <row r="771">
      <c r="A771" s="6"/>
      <c r="B771" s="6"/>
      <c r="C771" s="6"/>
      <c r="D771" s="6"/>
      <c r="E771" s="6"/>
      <c r="F771" s="6"/>
      <c r="G771" s="6"/>
      <c r="H771" s="6" t="str">
        <f t="shared" si="7"/>
        <v/>
      </c>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row>
    <row r="772">
      <c r="A772" s="6"/>
      <c r="B772" s="6"/>
      <c r="C772" s="6"/>
      <c r="D772" s="6"/>
      <c r="E772" s="6"/>
      <c r="F772" s="6"/>
      <c r="G772" s="6"/>
      <c r="H772" s="6" t="str">
        <f t="shared" si="7"/>
        <v/>
      </c>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row>
    <row r="773">
      <c r="A773" s="6"/>
      <c r="B773" s="6"/>
      <c r="C773" s="6"/>
      <c r="D773" s="6"/>
      <c r="E773" s="6"/>
      <c r="F773" s="6"/>
      <c r="G773" s="6"/>
      <c r="H773" s="6" t="str">
        <f t="shared" si="7"/>
        <v/>
      </c>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row>
    <row r="774">
      <c r="A774" s="6"/>
      <c r="B774" s="6"/>
      <c r="C774" s="6"/>
      <c r="D774" s="6"/>
      <c r="E774" s="6"/>
      <c r="F774" s="6"/>
      <c r="G774" s="6"/>
      <c r="H774" s="6" t="str">
        <f t="shared" si="7"/>
        <v/>
      </c>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row>
    <row r="775">
      <c r="A775" s="6"/>
      <c r="B775" s="6"/>
      <c r="C775" s="6"/>
      <c r="D775" s="6"/>
      <c r="E775" s="6"/>
      <c r="F775" s="6"/>
      <c r="G775" s="6"/>
      <c r="H775" s="6" t="str">
        <f t="shared" si="7"/>
        <v/>
      </c>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row>
    <row r="776">
      <c r="A776" s="6"/>
      <c r="B776" s="6"/>
      <c r="C776" s="6"/>
      <c r="D776" s="6"/>
      <c r="E776" s="6"/>
      <c r="F776" s="6"/>
      <c r="G776" s="6"/>
      <c r="H776" s="6" t="str">
        <f t="shared" si="7"/>
        <v/>
      </c>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row>
    <row r="777">
      <c r="A777" s="6"/>
      <c r="B777" s="6"/>
      <c r="C777" s="6"/>
      <c r="D777" s="6"/>
      <c r="E777" s="6"/>
      <c r="F777" s="6"/>
      <c r="G777" s="6"/>
      <c r="H777" s="6" t="str">
        <f t="shared" si="7"/>
        <v/>
      </c>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row>
    <row r="778">
      <c r="A778" s="6"/>
      <c r="B778" s="6"/>
      <c r="C778" s="6"/>
      <c r="D778" s="6"/>
      <c r="E778" s="6"/>
      <c r="F778" s="6"/>
      <c r="G778" s="6"/>
      <c r="H778" s="6" t="str">
        <f t="shared" si="7"/>
        <v/>
      </c>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row>
    <row r="779">
      <c r="A779" s="6"/>
      <c r="B779" s="6"/>
      <c r="C779" s="6"/>
      <c r="D779" s="6"/>
      <c r="E779" s="6"/>
      <c r="F779" s="6"/>
      <c r="G779" s="6"/>
      <c r="H779" s="6" t="str">
        <f t="shared" si="7"/>
        <v/>
      </c>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row>
    <row r="780">
      <c r="A780" s="6"/>
      <c r="B780" s="6"/>
      <c r="C780" s="6"/>
      <c r="D780" s="6"/>
      <c r="E780" s="6"/>
      <c r="F780" s="6"/>
      <c r="G780" s="6"/>
      <c r="H780" s="6" t="str">
        <f t="shared" si="7"/>
        <v/>
      </c>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row>
    <row r="781">
      <c r="A781" s="6"/>
      <c r="B781" s="6"/>
      <c r="C781" s="6"/>
      <c r="D781" s="6"/>
      <c r="E781" s="6"/>
      <c r="F781" s="6"/>
      <c r="G781" s="6"/>
      <c r="H781" s="6" t="str">
        <f t="shared" si="7"/>
        <v/>
      </c>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row>
    <row r="782">
      <c r="A782" s="6"/>
      <c r="B782" s="6"/>
      <c r="C782" s="6"/>
      <c r="D782" s="6"/>
      <c r="E782" s="6"/>
      <c r="F782" s="6"/>
      <c r="G782" s="6"/>
      <c r="H782" s="6" t="str">
        <f t="shared" si="7"/>
        <v/>
      </c>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row>
    <row r="783">
      <c r="A783" s="6"/>
      <c r="B783" s="6"/>
      <c r="C783" s="6"/>
      <c r="D783" s="6"/>
      <c r="E783" s="6"/>
      <c r="F783" s="6"/>
      <c r="G783" s="6"/>
      <c r="H783" s="6" t="str">
        <f t="shared" si="7"/>
        <v/>
      </c>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row>
    <row r="784">
      <c r="A784" s="6"/>
      <c r="B784" s="6"/>
      <c r="C784" s="6"/>
      <c r="D784" s="6"/>
      <c r="E784" s="6"/>
      <c r="F784" s="6"/>
      <c r="G784" s="6"/>
      <c r="H784" s="6" t="str">
        <f t="shared" si="7"/>
        <v/>
      </c>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row>
    <row r="785">
      <c r="A785" s="6"/>
      <c r="B785" s="6"/>
      <c r="C785" s="6"/>
      <c r="D785" s="6"/>
      <c r="E785" s="6"/>
      <c r="F785" s="6"/>
      <c r="G785" s="6"/>
      <c r="H785" s="6" t="str">
        <f t="shared" si="7"/>
        <v/>
      </c>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row>
    <row r="786">
      <c r="A786" s="6"/>
      <c r="B786" s="6"/>
      <c r="C786" s="6"/>
      <c r="D786" s="6"/>
      <c r="E786" s="6"/>
      <c r="F786" s="6"/>
      <c r="G786" s="6"/>
      <c r="H786" s="6" t="str">
        <f t="shared" si="7"/>
        <v/>
      </c>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row>
    <row r="787">
      <c r="A787" s="6"/>
      <c r="B787" s="6"/>
      <c r="C787" s="6"/>
      <c r="D787" s="6"/>
      <c r="E787" s="6"/>
      <c r="F787" s="6"/>
      <c r="G787" s="6"/>
      <c r="H787" s="6" t="str">
        <f t="shared" si="7"/>
        <v/>
      </c>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row>
    <row r="788">
      <c r="A788" s="6"/>
      <c r="B788" s="6"/>
      <c r="C788" s="6"/>
      <c r="D788" s="6"/>
      <c r="E788" s="6"/>
      <c r="F788" s="6"/>
      <c r="G788" s="6"/>
      <c r="H788" s="6" t="str">
        <f t="shared" si="7"/>
        <v/>
      </c>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row>
    <row r="789">
      <c r="A789" s="6"/>
      <c r="B789" s="6"/>
      <c r="C789" s="6"/>
      <c r="D789" s="6"/>
      <c r="E789" s="6"/>
      <c r="F789" s="6"/>
      <c r="G789" s="6"/>
      <c r="H789" s="6" t="str">
        <f t="shared" si="7"/>
        <v/>
      </c>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row>
    <row r="790">
      <c r="A790" s="6"/>
      <c r="B790" s="6"/>
      <c r="C790" s="6"/>
      <c r="D790" s="6"/>
      <c r="E790" s="6"/>
      <c r="F790" s="6"/>
      <c r="G790" s="6"/>
      <c r="H790" s="6" t="str">
        <f t="shared" si="7"/>
        <v/>
      </c>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row>
    <row r="791">
      <c r="A791" s="6"/>
      <c r="B791" s="6"/>
      <c r="C791" s="6"/>
      <c r="D791" s="6"/>
      <c r="E791" s="6"/>
      <c r="F791" s="6"/>
      <c r="G791" s="6"/>
      <c r="H791" s="6" t="str">
        <f t="shared" si="7"/>
        <v/>
      </c>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row>
    <row r="792">
      <c r="A792" s="6"/>
      <c r="B792" s="6"/>
      <c r="C792" s="6"/>
      <c r="D792" s="6"/>
      <c r="E792" s="6"/>
      <c r="F792" s="6"/>
      <c r="G792" s="6"/>
      <c r="H792" s="6" t="str">
        <f t="shared" si="7"/>
        <v/>
      </c>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row>
    <row r="793">
      <c r="A793" s="6"/>
      <c r="B793" s="6"/>
      <c r="C793" s="6"/>
      <c r="D793" s="6"/>
      <c r="E793" s="6"/>
      <c r="F793" s="6"/>
      <c r="G793" s="6"/>
      <c r="H793" s="6" t="str">
        <f t="shared" si="7"/>
        <v/>
      </c>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row>
    <row r="794">
      <c r="A794" s="6"/>
      <c r="B794" s="6"/>
      <c r="C794" s="6"/>
      <c r="D794" s="6"/>
      <c r="E794" s="6"/>
      <c r="F794" s="6"/>
      <c r="G794" s="6"/>
      <c r="H794" s="6" t="str">
        <f t="shared" si="7"/>
        <v/>
      </c>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row>
    <row r="795">
      <c r="A795" s="6"/>
      <c r="B795" s="6"/>
      <c r="C795" s="6"/>
      <c r="D795" s="6"/>
      <c r="E795" s="6"/>
      <c r="F795" s="6"/>
      <c r="G795" s="6"/>
      <c r="H795" s="6" t="str">
        <f t="shared" si="7"/>
        <v/>
      </c>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row>
    <row r="796">
      <c r="A796" s="6"/>
      <c r="B796" s="6"/>
      <c r="C796" s="6"/>
      <c r="D796" s="6"/>
      <c r="E796" s="6"/>
      <c r="F796" s="6"/>
      <c r="G796" s="6"/>
      <c r="H796" s="6" t="str">
        <f t="shared" si="7"/>
        <v/>
      </c>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row>
    <row r="797">
      <c r="A797" s="6"/>
      <c r="B797" s="6"/>
      <c r="C797" s="6"/>
      <c r="D797" s="6"/>
      <c r="E797" s="6"/>
      <c r="F797" s="6"/>
      <c r="G797" s="6"/>
      <c r="H797" s="6" t="str">
        <f t="shared" si="7"/>
        <v/>
      </c>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row>
    <row r="798">
      <c r="A798" s="6"/>
      <c r="B798" s="6"/>
      <c r="C798" s="6"/>
      <c r="D798" s="6"/>
      <c r="E798" s="6"/>
      <c r="F798" s="6"/>
      <c r="G798" s="6"/>
      <c r="H798" s="6" t="str">
        <f t="shared" si="7"/>
        <v/>
      </c>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row>
    <row r="799">
      <c r="A799" s="6"/>
      <c r="B799" s="6"/>
      <c r="C799" s="6"/>
      <c r="D799" s="6"/>
      <c r="E799" s="6"/>
      <c r="F799" s="6"/>
      <c r="G799" s="6"/>
      <c r="H799" s="6" t="str">
        <f t="shared" si="7"/>
        <v/>
      </c>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row>
    <row r="800">
      <c r="A800" s="6"/>
      <c r="B800" s="6"/>
      <c r="C800" s="6"/>
      <c r="D800" s="6"/>
      <c r="E800" s="6"/>
      <c r="F800" s="6"/>
      <c r="G800" s="6"/>
      <c r="H800" s="6" t="str">
        <f t="shared" si="7"/>
        <v/>
      </c>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row>
    <row r="801">
      <c r="A801" s="6"/>
      <c r="B801" s="6"/>
      <c r="C801" s="6"/>
      <c r="D801" s="6"/>
      <c r="E801" s="6"/>
      <c r="F801" s="6"/>
      <c r="G801" s="6"/>
      <c r="H801" s="6" t="str">
        <f t="shared" si="7"/>
        <v/>
      </c>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row>
    <row r="802">
      <c r="A802" s="6"/>
      <c r="B802" s="6"/>
      <c r="C802" s="6"/>
      <c r="D802" s="6"/>
      <c r="E802" s="6"/>
      <c r="F802" s="6"/>
      <c r="G802" s="6"/>
      <c r="H802" s="6" t="str">
        <f t="shared" si="7"/>
        <v/>
      </c>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row>
    <row r="803">
      <c r="A803" s="6"/>
      <c r="B803" s="6"/>
      <c r="C803" s="6"/>
      <c r="D803" s="6"/>
      <c r="E803" s="6"/>
      <c r="F803" s="6"/>
      <c r="G803" s="6"/>
      <c r="H803" s="6" t="str">
        <f t="shared" si="7"/>
        <v/>
      </c>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row>
    <row r="804">
      <c r="A804" s="6"/>
      <c r="B804" s="6"/>
      <c r="C804" s="6"/>
      <c r="D804" s="6"/>
      <c r="E804" s="6"/>
      <c r="F804" s="6"/>
      <c r="G804" s="6"/>
      <c r="H804" s="6" t="str">
        <f t="shared" si="7"/>
        <v/>
      </c>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row>
    <row r="805">
      <c r="A805" s="6"/>
      <c r="B805" s="6"/>
      <c r="C805" s="6"/>
      <c r="D805" s="6"/>
      <c r="E805" s="6"/>
      <c r="F805" s="6"/>
      <c r="G805" s="6"/>
      <c r="H805" s="6" t="str">
        <f t="shared" si="7"/>
        <v/>
      </c>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row>
    <row r="806">
      <c r="A806" s="6"/>
      <c r="B806" s="6"/>
      <c r="C806" s="6"/>
      <c r="D806" s="6"/>
      <c r="E806" s="6"/>
      <c r="F806" s="6"/>
      <c r="G806" s="6"/>
      <c r="H806" s="6" t="str">
        <f t="shared" si="7"/>
        <v/>
      </c>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row>
    <row r="807">
      <c r="A807" s="6"/>
      <c r="B807" s="6"/>
      <c r="C807" s="6"/>
      <c r="D807" s="6"/>
      <c r="E807" s="6"/>
      <c r="F807" s="6"/>
      <c r="G807" s="6"/>
      <c r="H807" s="6" t="str">
        <f t="shared" si="7"/>
        <v/>
      </c>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row>
    <row r="808">
      <c r="A808" s="6"/>
      <c r="B808" s="6"/>
      <c r="C808" s="6"/>
      <c r="D808" s="6"/>
      <c r="E808" s="6"/>
      <c r="F808" s="6"/>
      <c r="G808" s="6"/>
      <c r="H808" s="6" t="str">
        <f t="shared" si="7"/>
        <v/>
      </c>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row>
    <row r="809">
      <c r="A809" s="6"/>
      <c r="B809" s="6"/>
      <c r="C809" s="6"/>
      <c r="D809" s="6"/>
      <c r="E809" s="6"/>
      <c r="F809" s="6"/>
      <c r="G809" s="6"/>
      <c r="H809" s="6" t="str">
        <f t="shared" si="7"/>
        <v/>
      </c>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row>
    <row r="810">
      <c r="A810" s="6"/>
      <c r="B810" s="6"/>
      <c r="C810" s="6"/>
      <c r="D810" s="6"/>
      <c r="E810" s="6"/>
      <c r="F810" s="6"/>
      <c r="G810" s="6"/>
      <c r="H810" s="6" t="str">
        <f t="shared" si="7"/>
        <v/>
      </c>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row>
    <row r="811">
      <c r="A811" s="6"/>
      <c r="B811" s="6"/>
      <c r="C811" s="6"/>
      <c r="D811" s="6"/>
      <c r="E811" s="6"/>
      <c r="F811" s="6"/>
      <c r="G811" s="6"/>
      <c r="H811" s="6" t="str">
        <f t="shared" si="7"/>
        <v/>
      </c>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row>
    <row r="812">
      <c r="A812" s="6"/>
      <c r="B812" s="6"/>
      <c r="C812" s="6"/>
      <c r="D812" s="6"/>
      <c r="E812" s="6"/>
      <c r="F812" s="6"/>
      <c r="G812" s="6"/>
      <c r="H812" s="6" t="str">
        <f t="shared" si="7"/>
        <v/>
      </c>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row>
    <row r="813">
      <c r="A813" s="6"/>
      <c r="B813" s="6"/>
      <c r="C813" s="6"/>
      <c r="D813" s="6"/>
      <c r="E813" s="6"/>
      <c r="F813" s="6"/>
      <c r="G813" s="6"/>
      <c r="H813" s="6" t="str">
        <f t="shared" si="7"/>
        <v/>
      </c>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row>
    <row r="814">
      <c r="A814" s="6"/>
      <c r="B814" s="6"/>
      <c r="C814" s="6"/>
      <c r="D814" s="6"/>
      <c r="E814" s="6"/>
      <c r="F814" s="6"/>
      <c r="G814" s="6"/>
      <c r="H814" s="6" t="str">
        <f t="shared" si="7"/>
        <v/>
      </c>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row>
    <row r="815">
      <c r="A815" s="6"/>
      <c r="B815" s="6"/>
      <c r="C815" s="6"/>
      <c r="D815" s="6"/>
      <c r="E815" s="6"/>
      <c r="F815" s="6"/>
      <c r="G815" s="6"/>
      <c r="H815" s="6" t="str">
        <f t="shared" si="7"/>
        <v/>
      </c>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row>
    <row r="816">
      <c r="A816" s="6"/>
      <c r="B816" s="6"/>
      <c r="C816" s="6"/>
      <c r="D816" s="6"/>
      <c r="E816" s="6"/>
      <c r="F816" s="6"/>
      <c r="G816" s="6"/>
      <c r="H816" s="6" t="str">
        <f t="shared" si="7"/>
        <v/>
      </c>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row>
    <row r="817">
      <c r="A817" s="6"/>
      <c r="B817" s="6"/>
      <c r="C817" s="6"/>
      <c r="D817" s="6"/>
      <c r="E817" s="6"/>
      <c r="F817" s="6"/>
      <c r="G817" s="6"/>
      <c r="H817" s="6" t="str">
        <f t="shared" si="7"/>
        <v/>
      </c>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row>
    <row r="818">
      <c r="A818" s="6"/>
      <c r="B818" s="6"/>
      <c r="C818" s="6"/>
      <c r="D818" s="6"/>
      <c r="E818" s="6"/>
      <c r="F818" s="6"/>
      <c r="G818" s="6"/>
      <c r="H818" s="6" t="str">
        <f t="shared" si="7"/>
        <v/>
      </c>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row>
    <row r="819">
      <c r="A819" s="6"/>
      <c r="B819" s="6"/>
      <c r="C819" s="6"/>
      <c r="D819" s="6"/>
      <c r="E819" s="6"/>
      <c r="F819" s="6"/>
      <c r="G819" s="6"/>
      <c r="H819" s="6" t="str">
        <f t="shared" si="7"/>
        <v/>
      </c>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row>
    <row r="820">
      <c r="A820" s="6"/>
      <c r="B820" s="6"/>
      <c r="C820" s="6"/>
      <c r="D820" s="6"/>
      <c r="E820" s="6"/>
      <c r="F820" s="6"/>
      <c r="G820" s="6"/>
      <c r="H820" s="6" t="str">
        <f t="shared" si="7"/>
        <v/>
      </c>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row>
    <row r="821">
      <c r="A821" s="6"/>
      <c r="B821" s="6"/>
      <c r="C821" s="6"/>
      <c r="D821" s="6"/>
      <c r="E821" s="6"/>
      <c r="F821" s="6"/>
      <c r="G821" s="6"/>
      <c r="H821" s="6" t="str">
        <f t="shared" si="7"/>
        <v/>
      </c>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row>
    <row r="822">
      <c r="A822" s="6"/>
      <c r="B822" s="6"/>
      <c r="C822" s="6"/>
      <c r="D822" s="6"/>
      <c r="E822" s="6"/>
      <c r="F822" s="6"/>
      <c r="G822" s="6"/>
      <c r="H822" s="6" t="str">
        <f t="shared" si="7"/>
        <v/>
      </c>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row>
    <row r="823">
      <c r="A823" s="6"/>
      <c r="B823" s="6"/>
      <c r="C823" s="6"/>
      <c r="D823" s="6"/>
      <c r="E823" s="6"/>
      <c r="F823" s="6"/>
      <c r="G823" s="6"/>
      <c r="H823" s="6" t="str">
        <f t="shared" si="7"/>
        <v/>
      </c>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row>
    <row r="824">
      <c r="A824" s="6"/>
      <c r="B824" s="6"/>
      <c r="C824" s="6"/>
      <c r="D824" s="6"/>
      <c r="E824" s="6"/>
      <c r="F824" s="6"/>
      <c r="G824" s="6"/>
      <c r="H824" s="6" t="str">
        <f t="shared" si="7"/>
        <v/>
      </c>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row>
    <row r="825">
      <c r="A825" s="6"/>
      <c r="B825" s="6"/>
      <c r="C825" s="6"/>
      <c r="D825" s="6"/>
      <c r="E825" s="6"/>
      <c r="F825" s="6"/>
      <c r="G825" s="6"/>
      <c r="H825" s="6" t="str">
        <f t="shared" si="7"/>
        <v/>
      </c>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row>
    <row r="826">
      <c r="A826" s="6"/>
      <c r="B826" s="6"/>
      <c r="C826" s="6"/>
      <c r="D826" s="6"/>
      <c r="E826" s="6"/>
      <c r="F826" s="6"/>
      <c r="G826" s="6"/>
      <c r="H826" s="6" t="str">
        <f t="shared" si="7"/>
        <v/>
      </c>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row>
    <row r="827">
      <c r="A827" s="6"/>
      <c r="B827" s="6"/>
      <c r="C827" s="6"/>
      <c r="D827" s="6"/>
      <c r="E827" s="6"/>
      <c r="F827" s="6"/>
      <c r="G827" s="6"/>
      <c r="H827" s="6" t="str">
        <f t="shared" si="7"/>
        <v/>
      </c>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row>
    <row r="828">
      <c r="A828" s="6"/>
      <c r="B828" s="6"/>
      <c r="C828" s="6"/>
      <c r="D828" s="6"/>
      <c r="E828" s="6"/>
      <c r="F828" s="6"/>
      <c r="G828" s="6"/>
      <c r="H828" s="6" t="str">
        <f t="shared" si="7"/>
        <v/>
      </c>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row>
    <row r="829">
      <c r="A829" s="6"/>
      <c r="B829" s="6"/>
      <c r="C829" s="6"/>
      <c r="D829" s="6"/>
      <c r="E829" s="6"/>
      <c r="F829" s="6"/>
      <c r="G829" s="6"/>
      <c r="H829" s="6" t="str">
        <f t="shared" si="7"/>
        <v/>
      </c>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row>
    <row r="830">
      <c r="A830" s="6"/>
      <c r="B830" s="6"/>
      <c r="C830" s="6"/>
      <c r="D830" s="6"/>
      <c r="E830" s="6"/>
      <c r="F830" s="6"/>
      <c r="G830" s="6"/>
      <c r="H830" s="6" t="str">
        <f t="shared" si="7"/>
        <v/>
      </c>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row>
    <row r="831">
      <c r="A831" s="6"/>
      <c r="B831" s="6"/>
      <c r="C831" s="6"/>
      <c r="D831" s="6"/>
      <c r="E831" s="6"/>
      <c r="F831" s="6"/>
      <c r="G831" s="6"/>
      <c r="H831" s="6" t="str">
        <f t="shared" si="7"/>
        <v/>
      </c>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row>
    <row r="832">
      <c r="A832" s="6"/>
      <c r="B832" s="6"/>
      <c r="C832" s="6"/>
      <c r="D832" s="6"/>
      <c r="E832" s="6"/>
      <c r="F832" s="6"/>
      <c r="G832" s="6"/>
      <c r="H832" s="6" t="str">
        <f t="shared" si="7"/>
        <v/>
      </c>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row>
    <row r="833">
      <c r="A833" s="6"/>
      <c r="B833" s="6"/>
      <c r="C833" s="6"/>
      <c r="D833" s="6"/>
      <c r="E833" s="6"/>
      <c r="F833" s="6"/>
      <c r="G833" s="6"/>
      <c r="H833" s="6" t="str">
        <f t="shared" si="7"/>
        <v/>
      </c>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row>
    <row r="834">
      <c r="A834" s="6"/>
      <c r="B834" s="6"/>
      <c r="C834" s="6"/>
      <c r="D834" s="6"/>
      <c r="E834" s="6"/>
      <c r="F834" s="6"/>
      <c r="G834" s="6"/>
      <c r="H834" s="6" t="str">
        <f t="shared" si="7"/>
        <v/>
      </c>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row>
    <row r="835">
      <c r="A835" s="6"/>
      <c r="B835" s="6"/>
      <c r="C835" s="6"/>
      <c r="D835" s="6"/>
      <c r="E835" s="6"/>
      <c r="F835" s="6"/>
      <c r="G835" s="6"/>
      <c r="H835" s="6" t="str">
        <f t="shared" si="7"/>
        <v/>
      </c>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row>
    <row r="836">
      <c r="A836" s="6"/>
      <c r="B836" s="6"/>
      <c r="C836" s="6"/>
      <c r="D836" s="6"/>
      <c r="E836" s="6"/>
      <c r="F836" s="6"/>
      <c r="G836" s="6"/>
      <c r="H836" s="6" t="str">
        <f t="shared" si="7"/>
        <v/>
      </c>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row>
    <row r="837">
      <c r="A837" s="6"/>
      <c r="B837" s="6"/>
      <c r="C837" s="6"/>
      <c r="D837" s="6"/>
      <c r="E837" s="6"/>
      <c r="F837" s="6"/>
      <c r="G837" s="6"/>
      <c r="H837" s="6" t="str">
        <f t="shared" si="7"/>
        <v/>
      </c>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row>
    <row r="838">
      <c r="A838" s="6"/>
      <c r="B838" s="6"/>
      <c r="C838" s="6"/>
      <c r="D838" s="6"/>
      <c r="E838" s="6"/>
      <c r="F838" s="6"/>
      <c r="G838" s="6"/>
      <c r="H838" s="6" t="str">
        <f t="shared" si="7"/>
        <v/>
      </c>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row>
    <row r="839">
      <c r="A839" s="6"/>
      <c r="B839" s="6"/>
      <c r="C839" s="6"/>
      <c r="D839" s="6"/>
      <c r="E839" s="6"/>
      <c r="F839" s="6"/>
      <c r="G839" s="6"/>
      <c r="H839" s="6" t="str">
        <f t="shared" si="7"/>
        <v/>
      </c>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row>
    <row r="840">
      <c r="A840" s="6"/>
      <c r="B840" s="6"/>
      <c r="C840" s="6"/>
      <c r="D840" s="6"/>
      <c r="E840" s="6"/>
      <c r="F840" s="6"/>
      <c r="G840" s="6"/>
      <c r="H840" s="6" t="str">
        <f t="shared" si="7"/>
        <v/>
      </c>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row>
    <row r="841">
      <c r="A841" s="6"/>
      <c r="B841" s="6"/>
      <c r="C841" s="6"/>
      <c r="D841" s="6"/>
      <c r="E841" s="6"/>
      <c r="F841" s="6"/>
      <c r="G841" s="6"/>
      <c r="H841" s="6" t="str">
        <f t="shared" si="7"/>
        <v/>
      </c>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row>
    <row r="842">
      <c r="A842" s="6"/>
      <c r="B842" s="6"/>
      <c r="C842" s="6"/>
      <c r="D842" s="6"/>
      <c r="E842" s="6"/>
      <c r="F842" s="6"/>
      <c r="G842" s="6"/>
      <c r="H842" s="6" t="str">
        <f t="shared" si="7"/>
        <v/>
      </c>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row>
    <row r="843">
      <c r="A843" s="6"/>
      <c r="B843" s="6"/>
      <c r="C843" s="6"/>
      <c r="D843" s="6"/>
      <c r="E843" s="6"/>
      <c r="F843" s="6"/>
      <c r="G843" s="6"/>
      <c r="H843" s="6" t="str">
        <f t="shared" si="7"/>
        <v/>
      </c>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row>
    <row r="844">
      <c r="A844" s="6"/>
      <c r="B844" s="6"/>
      <c r="C844" s="6"/>
      <c r="D844" s="6"/>
      <c r="E844" s="6"/>
      <c r="F844" s="6"/>
      <c r="G844" s="6"/>
      <c r="H844" s="6" t="str">
        <f t="shared" si="7"/>
        <v/>
      </c>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row>
    <row r="845">
      <c r="A845" s="6"/>
      <c r="B845" s="6"/>
      <c r="C845" s="6"/>
      <c r="D845" s="6"/>
      <c r="E845" s="6"/>
      <c r="F845" s="6"/>
      <c r="G845" s="6"/>
      <c r="H845" s="6" t="str">
        <f t="shared" si="7"/>
        <v/>
      </c>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row>
    <row r="846">
      <c r="A846" s="6"/>
      <c r="B846" s="6"/>
      <c r="C846" s="6"/>
      <c r="D846" s="6"/>
      <c r="E846" s="6"/>
      <c r="F846" s="6"/>
      <c r="G846" s="6"/>
      <c r="H846" s="6" t="str">
        <f t="shared" si="7"/>
        <v/>
      </c>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row>
    <row r="847">
      <c r="A847" s="6"/>
      <c r="B847" s="6"/>
      <c r="C847" s="6"/>
      <c r="D847" s="6"/>
      <c r="E847" s="6"/>
      <c r="F847" s="6"/>
      <c r="G847" s="6"/>
      <c r="H847" s="6" t="str">
        <f t="shared" si="7"/>
        <v/>
      </c>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row>
    <row r="848">
      <c r="A848" s="6"/>
      <c r="B848" s="6"/>
      <c r="C848" s="6"/>
      <c r="D848" s="6"/>
      <c r="E848" s="6"/>
      <c r="F848" s="6"/>
      <c r="G848" s="6"/>
      <c r="H848" s="6" t="str">
        <f t="shared" si="7"/>
        <v/>
      </c>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row>
    <row r="849">
      <c r="A849" s="6"/>
      <c r="B849" s="6"/>
      <c r="C849" s="6"/>
      <c r="D849" s="6"/>
      <c r="E849" s="6"/>
      <c r="F849" s="6"/>
      <c r="G849" s="6"/>
      <c r="H849" s="6" t="str">
        <f t="shared" si="7"/>
        <v/>
      </c>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row>
    <row r="850">
      <c r="A850" s="6"/>
      <c r="B850" s="6"/>
      <c r="C850" s="6"/>
      <c r="D850" s="6"/>
      <c r="E850" s="6"/>
      <c r="F850" s="6"/>
      <c r="G850" s="6"/>
      <c r="H850" s="6" t="str">
        <f t="shared" si="7"/>
        <v/>
      </c>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row>
    <row r="851">
      <c r="A851" s="6"/>
      <c r="B851" s="6"/>
      <c r="C851" s="6"/>
      <c r="D851" s="6"/>
      <c r="E851" s="6"/>
      <c r="F851" s="6"/>
      <c r="G851" s="6"/>
      <c r="H851" s="6" t="str">
        <f t="shared" si="7"/>
        <v/>
      </c>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row>
    <row r="852">
      <c r="A852" s="6"/>
      <c r="B852" s="6"/>
      <c r="C852" s="6"/>
      <c r="D852" s="6"/>
      <c r="E852" s="6"/>
      <c r="F852" s="6"/>
      <c r="G852" s="6"/>
      <c r="H852" s="6" t="str">
        <f t="shared" si="7"/>
        <v/>
      </c>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row>
    <row r="853">
      <c r="A853" s="6"/>
      <c r="B853" s="6"/>
      <c r="C853" s="6"/>
      <c r="D853" s="6"/>
      <c r="E853" s="6"/>
      <c r="F853" s="6"/>
      <c r="G853" s="6"/>
      <c r="H853" s="6" t="str">
        <f t="shared" si="7"/>
        <v/>
      </c>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row>
    <row r="854">
      <c r="A854" s="6"/>
      <c r="B854" s="6"/>
      <c r="C854" s="6"/>
      <c r="D854" s="6"/>
      <c r="E854" s="6"/>
      <c r="F854" s="6"/>
      <c r="G854" s="6"/>
      <c r="H854" s="6" t="str">
        <f t="shared" si="7"/>
        <v/>
      </c>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row>
    <row r="855">
      <c r="A855" s="6"/>
      <c r="B855" s="6"/>
      <c r="C855" s="6"/>
      <c r="D855" s="6"/>
      <c r="E855" s="6"/>
      <c r="F855" s="6"/>
      <c r="G855" s="6"/>
      <c r="H855" s="6" t="str">
        <f t="shared" si="7"/>
        <v/>
      </c>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row>
    <row r="856">
      <c r="A856" s="6"/>
      <c r="B856" s="6"/>
      <c r="C856" s="6"/>
      <c r="D856" s="6"/>
      <c r="E856" s="6"/>
      <c r="F856" s="6"/>
      <c r="G856" s="6"/>
      <c r="H856" s="6" t="str">
        <f t="shared" si="7"/>
        <v/>
      </c>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row>
    <row r="857">
      <c r="A857" s="6"/>
      <c r="B857" s="6"/>
      <c r="C857" s="6"/>
      <c r="D857" s="6"/>
      <c r="E857" s="6"/>
      <c r="F857" s="6"/>
      <c r="G857" s="6"/>
      <c r="H857" s="6" t="str">
        <f t="shared" si="7"/>
        <v/>
      </c>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row>
    <row r="858">
      <c r="A858" s="6"/>
      <c r="B858" s="6"/>
      <c r="C858" s="6"/>
      <c r="D858" s="6"/>
      <c r="E858" s="6"/>
      <c r="F858" s="6"/>
      <c r="G858" s="6"/>
      <c r="H858" s="6" t="str">
        <f t="shared" si="7"/>
        <v/>
      </c>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row>
    <row r="859">
      <c r="A859" s="6"/>
      <c r="B859" s="6"/>
      <c r="C859" s="6"/>
      <c r="D859" s="6"/>
      <c r="E859" s="6"/>
      <c r="F859" s="6"/>
      <c r="G859" s="6"/>
      <c r="H859" s="6" t="str">
        <f t="shared" si="7"/>
        <v/>
      </c>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row>
    <row r="860">
      <c r="A860" s="6"/>
      <c r="B860" s="6"/>
      <c r="C860" s="6"/>
      <c r="D860" s="6"/>
      <c r="E860" s="6"/>
      <c r="F860" s="6"/>
      <c r="G860" s="6"/>
      <c r="H860" s="6" t="str">
        <f t="shared" si="7"/>
        <v/>
      </c>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row>
    <row r="861">
      <c r="A861" s="6"/>
      <c r="B861" s="6"/>
      <c r="C861" s="6"/>
      <c r="D861" s="6"/>
      <c r="E861" s="6"/>
      <c r="F861" s="6"/>
      <c r="G861" s="6"/>
      <c r="H861" s="6" t="str">
        <f t="shared" si="7"/>
        <v/>
      </c>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row>
    <row r="862">
      <c r="A862" s="6"/>
      <c r="B862" s="6"/>
      <c r="C862" s="6"/>
      <c r="D862" s="6"/>
      <c r="E862" s="6"/>
      <c r="F862" s="6"/>
      <c r="G862" s="6"/>
      <c r="H862" s="6" t="str">
        <f t="shared" si="7"/>
        <v/>
      </c>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row>
    <row r="863">
      <c r="A863" s="6"/>
      <c r="B863" s="6"/>
      <c r="C863" s="6"/>
      <c r="D863" s="6"/>
      <c r="E863" s="6"/>
      <c r="F863" s="6"/>
      <c r="G863" s="6"/>
      <c r="H863" s="6" t="str">
        <f t="shared" si="7"/>
        <v/>
      </c>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row>
    <row r="864">
      <c r="A864" s="6"/>
      <c r="B864" s="6"/>
      <c r="C864" s="6"/>
      <c r="D864" s="6"/>
      <c r="E864" s="6"/>
      <c r="F864" s="6"/>
      <c r="G864" s="6"/>
      <c r="H864" s="6" t="str">
        <f t="shared" si="7"/>
        <v/>
      </c>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row>
    <row r="865">
      <c r="A865" s="6"/>
      <c r="B865" s="6"/>
      <c r="C865" s="6"/>
      <c r="D865" s="6"/>
      <c r="E865" s="6"/>
      <c r="F865" s="6"/>
      <c r="G865" s="6"/>
      <c r="H865" s="6" t="str">
        <f t="shared" si="7"/>
        <v/>
      </c>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row>
    <row r="866">
      <c r="A866" s="6"/>
      <c r="B866" s="6"/>
      <c r="C866" s="6"/>
      <c r="D866" s="6"/>
      <c r="E866" s="6"/>
      <c r="F866" s="6"/>
      <c r="G866" s="6"/>
      <c r="H866" s="6" t="str">
        <f t="shared" si="7"/>
        <v/>
      </c>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row>
    <row r="867">
      <c r="A867" s="6"/>
      <c r="B867" s="6"/>
      <c r="C867" s="6"/>
      <c r="D867" s="6"/>
      <c r="E867" s="6"/>
      <c r="F867" s="6"/>
      <c r="G867" s="6"/>
      <c r="H867" s="6" t="str">
        <f t="shared" si="7"/>
        <v/>
      </c>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row>
    <row r="868">
      <c r="A868" s="6"/>
      <c r="B868" s="6"/>
      <c r="C868" s="6"/>
      <c r="D868" s="6"/>
      <c r="E868" s="6"/>
      <c r="F868" s="6"/>
      <c r="G868" s="6"/>
      <c r="H868" s="6" t="str">
        <f t="shared" si="7"/>
        <v/>
      </c>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row>
    <row r="869">
      <c r="A869" s="6"/>
      <c r="B869" s="6"/>
      <c r="C869" s="6"/>
      <c r="D869" s="6"/>
      <c r="E869" s="6"/>
      <c r="F869" s="6"/>
      <c r="G869" s="6"/>
      <c r="H869" s="6" t="str">
        <f t="shared" si="7"/>
        <v/>
      </c>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row>
    <row r="870">
      <c r="A870" s="6"/>
      <c r="B870" s="6"/>
      <c r="C870" s="6"/>
      <c r="D870" s="6"/>
      <c r="E870" s="6"/>
      <c r="F870" s="6"/>
      <c r="G870" s="6"/>
      <c r="H870" s="6" t="str">
        <f t="shared" si="7"/>
        <v/>
      </c>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row>
    <row r="871">
      <c r="A871" s="6"/>
      <c r="B871" s="6"/>
      <c r="C871" s="6"/>
      <c r="D871" s="6"/>
      <c r="E871" s="6"/>
      <c r="F871" s="6"/>
      <c r="G871" s="6"/>
      <c r="H871" s="6" t="str">
        <f t="shared" si="7"/>
        <v/>
      </c>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row>
    <row r="872">
      <c r="A872" s="6"/>
      <c r="B872" s="6"/>
      <c r="C872" s="6"/>
      <c r="D872" s="6"/>
      <c r="E872" s="6"/>
      <c r="F872" s="6"/>
      <c r="G872" s="6"/>
      <c r="H872" s="6" t="str">
        <f t="shared" si="7"/>
        <v/>
      </c>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row>
    <row r="873">
      <c r="A873" s="6"/>
      <c r="B873" s="6"/>
      <c r="C873" s="6"/>
      <c r="D873" s="6"/>
      <c r="E873" s="6"/>
      <c r="F873" s="6"/>
      <c r="G873" s="6"/>
      <c r="H873" s="6" t="str">
        <f t="shared" si="7"/>
        <v/>
      </c>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row>
    <row r="874">
      <c r="A874" s="6"/>
      <c r="B874" s="6"/>
      <c r="C874" s="6"/>
      <c r="D874" s="6"/>
      <c r="E874" s="6"/>
      <c r="F874" s="6"/>
      <c r="G874" s="6"/>
      <c r="H874" s="6" t="str">
        <f t="shared" si="7"/>
        <v/>
      </c>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row>
    <row r="875">
      <c r="A875" s="6"/>
      <c r="B875" s="6"/>
      <c r="C875" s="6"/>
      <c r="D875" s="6"/>
      <c r="E875" s="6"/>
      <c r="F875" s="6"/>
      <c r="G875" s="6"/>
      <c r="H875" s="6" t="str">
        <f t="shared" si="7"/>
        <v/>
      </c>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row>
    <row r="876">
      <c r="A876" s="6"/>
      <c r="B876" s="6"/>
      <c r="C876" s="6"/>
      <c r="D876" s="6"/>
      <c r="E876" s="6"/>
      <c r="F876" s="6"/>
      <c r="G876" s="6"/>
      <c r="H876" s="6" t="str">
        <f t="shared" si="7"/>
        <v/>
      </c>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row>
    <row r="877">
      <c r="A877" s="6"/>
      <c r="B877" s="6"/>
      <c r="C877" s="6"/>
      <c r="D877" s="6"/>
      <c r="E877" s="6"/>
      <c r="F877" s="6"/>
      <c r="G877" s="6"/>
      <c r="H877" s="6" t="str">
        <f t="shared" si="7"/>
        <v/>
      </c>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row>
    <row r="878">
      <c r="A878" s="6"/>
      <c r="B878" s="6"/>
      <c r="C878" s="6"/>
      <c r="D878" s="6"/>
      <c r="E878" s="6"/>
      <c r="F878" s="6"/>
      <c r="G878" s="6"/>
      <c r="H878" s="6" t="str">
        <f t="shared" si="7"/>
        <v/>
      </c>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row>
    <row r="879">
      <c r="A879" s="6"/>
      <c r="B879" s="6"/>
      <c r="C879" s="6"/>
      <c r="D879" s="6"/>
      <c r="E879" s="6"/>
      <c r="F879" s="6"/>
      <c r="G879" s="6"/>
      <c r="H879" s="6" t="str">
        <f t="shared" si="7"/>
        <v/>
      </c>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row>
    <row r="880">
      <c r="A880" s="6"/>
      <c r="B880" s="6"/>
      <c r="C880" s="6"/>
      <c r="D880" s="6"/>
      <c r="E880" s="6"/>
      <c r="F880" s="6"/>
      <c r="G880" s="6"/>
      <c r="H880" s="6" t="str">
        <f t="shared" si="7"/>
        <v/>
      </c>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row>
    <row r="881">
      <c r="A881" s="6"/>
      <c r="B881" s="6"/>
      <c r="C881" s="6"/>
      <c r="D881" s="6"/>
      <c r="E881" s="6"/>
      <c r="F881" s="6"/>
      <c r="G881" s="6"/>
      <c r="H881" s="6" t="str">
        <f t="shared" si="7"/>
        <v/>
      </c>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row>
    <row r="882">
      <c r="A882" s="6"/>
      <c r="B882" s="6"/>
      <c r="C882" s="6"/>
      <c r="D882" s="6"/>
      <c r="E882" s="6"/>
      <c r="F882" s="6"/>
      <c r="G882" s="6"/>
      <c r="H882" s="6" t="str">
        <f t="shared" si="7"/>
        <v/>
      </c>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row>
    <row r="883">
      <c r="A883" s="6"/>
      <c r="B883" s="6"/>
      <c r="C883" s="6"/>
      <c r="D883" s="6"/>
      <c r="E883" s="6"/>
      <c r="F883" s="6"/>
      <c r="G883" s="6"/>
      <c r="H883" s="6" t="str">
        <f t="shared" si="7"/>
        <v/>
      </c>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row>
    <row r="884">
      <c r="A884" s="6"/>
      <c r="B884" s="6"/>
      <c r="C884" s="6"/>
      <c r="D884" s="6"/>
      <c r="E884" s="6"/>
      <c r="F884" s="6"/>
      <c r="G884" s="6"/>
      <c r="H884" s="6" t="str">
        <f t="shared" si="7"/>
        <v/>
      </c>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row>
    <row r="885">
      <c r="A885" s="6"/>
      <c r="B885" s="6"/>
      <c r="C885" s="6"/>
      <c r="D885" s="6"/>
      <c r="E885" s="6"/>
      <c r="F885" s="6"/>
      <c r="G885" s="6"/>
      <c r="H885" s="6" t="str">
        <f t="shared" si="7"/>
        <v/>
      </c>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row>
    <row r="886">
      <c r="A886" s="6"/>
      <c r="B886" s="6"/>
      <c r="C886" s="6"/>
      <c r="D886" s="6"/>
      <c r="E886" s="6"/>
      <c r="F886" s="6"/>
      <c r="G886" s="6"/>
      <c r="H886" s="6" t="str">
        <f t="shared" si="7"/>
        <v/>
      </c>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row>
    <row r="887">
      <c r="A887" s="6"/>
      <c r="B887" s="6"/>
      <c r="C887" s="6"/>
      <c r="D887" s="6"/>
      <c r="E887" s="6"/>
      <c r="F887" s="6"/>
      <c r="G887" s="6"/>
      <c r="H887" s="6" t="str">
        <f t="shared" si="7"/>
        <v/>
      </c>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row>
    <row r="888">
      <c r="A888" s="6"/>
      <c r="B888" s="6"/>
      <c r="C888" s="6"/>
      <c r="D888" s="6"/>
      <c r="E888" s="6"/>
      <c r="F888" s="6"/>
      <c r="G888" s="6"/>
      <c r="H888" s="6" t="str">
        <f t="shared" si="7"/>
        <v/>
      </c>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row>
    <row r="889">
      <c r="A889" s="6"/>
      <c r="B889" s="6"/>
      <c r="C889" s="6"/>
      <c r="D889" s="6"/>
      <c r="E889" s="6"/>
      <c r="F889" s="6"/>
      <c r="G889" s="6"/>
      <c r="H889" s="6" t="str">
        <f t="shared" si="7"/>
        <v/>
      </c>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row>
    <row r="890">
      <c r="A890" s="6"/>
      <c r="B890" s="6"/>
      <c r="C890" s="6"/>
      <c r="D890" s="6"/>
      <c r="E890" s="6"/>
      <c r="F890" s="6"/>
      <c r="G890" s="6"/>
      <c r="H890" s="6" t="str">
        <f t="shared" si="7"/>
        <v/>
      </c>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row>
    <row r="891">
      <c r="A891" s="6"/>
      <c r="B891" s="6"/>
      <c r="C891" s="6"/>
      <c r="D891" s="6"/>
      <c r="E891" s="6"/>
      <c r="F891" s="6"/>
      <c r="G891" s="6"/>
      <c r="H891" s="6" t="str">
        <f t="shared" si="7"/>
        <v/>
      </c>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row>
    <row r="892">
      <c r="A892" s="6"/>
      <c r="B892" s="6"/>
      <c r="C892" s="6"/>
      <c r="D892" s="6"/>
      <c r="E892" s="6"/>
      <c r="F892" s="6"/>
      <c r="G892" s="6"/>
      <c r="H892" s="6" t="str">
        <f t="shared" si="7"/>
        <v/>
      </c>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row>
    <row r="893">
      <c r="A893" s="6"/>
      <c r="B893" s="6"/>
      <c r="C893" s="6"/>
      <c r="D893" s="6"/>
      <c r="E893" s="6"/>
      <c r="F893" s="6"/>
      <c r="G893" s="6"/>
      <c r="H893" s="6" t="str">
        <f t="shared" si="7"/>
        <v/>
      </c>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row>
    <row r="894">
      <c r="A894" s="6"/>
      <c r="B894" s="6"/>
      <c r="C894" s="6"/>
      <c r="D894" s="6"/>
      <c r="E894" s="6"/>
      <c r="F894" s="6"/>
      <c r="G894" s="6"/>
      <c r="H894" s="6" t="str">
        <f t="shared" si="7"/>
        <v/>
      </c>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row>
    <row r="895">
      <c r="A895" s="6"/>
      <c r="B895" s="6"/>
      <c r="C895" s="6"/>
      <c r="D895" s="6"/>
      <c r="E895" s="6"/>
      <c r="F895" s="6"/>
      <c r="G895" s="6"/>
      <c r="H895" s="6" t="str">
        <f t="shared" si="7"/>
        <v/>
      </c>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row>
    <row r="896">
      <c r="A896" s="6"/>
      <c r="B896" s="6"/>
      <c r="C896" s="6"/>
      <c r="D896" s="6"/>
      <c r="E896" s="6"/>
      <c r="F896" s="6"/>
      <c r="G896" s="6"/>
      <c r="H896" s="6" t="str">
        <f t="shared" si="7"/>
        <v/>
      </c>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row>
    <row r="897">
      <c r="A897" s="6"/>
      <c r="B897" s="6"/>
      <c r="C897" s="6"/>
      <c r="D897" s="6"/>
      <c r="E897" s="6"/>
      <c r="F897" s="6"/>
      <c r="G897" s="6"/>
      <c r="H897" s="6" t="str">
        <f t="shared" si="7"/>
        <v/>
      </c>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row>
    <row r="898">
      <c r="A898" s="6"/>
      <c r="B898" s="6"/>
      <c r="C898" s="6"/>
      <c r="D898" s="6"/>
      <c r="E898" s="6"/>
      <c r="F898" s="6"/>
      <c r="G898" s="6"/>
      <c r="H898" s="6" t="str">
        <f t="shared" si="7"/>
        <v/>
      </c>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row>
    <row r="899">
      <c r="A899" s="6"/>
      <c r="B899" s="6"/>
      <c r="C899" s="6"/>
      <c r="D899" s="6"/>
      <c r="E899" s="6"/>
      <c r="F899" s="6"/>
      <c r="G899" s="6"/>
      <c r="H899" s="6" t="str">
        <f t="shared" si="7"/>
        <v/>
      </c>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row>
    <row r="900">
      <c r="A900" s="6"/>
      <c r="B900" s="6"/>
      <c r="C900" s="6"/>
      <c r="D900" s="6"/>
      <c r="E900" s="6"/>
      <c r="F900" s="6"/>
      <c r="G900" s="6"/>
      <c r="H900" s="6" t="str">
        <f t="shared" si="7"/>
        <v/>
      </c>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row>
    <row r="901">
      <c r="A901" s="6"/>
      <c r="B901" s="6"/>
      <c r="C901" s="6"/>
      <c r="D901" s="6"/>
      <c r="E901" s="6"/>
      <c r="F901" s="6"/>
      <c r="G901" s="6"/>
      <c r="H901" s="6" t="str">
        <f t="shared" si="7"/>
        <v/>
      </c>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row>
    <row r="902">
      <c r="A902" s="6"/>
      <c r="B902" s="6"/>
      <c r="C902" s="6"/>
      <c r="D902" s="6"/>
      <c r="E902" s="6"/>
      <c r="F902" s="6"/>
      <c r="G902" s="6"/>
      <c r="H902" s="6" t="str">
        <f t="shared" si="7"/>
        <v/>
      </c>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row>
    <row r="903">
      <c r="A903" s="6"/>
      <c r="B903" s="6"/>
      <c r="C903" s="6"/>
      <c r="D903" s="6"/>
      <c r="E903" s="6"/>
      <c r="F903" s="6"/>
      <c r="G903" s="6"/>
      <c r="H903" s="6" t="str">
        <f t="shared" si="7"/>
        <v/>
      </c>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row>
    <row r="904">
      <c r="A904" s="6"/>
      <c r="B904" s="6"/>
      <c r="C904" s="6"/>
      <c r="D904" s="6"/>
      <c r="E904" s="6"/>
      <c r="F904" s="6"/>
      <c r="G904" s="6"/>
      <c r="H904" s="6" t="str">
        <f t="shared" si="7"/>
        <v/>
      </c>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row>
    <row r="905">
      <c r="A905" s="6"/>
      <c r="B905" s="6"/>
      <c r="C905" s="6"/>
      <c r="D905" s="6"/>
      <c r="E905" s="6"/>
      <c r="F905" s="6"/>
      <c r="G905" s="6"/>
      <c r="H905" s="6" t="str">
        <f t="shared" si="7"/>
        <v/>
      </c>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row>
    <row r="906">
      <c r="A906" s="6"/>
      <c r="B906" s="6"/>
      <c r="C906" s="6"/>
      <c r="D906" s="6"/>
      <c r="E906" s="6"/>
      <c r="F906" s="6"/>
      <c r="G906" s="6"/>
      <c r="H906" s="6" t="str">
        <f t="shared" si="7"/>
        <v/>
      </c>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row>
    <row r="907">
      <c r="A907" s="6"/>
      <c r="B907" s="6"/>
      <c r="C907" s="6"/>
      <c r="D907" s="6"/>
      <c r="E907" s="6"/>
      <c r="F907" s="6"/>
      <c r="G907" s="6"/>
      <c r="H907" s="6" t="str">
        <f t="shared" si="7"/>
        <v/>
      </c>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row>
    <row r="908">
      <c r="A908" s="6"/>
      <c r="B908" s="6"/>
      <c r="C908" s="6"/>
      <c r="D908" s="6"/>
      <c r="E908" s="6"/>
      <c r="F908" s="6"/>
      <c r="G908" s="6"/>
      <c r="H908" s="6" t="str">
        <f t="shared" si="7"/>
        <v/>
      </c>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row>
    <row r="909">
      <c r="A909" s="6"/>
      <c r="B909" s="6"/>
      <c r="C909" s="6"/>
      <c r="D909" s="6"/>
      <c r="E909" s="6"/>
      <c r="F909" s="6"/>
      <c r="G909" s="6"/>
      <c r="H909" s="6" t="str">
        <f t="shared" si="7"/>
        <v/>
      </c>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row>
    <row r="910">
      <c r="A910" s="6"/>
      <c r="B910" s="6"/>
      <c r="C910" s="6"/>
      <c r="D910" s="6"/>
      <c r="E910" s="6"/>
      <c r="F910" s="6"/>
      <c r="G910" s="6"/>
      <c r="H910" s="6" t="str">
        <f t="shared" si="7"/>
        <v/>
      </c>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row>
    <row r="911">
      <c r="A911" s="6"/>
      <c r="B911" s="6"/>
      <c r="C911" s="6"/>
      <c r="D911" s="6"/>
      <c r="E911" s="6"/>
      <c r="F911" s="6"/>
      <c r="G911" s="6"/>
      <c r="H911" s="6" t="str">
        <f t="shared" si="7"/>
        <v/>
      </c>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row>
    <row r="912">
      <c r="A912" s="6"/>
      <c r="B912" s="6"/>
      <c r="C912" s="6"/>
      <c r="D912" s="6"/>
      <c r="E912" s="6"/>
      <c r="F912" s="6"/>
      <c r="G912" s="6"/>
      <c r="H912" s="6" t="str">
        <f t="shared" si="7"/>
        <v/>
      </c>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row>
    <row r="913">
      <c r="A913" s="6"/>
      <c r="B913" s="6"/>
      <c r="C913" s="6"/>
      <c r="D913" s="6"/>
      <c r="E913" s="6"/>
      <c r="F913" s="6"/>
      <c r="G913" s="6"/>
      <c r="H913" s="6" t="str">
        <f t="shared" si="7"/>
        <v/>
      </c>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row>
    <row r="914">
      <c r="A914" s="6"/>
      <c r="B914" s="6"/>
      <c r="C914" s="6"/>
      <c r="D914" s="6"/>
      <c r="E914" s="6"/>
      <c r="F914" s="6"/>
      <c r="G914" s="6"/>
      <c r="H914" s="6" t="str">
        <f t="shared" si="7"/>
        <v/>
      </c>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row>
    <row r="915">
      <c r="A915" s="6"/>
      <c r="B915" s="6"/>
      <c r="C915" s="6"/>
      <c r="D915" s="6"/>
      <c r="E915" s="6"/>
      <c r="F915" s="6"/>
      <c r="G915" s="6"/>
      <c r="H915" s="6" t="str">
        <f t="shared" si="7"/>
        <v/>
      </c>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row>
    <row r="916">
      <c r="A916" s="6"/>
      <c r="B916" s="6"/>
      <c r="C916" s="6"/>
      <c r="D916" s="6"/>
      <c r="E916" s="6"/>
      <c r="F916" s="6"/>
      <c r="G916" s="6"/>
      <c r="H916" s="6" t="str">
        <f t="shared" si="7"/>
        <v/>
      </c>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row>
    <row r="917">
      <c r="A917" s="6"/>
      <c r="B917" s="6"/>
      <c r="C917" s="6"/>
      <c r="D917" s="6"/>
      <c r="E917" s="6"/>
      <c r="F917" s="6"/>
      <c r="G917" s="6"/>
      <c r="H917" s="6" t="str">
        <f t="shared" si="7"/>
        <v/>
      </c>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row>
    <row r="918">
      <c r="A918" s="6"/>
      <c r="B918" s="6"/>
      <c r="C918" s="6"/>
      <c r="D918" s="6"/>
      <c r="E918" s="6"/>
      <c r="F918" s="6"/>
      <c r="G918" s="6"/>
      <c r="H918" s="6" t="str">
        <f t="shared" si="7"/>
        <v/>
      </c>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row>
    <row r="919">
      <c r="A919" s="6"/>
      <c r="B919" s="6"/>
      <c r="C919" s="6"/>
      <c r="D919" s="6"/>
      <c r="E919" s="6"/>
      <c r="F919" s="6"/>
      <c r="G919" s="6"/>
      <c r="H919" s="6" t="str">
        <f t="shared" si="7"/>
        <v/>
      </c>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row>
    <row r="920">
      <c r="A920" s="6"/>
      <c r="B920" s="6"/>
      <c r="C920" s="6"/>
      <c r="D920" s="6"/>
      <c r="E920" s="6"/>
      <c r="F920" s="6"/>
      <c r="G920" s="6"/>
      <c r="H920" s="6" t="str">
        <f t="shared" si="7"/>
        <v/>
      </c>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row>
    <row r="921">
      <c r="A921" s="6"/>
      <c r="B921" s="6"/>
      <c r="C921" s="6"/>
      <c r="D921" s="6"/>
      <c r="E921" s="6"/>
      <c r="F921" s="6"/>
      <c r="G921" s="6"/>
      <c r="H921" s="6" t="str">
        <f t="shared" si="7"/>
        <v/>
      </c>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row>
    <row r="922">
      <c r="A922" s="6"/>
      <c r="B922" s="6"/>
      <c r="C922" s="6"/>
      <c r="D922" s="6"/>
      <c r="E922" s="6"/>
      <c r="F922" s="6"/>
      <c r="G922" s="6"/>
      <c r="H922" s="6" t="str">
        <f t="shared" si="7"/>
        <v/>
      </c>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row>
    <row r="923">
      <c r="A923" s="6"/>
      <c r="B923" s="6"/>
      <c r="C923" s="6"/>
      <c r="D923" s="6"/>
      <c r="E923" s="6"/>
      <c r="F923" s="6"/>
      <c r="G923" s="6"/>
      <c r="H923" s="6" t="str">
        <f t="shared" si="7"/>
        <v/>
      </c>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row>
    <row r="924">
      <c r="A924" s="6"/>
      <c r="B924" s="6"/>
      <c r="C924" s="6"/>
      <c r="D924" s="6"/>
      <c r="E924" s="6"/>
      <c r="F924" s="6"/>
      <c r="G924" s="6"/>
      <c r="H924" s="6" t="str">
        <f t="shared" si="7"/>
        <v/>
      </c>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row>
    <row r="925">
      <c r="A925" s="6"/>
      <c r="B925" s="6"/>
      <c r="C925" s="6"/>
      <c r="D925" s="6"/>
      <c r="E925" s="6"/>
      <c r="F925" s="6"/>
      <c r="G925" s="6"/>
      <c r="H925" s="6" t="str">
        <f t="shared" si="7"/>
        <v/>
      </c>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row>
    <row r="926">
      <c r="A926" s="6"/>
      <c r="B926" s="6"/>
      <c r="C926" s="6"/>
      <c r="D926" s="6"/>
      <c r="E926" s="6"/>
      <c r="F926" s="6"/>
      <c r="G926" s="6"/>
      <c r="H926" s="6" t="str">
        <f t="shared" si="7"/>
        <v/>
      </c>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row>
    <row r="927">
      <c r="A927" s="6"/>
      <c r="B927" s="6"/>
      <c r="C927" s="6"/>
      <c r="D927" s="6"/>
      <c r="E927" s="6"/>
      <c r="F927" s="6"/>
      <c r="G927" s="6"/>
      <c r="H927" s="6" t="str">
        <f t="shared" si="7"/>
        <v/>
      </c>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row>
    <row r="928">
      <c r="A928" s="6"/>
      <c r="B928" s="6"/>
      <c r="C928" s="6"/>
      <c r="D928" s="6"/>
      <c r="E928" s="6"/>
      <c r="F928" s="6"/>
      <c r="G928" s="6"/>
      <c r="H928" s="6" t="str">
        <f t="shared" si="7"/>
        <v/>
      </c>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row>
    <row r="929">
      <c r="A929" s="6"/>
      <c r="B929" s="6"/>
      <c r="C929" s="6"/>
      <c r="D929" s="6"/>
      <c r="E929" s="6"/>
      <c r="F929" s="6"/>
      <c r="G929" s="6"/>
      <c r="H929" s="6" t="str">
        <f t="shared" si="7"/>
        <v/>
      </c>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row>
    <row r="930">
      <c r="A930" s="6"/>
      <c r="B930" s="6"/>
      <c r="C930" s="6"/>
      <c r="D930" s="6"/>
      <c r="E930" s="6"/>
      <c r="F930" s="6"/>
      <c r="G930" s="6"/>
      <c r="H930" s="6" t="str">
        <f t="shared" si="7"/>
        <v/>
      </c>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row>
    <row r="931">
      <c r="A931" s="6"/>
      <c r="B931" s="6"/>
      <c r="C931" s="6"/>
      <c r="D931" s="6"/>
      <c r="E931" s="6"/>
      <c r="F931" s="6"/>
      <c r="G931" s="6"/>
      <c r="H931" s="6" t="str">
        <f t="shared" si="7"/>
        <v/>
      </c>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row>
    <row r="932">
      <c r="A932" s="6"/>
      <c r="B932" s="6"/>
      <c r="C932" s="6"/>
      <c r="D932" s="6"/>
      <c r="E932" s="6"/>
      <c r="F932" s="6"/>
      <c r="G932" s="6"/>
      <c r="H932" s="6" t="str">
        <f t="shared" si="7"/>
        <v/>
      </c>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row>
    <row r="933">
      <c r="A933" s="6"/>
      <c r="B933" s="6"/>
      <c r="C933" s="6"/>
      <c r="D933" s="6"/>
      <c r="E933" s="6"/>
      <c r="F933" s="6"/>
      <c r="G933" s="6"/>
      <c r="H933" s="6" t="str">
        <f t="shared" si="7"/>
        <v/>
      </c>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row>
    <row r="934">
      <c r="A934" s="6"/>
      <c r="B934" s="6"/>
      <c r="C934" s="6"/>
      <c r="D934" s="6"/>
      <c r="E934" s="6"/>
      <c r="F934" s="6"/>
      <c r="G934" s="6"/>
      <c r="H934" s="6" t="str">
        <f t="shared" si="7"/>
        <v/>
      </c>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row>
    <row r="935">
      <c r="A935" s="6"/>
      <c r="B935" s="6"/>
      <c r="C935" s="6"/>
      <c r="D935" s="6"/>
      <c r="E935" s="6"/>
      <c r="F935" s="6"/>
      <c r="G935" s="6"/>
      <c r="H935" s="6" t="str">
        <f t="shared" si="7"/>
        <v/>
      </c>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row>
    <row r="936">
      <c r="A936" s="6"/>
      <c r="B936" s="6"/>
      <c r="C936" s="6"/>
      <c r="D936" s="6"/>
      <c r="E936" s="6"/>
      <c r="F936" s="6"/>
      <c r="G936" s="6"/>
      <c r="H936" s="6" t="str">
        <f t="shared" si="7"/>
        <v/>
      </c>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row>
    <row r="937">
      <c r="A937" s="6"/>
      <c r="B937" s="6"/>
      <c r="C937" s="6"/>
      <c r="D937" s="6"/>
      <c r="E937" s="6"/>
      <c r="F937" s="6"/>
      <c r="G937" s="6"/>
      <c r="H937" s="6" t="str">
        <f t="shared" si="7"/>
        <v/>
      </c>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row>
    <row r="938">
      <c r="A938" s="6"/>
      <c r="B938" s="6"/>
      <c r="C938" s="6"/>
      <c r="D938" s="6"/>
      <c r="E938" s="6"/>
      <c r="F938" s="6"/>
      <c r="G938" s="6"/>
      <c r="H938" s="6" t="str">
        <f t="shared" si="7"/>
        <v/>
      </c>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row>
    <row r="939">
      <c r="A939" s="6"/>
      <c r="B939" s="6"/>
      <c r="C939" s="6"/>
      <c r="D939" s="6"/>
      <c r="E939" s="6"/>
      <c r="F939" s="6"/>
      <c r="G939" s="6"/>
      <c r="H939" s="6" t="str">
        <f t="shared" si="7"/>
        <v/>
      </c>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row>
    <row r="940">
      <c r="A940" s="6"/>
      <c r="B940" s="6"/>
      <c r="C940" s="6"/>
      <c r="D940" s="6"/>
      <c r="E940" s="6"/>
      <c r="F940" s="6"/>
      <c r="G940" s="6"/>
      <c r="H940" s="6" t="str">
        <f t="shared" si="7"/>
        <v/>
      </c>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row>
    <row r="941">
      <c r="A941" s="6"/>
      <c r="B941" s="6"/>
      <c r="C941" s="6"/>
      <c r="D941" s="6"/>
      <c r="E941" s="6"/>
      <c r="F941" s="6"/>
      <c r="G941" s="6"/>
      <c r="H941" s="6" t="str">
        <f t="shared" si="7"/>
        <v/>
      </c>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row>
    <row r="942">
      <c r="A942" s="6"/>
      <c r="B942" s="6"/>
      <c r="C942" s="6"/>
      <c r="D942" s="6"/>
      <c r="E942" s="6"/>
      <c r="F942" s="6"/>
      <c r="G942" s="6"/>
      <c r="H942" s="6" t="str">
        <f t="shared" si="7"/>
        <v/>
      </c>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row>
    <row r="943">
      <c r="A943" s="6"/>
      <c r="B943" s="6"/>
      <c r="C943" s="6"/>
      <c r="D943" s="6"/>
      <c r="E943" s="6"/>
      <c r="F943" s="6"/>
      <c r="G943" s="6"/>
      <c r="H943" s="6" t="str">
        <f t="shared" si="7"/>
        <v/>
      </c>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row>
    <row r="944">
      <c r="A944" s="6"/>
      <c r="B944" s="6"/>
      <c r="C944" s="6"/>
      <c r="D944" s="6"/>
      <c r="E944" s="6"/>
      <c r="F944" s="6"/>
      <c r="G944" s="6"/>
      <c r="H944" s="6" t="str">
        <f t="shared" si="7"/>
        <v/>
      </c>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row>
    <row r="945">
      <c r="A945" s="6"/>
      <c r="B945" s="6"/>
      <c r="C945" s="6"/>
      <c r="D945" s="6"/>
      <c r="E945" s="6"/>
      <c r="F945" s="6"/>
      <c r="G945" s="6"/>
      <c r="H945" s="6" t="str">
        <f t="shared" si="7"/>
        <v/>
      </c>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row>
    <row r="946">
      <c r="A946" s="6"/>
      <c r="B946" s="6"/>
      <c r="C946" s="6"/>
      <c r="D946" s="6"/>
      <c r="E946" s="6"/>
      <c r="F946" s="6"/>
      <c r="G946" s="6"/>
      <c r="H946" s="6" t="str">
        <f t="shared" si="7"/>
        <v/>
      </c>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row>
    <row r="947">
      <c r="A947" s="6"/>
      <c r="B947" s="6"/>
      <c r="C947" s="6"/>
      <c r="D947" s="6"/>
      <c r="E947" s="6"/>
      <c r="F947" s="6"/>
      <c r="G947" s="6"/>
      <c r="H947" s="6" t="str">
        <f t="shared" si="7"/>
        <v/>
      </c>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row>
    <row r="948">
      <c r="A948" s="6"/>
      <c r="B948" s="6"/>
      <c r="C948" s="6"/>
      <c r="D948" s="6"/>
      <c r="E948" s="6"/>
      <c r="F948" s="6"/>
      <c r="G948" s="6"/>
      <c r="H948" s="6" t="str">
        <f t="shared" si="7"/>
        <v/>
      </c>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row>
    <row r="949">
      <c r="A949" s="6"/>
      <c r="B949" s="6"/>
      <c r="C949" s="6"/>
      <c r="D949" s="6"/>
      <c r="E949" s="6"/>
      <c r="F949" s="6"/>
      <c r="G949" s="6"/>
      <c r="H949" s="6" t="str">
        <f t="shared" si="7"/>
        <v/>
      </c>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row>
    <row r="950">
      <c r="A950" s="6"/>
      <c r="B950" s="6"/>
      <c r="C950" s="6"/>
      <c r="D950" s="6"/>
      <c r="E950" s="6"/>
      <c r="F950" s="6"/>
      <c r="G950" s="6"/>
      <c r="H950" s="6" t="str">
        <f t="shared" si="7"/>
        <v/>
      </c>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row>
    <row r="951">
      <c r="A951" s="6"/>
      <c r="B951" s="6"/>
      <c r="C951" s="6"/>
      <c r="D951" s="6"/>
      <c r="E951" s="6"/>
      <c r="F951" s="6"/>
      <c r="G951" s="6"/>
      <c r="H951" s="6" t="str">
        <f t="shared" si="7"/>
        <v/>
      </c>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row>
    <row r="952">
      <c r="A952" s="6"/>
      <c r="B952" s="6"/>
      <c r="C952" s="6"/>
      <c r="D952" s="6"/>
      <c r="E952" s="6"/>
      <c r="F952" s="6"/>
      <c r="G952" s="6"/>
      <c r="H952" s="6" t="str">
        <f t="shared" si="7"/>
        <v/>
      </c>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row>
    <row r="953">
      <c r="A953" s="6"/>
      <c r="B953" s="6"/>
      <c r="C953" s="6"/>
      <c r="D953" s="6"/>
      <c r="E953" s="6"/>
      <c r="F953" s="6"/>
      <c r="G953" s="6"/>
      <c r="H953" s="6" t="str">
        <f t="shared" si="7"/>
        <v/>
      </c>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row>
    <row r="954">
      <c r="A954" s="6"/>
      <c r="B954" s="6"/>
      <c r="C954" s="6"/>
      <c r="D954" s="6"/>
      <c r="E954" s="6"/>
      <c r="F954" s="6"/>
      <c r="G954" s="6"/>
      <c r="H954" s="6" t="str">
        <f t="shared" si="7"/>
        <v/>
      </c>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row>
    <row r="955">
      <c r="A955" s="6"/>
      <c r="B955" s="6"/>
      <c r="C955" s="6"/>
      <c r="D955" s="6"/>
      <c r="E955" s="6"/>
      <c r="F955" s="6"/>
      <c r="G955" s="6"/>
      <c r="H955" s="6" t="str">
        <f t="shared" si="7"/>
        <v/>
      </c>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row>
    <row r="956">
      <c r="A956" s="6"/>
      <c r="B956" s="6"/>
      <c r="C956" s="6"/>
      <c r="D956" s="6"/>
      <c r="E956" s="6"/>
      <c r="F956" s="6"/>
      <c r="G956" s="6"/>
      <c r="H956" s="6" t="str">
        <f t="shared" si="7"/>
        <v/>
      </c>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row>
    <row r="957">
      <c r="A957" s="6"/>
      <c r="B957" s="6"/>
      <c r="C957" s="6"/>
      <c r="D957" s="6"/>
      <c r="E957" s="6"/>
      <c r="F957" s="6"/>
      <c r="G957" s="6"/>
      <c r="H957" s="6" t="str">
        <f t="shared" si="7"/>
        <v/>
      </c>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row>
    <row r="958">
      <c r="A958" s="6"/>
      <c r="B958" s="6"/>
      <c r="C958" s="6"/>
      <c r="D958" s="6"/>
      <c r="E958" s="6"/>
      <c r="F958" s="6"/>
      <c r="G958" s="6"/>
      <c r="H958" s="6" t="str">
        <f t="shared" si="7"/>
        <v/>
      </c>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row>
    <row r="959">
      <c r="A959" s="6"/>
      <c r="B959" s="6"/>
      <c r="C959" s="6"/>
      <c r="D959" s="6"/>
      <c r="E959" s="6"/>
      <c r="F959" s="6"/>
      <c r="G959" s="6"/>
      <c r="H959" s="6" t="str">
        <f t="shared" si="7"/>
        <v/>
      </c>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row>
    <row r="960">
      <c r="A960" s="6"/>
      <c r="B960" s="6"/>
      <c r="C960" s="6"/>
      <c r="D960" s="6"/>
      <c r="E960" s="6"/>
      <c r="F960" s="6"/>
      <c r="G960" s="6"/>
      <c r="H960" s="6" t="str">
        <f t="shared" si="7"/>
        <v/>
      </c>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row>
    <row r="961">
      <c r="A961" s="6"/>
      <c r="B961" s="6"/>
      <c r="C961" s="6"/>
      <c r="D961" s="6"/>
      <c r="E961" s="6"/>
      <c r="F961" s="6"/>
      <c r="G961" s="6"/>
      <c r="H961" s="6" t="str">
        <f t="shared" si="7"/>
        <v/>
      </c>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row>
    <row r="962">
      <c r="A962" s="6"/>
      <c r="B962" s="6"/>
      <c r="C962" s="6"/>
      <c r="D962" s="6"/>
      <c r="E962" s="6"/>
      <c r="F962" s="6"/>
      <c r="G962" s="6"/>
      <c r="H962" s="6" t="str">
        <f t="shared" si="7"/>
        <v/>
      </c>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row>
    <row r="963">
      <c r="A963" s="6"/>
      <c r="B963" s="6"/>
      <c r="C963" s="6"/>
      <c r="D963" s="6"/>
      <c r="E963" s="6"/>
      <c r="F963" s="6"/>
      <c r="G963" s="6"/>
      <c r="H963" s="6" t="str">
        <f t="shared" si="7"/>
        <v/>
      </c>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row>
    <row r="964">
      <c r="A964" s="6"/>
      <c r="B964" s="6"/>
      <c r="C964" s="6"/>
      <c r="D964" s="6"/>
      <c r="E964" s="6"/>
      <c r="F964" s="6"/>
      <c r="G964" s="6"/>
      <c r="H964" s="6" t="str">
        <f t="shared" si="7"/>
        <v/>
      </c>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row>
    <row r="965">
      <c r="A965" s="6"/>
      <c r="B965" s="6"/>
      <c r="C965" s="6"/>
      <c r="D965" s="6"/>
      <c r="E965" s="6"/>
      <c r="F965" s="6"/>
      <c r="G965" s="6"/>
      <c r="H965" s="6" t="str">
        <f t="shared" si="7"/>
        <v/>
      </c>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row>
    <row r="966">
      <c r="A966" s="6"/>
      <c r="B966" s="6"/>
      <c r="C966" s="6"/>
      <c r="D966" s="6"/>
      <c r="E966" s="6"/>
      <c r="F966" s="6"/>
      <c r="G966" s="6"/>
      <c r="H966" s="6" t="str">
        <f t="shared" si="7"/>
        <v/>
      </c>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row>
    <row r="967">
      <c r="A967" s="6"/>
      <c r="B967" s="6"/>
      <c r="C967" s="6"/>
      <c r="D967" s="6"/>
      <c r="E967" s="6"/>
      <c r="F967" s="6"/>
      <c r="G967" s="6"/>
      <c r="H967" s="6" t="str">
        <f t="shared" si="7"/>
        <v/>
      </c>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row>
    <row r="968">
      <c r="A968" s="6"/>
      <c r="B968" s="6"/>
      <c r="C968" s="6"/>
      <c r="D968" s="6"/>
      <c r="E968" s="6"/>
      <c r="F968" s="6"/>
      <c r="G968" s="6"/>
      <c r="H968" s="6" t="str">
        <f t="shared" si="7"/>
        <v/>
      </c>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row>
    <row r="969">
      <c r="A969" s="6"/>
      <c r="B969" s="6"/>
      <c r="C969" s="6"/>
      <c r="D969" s="6"/>
      <c r="E969" s="6"/>
      <c r="F969" s="6"/>
      <c r="G969" s="6"/>
      <c r="H969" s="6" t="str">
        <f t="shared" si="7"/>
        <v/>
      </c>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row>
    <row r="970">
      <c r="A970" s="6"/>
      <c r="B970" s="6"/>
      <c r="C970" s="6"/>
      <c r="D970" s="6"/>
      <c r="E970" s="6"/>
      <c r="F970" s="6"/>
      <c r="G970" s="6"/>
      <c r="H970" s="6" t="str">
        <f t="shared" si="7"/>
        <v/>
      </c>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row>
    <row r="971">
      <c r="A971" s="6"/>
      <c r="B971" s="6"/>
      <c r="C971" s="6"/>
      <c r="D971" s="6"/>
      <c r="E971" s="6"/>
      <c r="F971" s="6"/>
      <c r="G971" s="6"/>
      <c r="H971" s="6" t="str">
        <f t="shared" si="7"/>
        <v/>
      </c>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row>
    <row r="972">
      <c r="A972" s="6"/>
      <c r="B972" s="6"/>
      <c r="C972" s="6"/>
      <c r="D972" s="6"/>
      <c r="E972" s="6"/>
      <c r="F972" s="6"/>
      <c r="G972" s="6"/>
      <c r="H972" s="6" t="str">
        <f t="shared" si="7"/>
        <v/>
      </c>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row>
    <row r="973">
      <c r="A973" s="6"/>
      <c r="B973" s="6"/>
      <c r="C973" s="6"/>
      <c r="D973" s="6"/>
      <c r="E973" s="6"/>
      <c r="F973" s="6"/>
      <c r="G973" s="6"/>
      <c r="H973" s="6" t="str">
        <f t="shared" si="7"/>
        <v/>
      </c>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row>
    <row r="974">
      <c r="A974" s="6"/>
      <c r="B974" s="6"/>
      <c r="C974" s="6"/>
      <c r="D974" s="6"/>
      <c r="E974" s="6"/>
      <c r="F974" s="6"/>
      <c r="G974" s="6"/>
      <c r="H974" s="6" t="str">
        <f t="shared" si="7"/>
        <v/>
      </c>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row>
    <row r="975">
      <c r="A975" s="6"/>
      <c r="B975" s="6"/>
      <c r="C975" s="6"/>
      <c r="D975" s="6"/>
      <c r="E975" s="6"/>
      <c r="F975" s="6"/>
      <c r="G975" s="6"/>
      <c r="H975" s="6" t="str">
        <f t="shared" si="7"/>
        <v/>
      </c>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row>
    <row r="976">
      <c r="A976" s="6"/>
      <c r="B976" s="6"/>
      <c r="C976" s="6"/>
      <c r="D976" s="6"/>
      <c r="E976" s="6"/>
      <c r="F976" s="6"/>
      <c r="G976" s="6"/>
      <c r="H976" s="6" t="str">
        <f t="shared" si="7"/>
        <v/>
      </c>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row>
    <row r="977">
      <c r="A977" s="6"/>
      <c r="B977" s="6"/>
      <c r="C977" s="6"/>
      <c r="D977" s="6"/>
      <c r="E977" s="6"/>
      <c r="F977" s="6"/>
      <c r="G977" s="6"/>
      <c r="H977" s="6" t="str">
        <f t="shared" si="7"/>
        <v/>
      </c>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row>
    <row r="978">
      <c r="A978" s="6"/>
      <c r="B978" s="6"/>
      <c r="C978" s="6"/>
      <c r="D978" s="6"/>
      <c r="E978" s="6"/>
      <c r="F978" s="6"/>
      <c r="G978" s="6"/>
      <c r="H978" s="6" t="str">
        <f t="shared" si="7"/>
        <v/>
      </c>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row>
    <row r="979">
      <c r="A979" s="6"/>
      <c r="B979" s="6"/>
      <c r="C979" s="6"/>
      <c r="D979" s="6"/>
      <c r="E979" s="6"/>
      <c r="F979" s="6"/>
      <c r="G979" s="6"/>
      <c r="H979" s="6" t="str">
        <f t="shared" si="7"/>
        <v/>
      </c>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row>
    <row r="980">
      <c r="A980" s="6"/>
      <c r="B980" s="6"/>
      <c r="C980" s="6"/>
      <c r="D980" s="6"/>
      <c r="E980" s="6"/>
      <c r="F980" s="6"/>
      <c r="G980" s="6"/>
      <c r="H980" s="6" t="str">
        <f t="shared" si="7"/>
        <v/>
      </c>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row>
    <row r="981">
      <c r="A981" s="6"/>
      <c r="B981" s="6"/>
      <c r="C981" s="6"/>
      <c r="D981" s="6"/>
      <c r="E981" s="6"/>
      <c r="F981" s="6"/>
      <c r="G981" s="6"/>
      <c r="H981" s="6" t="str">
        <f t="shared" si="7"/>
        <v/>
      </c>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row>
    <row r="982">
      <c r="A982" s="6"/>
      <c r="B982" s="6"/>
      <c r="C982" s="6"/>
      <c r="D982" s="6"/>
      <c r="E982" s="6"/>
      <c r="F982" s="6"/>
      <c r="G982" s="6"/>
      <c r="H982" s="6" t="str">
        <f t="shared" si="7"/>
        <v/>
      </c>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row>
    <row r="983">
      <c r="A983" s="6"/>
      <c r="B983" s="6"/>
      <c r="C983" s="6"/>
      <c r="D983" s="6"/>
      <c r="E983" s="6"/>
      <c r="F983" s="6"/>
      <c r="G983" s="6"/>
      <c r="H983" s="6" t="str">
        <f t="shared" si="7"/>
        <v/>
      </c>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row>
    <row r="984">
      <c r="A984" s="6"/>
      <c r="B984" s="6"/>
      <c r="C984" s="6"/>
      <c r="D984" s="6"/>
      <c r="E984" s="6"/>
      <c r="F984" s="6"/>
      <c r="G984" s="6"/>
      <c r="H984" s="6" t="str">
        <f t="shared" si="7"/>
        <v/>
      </c>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row>
    <row r="985">
      <c r="A985" s="6"/>
      <c r="B985" s="6"/>
      <c r="C985" s="6"/>
      <c r="D985" s="6"/>
      <c r="E985" s="6"/>
      <c r="F985" s="6"/>
      <c r="G985" s="6"/>
      <c r="H985" s="6" t="str">
        <f t="shared" si="7"/>
        <v/>
      </c>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row>
    <row r="986">
      <c r="A986" s="6"/>
      <c r="B986" s="6"/>
      <c r="C986" s="6"/>
      <c r="D986" s="6"/>
      <c r="E986" s="6"/>
      <c r="F986" s="6"/>
      <c r="G986" s="6"/>
      <c r="H986" s="6" t="str">
        <f t="shared" si="7"/>
        <v/>
      </c>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row>
    <row r="987">
      <c r="A987" s="6"/>
      <c r="B987" s="6"/>
      <c r="C987" s="6"/>
      <c r="D987" s="6"/>
      <c r="E987" s="6"/>
      <c r="F987" s="6"/>
      <c r="G987" s="6"/>
      <c r="H987" s="6" t="str">
        <f t="shared" si="7"/>
        <v/>
      </c>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row>
    <row r="988">
      <c r="A988" s="6"/>
      <c r="B988" s="6"/>
      <c r="C988" s="6"/>
      <c r="D988" s="6"/>
      <c r="E988" s="6"/>
      <c r="F988" s="6"/>
      <c r="G988" s="6"/>
      <c r="H988" s="6" t="str">
        <f t="shared" si="7"/>
        <v/>
      </c>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row>
    <row r="989">
      <c r="A989" s="6"/>
      <c r="B989" s="6"/>
      <c r="C989" s="6"/>
      <c r="D989" s="6"/>
      <c r="E989" s="6"/>
      <c r="F989" s="6"/>
      <c r="G989" s="6"/>
      <c r="H989" s="6" t="str">
        <f t="shared" si="7"/>
        <v/>
      </c>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row>
    <row r="990">
      <c r="A990" s="6"/>
      <c r="B990" s="6"/>
      <c r="C990" s="6"/>
      <c r="D990" s="6"/>
      <c r="E990" s="6"/>
      <c r="F990" s="6"/>
      <c r="G990" s="6"/>
      <c r="H990" s="6" t="str">
        <f t="shared" si="7"/>
        <v/>
      </c>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2" t="s">
        <v>453</v>
      </c>
      <c r="B1" s="12" t="s">
        <v>454</v>
      </c>
      <c r="C1" s="12" t="s">
        <v>447</v>
      </c>
      <c r="D1" s="12" t="s">
        <v>455</v>
      </c>
      <c r="E1" s="12" t="s">
        <v>456</v>
      </c>
      <c r="F1" s="12" t="s">
        <v>457</v>
      </c>
      <c r="G1" s="12" t="s">
        <v>458</v>
      </c>
      <c r="H1" s="12" t="s">
        <v>459</v>
      </c>
      <c r="I1" s="12" t="s">
        <v>460</v>
      </c>
      <c r="J1" s="12" t="s">
        <v>461</v>
      </c>
      <c r="K1" s="12" t="s">
        <v>462</v>
      </c>
      <c r="L1" s="12" t="s">
        <v>463</v>
      </c>
      <c r="M1" s="12" t="s">
        <v>464</v>
      </c>
      <c r="N1" s="12" t="s">
        <v>465</v>
      </c>
      <c r="O1" s="12" t="s">
        <v>466</v>
      </c>
    </row>
    <row r="2">
      <c r="A2" s="12">
        <v>1.0</v>
      </c>
      <c r="B2" s="12" t="s">
        <v>151</v>
      </c>
      <c r="C2" s="12" t="s">
        <v>281</v>
      </c>
      <c r="D2" s="40" t="s">
        <v>467</v>
      </c>
      <c r="E2" s="12" t="s">
        <v>468</v>
      </c>
      <c r="F2" s="12" t="s">
        <v>469</v>
      </c>
      <c r="G2" s="12" t="s">
        <v>470</v>
      </c>
      <c r="H2" s="12" t="s">
        <v>471</v>
      </c>
      <c r="I2" s="12" t="s">
        <v>472</v>
      </c>
      <c r="J2" s="12" t="s">
        <v>473</v>
      </c>
      <c r="K2" s="12">
        <v>4.0</v>
      </c>
      <c r="L2" s="12" t="s">
        <v>152</v>
      </c>
      <c r="M2" s="12">
        <v>9.845190626E9</v>
      </c>
      <c r="O2" s="12" t="s">
        <v>474</v>
      </c>
    </row>
    <row r="3">
      <c r="A3" s="12">
        <v>2.0</v>
      </c>
      <c r="B3" s="12" t="s">
        <v>271</v>
      </c>
      <c r="C3" s="12" t="s">
        <v>282</v>
      </c>
      <c r="D3" s="40" t="s">
        <v>475</v>
      </c>
      <c r="E3" s="12" t="s">
        <v>476</v>
      </c>
      <c r="F3" s="12" t="s">
        <v>477</v>
      </c>
      <c r="G3" s="12" t="s">
        <v>478</v>
      </c>
      <c r="H3" s="12" t="s">
        <v>479</v>
      </c>
      <c r="I3" s="12" t="s">
        <v>480</v>
      </c>
      <c r="J3" s="12" t="s">
        <v>481</v>
      </c>
      <c r="K3" s="12">
        <v>3.0</v>
      </c>
      <c r="L3" s="12" t="s">
        <v>272</v>
      </c>
      <c r="M3" s="12">
        <v>9.820834333E9</v>
      </c>
      <c r="N3" s="12" t="s">
        <v>482</v>
      </c>
      <c r="O3" s="12" t="s">
        <v>483</v>
      </c>
    </row>
    <row r="4">
      <c r="A4" s="12">
        <v>3.0</v>
      </c>
      <c r="B4" s="12" t="s">
        <v>147</v>
      </c>
      <c r="C4" s="12" t="s">
        <v>283</v>
      </c>
      <c r="D4" s="40" t="s">
        <v>484</v>
      </c>
      <c r="E4" s="12" t="s">
        <v>485</v>
      </c>
      <c r="F4" s="12" t="s">
        <v>486</v>
      </c>
      <c r="G4" s="12" t="s">
        <v>487</v>
      </c>
      <c r="H4" s="12" t="s">
        <v>488</v>
      </c>
      <c r="I4" s="12" t="s">
        <v>489</v>
      </c>
      <c r="J4" s="12" t="s">
        <v>490</v>
      </c>
      <c r="K4" s="12">
        <v>1.0</v>
      </c>
      <c r="L4" s="12" t="s">
        <v>148</v>
      </c>
      <c r="M4" s="12">
        <v>9.500000439E9</v>
      </c>
      <c r="N4" s="12" t="s">
        <v>482</v>
      </c>
      <c r="O4" s="12" t="s">
        <v>491</v>
      </c>
    </row>
    <row r="5">
      <c r="A5" s="12">
        <v>4.0</v>
      </c>
      <c r="B5" s="12" t="s">
        <v>157</v>
      </c>
      <c r="C5" s="12" t="s">
        <v>284</v>
      </c>
      <c r="D5" s="40" t="s">
        <v>492</v>
      </c>
      <c r="E5" s="12" t="s">
        <v>493</v>
      </c>
      <c r="F5" s="12" t="s">
        <v>494</v>
      </c>
      <c r="G5" s="12" t="s">
        <v>495</v>
      </c>
      <c r="H5" s="12" t="s">
        <v>496</v>
      </c>
      <c r="I5" s="12" t="s">
        <v>497</v>
      </c>
      <c r="K5" s="12">
        <v>1.0</v>
      </c>
      <c r="L5" s="12" t="s">
        <v>158</v>
      </c>
      <c r="M5" s="12">
        <v>9.810887413E9</v>
      </c>
      <c r="N5" s="12" t="s">
        <v>482</v>
      </c>
      <c r="O5" s="12" t="s">
        <v>491</v>
      </c>
    </row>
    <row r="6">
      <c r="A6" s="12">
        <v>5.0</v>
      </c>
      <c r="B6" s="12" t="s">
        <v>201</v>
      </c>
      <c r="C6" s="12" t="s">
        <v>285</v>
      </c>
      <c r="D6" s="40" t="s">
        <v>498</v>
      </c>
      <c r="E6" s="12" t="s">
        <v>499</v>
      </c>
      <c r="F6" s="12" t="s">
        <v>500</v>
      </c>
      <c r="G6" s="12" t="s">
        <v>501</v>
      </c>
      <c r="H6" s="12" t="s">
        <v>502</v>
      </c>
      <c r="I6" s="12" t="s">
        <v>503</v>
      </c>
      <c r="J6" s="12" t="s">
        <v>504</v>
      </c>
      <c r="K6" s="12">
        <v>3.0</v>
      </c>
      <c r="L6" s="12" t="s">
        <v>202</v>
      </c>
      <c r="M6" s="12">
        <v>9.8913265E9</v>
      </c>
      <c r="N6" s="12" t="s">
        <v>505</v>
      </c>
      <c r="O6" s="12" t="s">
        <v>491</v>
      </c>
    </row>
    <row r="7">
      <c r="A7" s="12">
        <v>6.0</v>
      </c>
      <c r="B7" s="12" t="s">
        <v>135</v>
      </c>
      <c r="C7" s="12" t="s">
        <v>286</v>
      </c>
      <c r="D7" s="40" t="s">
        <v>506</v>
      </c>
      <c r="E7" s="12" t="s">
        <v>507</v>
      </c>
      <c r="F7" s="12" t="s">
        <v>508</v>
      </c>
      <c r="G7" s="12" t="s">
        <v>509</v>
      </c>
      <c r="H7" s="12" t="s">
        <v>510</v>
      </c>
      <c r="I7" s="12" t="s">
        <v>511</v>
      </c>
      <c r="J7" s="12" t="s">
        <v>512</v>
      </c>
      <c r="K7" s="12">
        <v>2.0</v>
      </c>
      <c r="L7" s="12" t="s">
        <v>136</v>
      </c>
      <c r="M7" s="12">
        <v>9.6326498E9</v>
      </c>
      <c r="O7" s="12" t="s">
        <v>483</v>
      </c>
    </row>
    <row r="8">
      <c r="A8" s="12">
        <v>7.0</v>
      </c>
      <c r="B8" s="12" t="s">
        <v>36</v>
      </c>
      <c r="C8" s="12" t="s">
        <v>287</v>
      </c>
      <c r="D8" s="40" t="s">
        <v>513</v>
      </c>
      <c r="E8" s="12" t="s">
        <v>514</v>
      </c>
      <c r="F8" s="12" t="s">
        <v>515</v>
      </c>
      <c r="G8" s="12" t="s">
        <v>516</v>
      </c>
      <c r="H8" s="12" t="s">
        <v>517</v>
      </c>
      <c r="I8" s="12" t="s">
        <v>518</v>
      </c>
      <c r="K8" s="12">
        <v>2.0</v>
      </c>
      <c r="L8" s="12" t="s">
        <v>519</v>
      </c>
      <c r="M8" s="12">
        <v>9.769806202E9</v>
      </c>
      <c r="N8" s="12" t="s">
        <v>505</v>
      </c>
      <c r="O8" s="12" t="s">
        <v>491</v>
      </c>
    </row>
    <row r="9">
      <c r="A9" s="12">
        <v>8.0</v>
      </c>
      <c r="B9" s="12" t="s">
        <v>18</v>
      </c>
      <c r="C9" s="12" t="s">
        <v>288</v>
      </c>
      <c r="D9" s="40" t="s">
        <v>520</v>
      </c>
      <c r="E9" s="12" t="s">
        <v>521</v>
      </c>
      <c r="F9" s="12" t="s">
        <v>522</v>
      </c>
      <c r="G9" s="12" t="s">
        <v>523</v>
      </c>
      <c r="H9" s="12" t="s">
        <v>524</v>
      </c>
      <c r="I9" s="12" t="s">
        <v>525</v>
      </c>
      <c r="K9" s="12">
        <v>3.0</v>
      </c>
      <c r="L9" s="12" t="s">
        <v>19</v>
      </c>
      <c r="M9" s="12">
        <v>9.763993289E9</v>
      </c>
      <c r="N9" s="12" t="s">
        <v>505</v>
      </c>
      <c r="O9" s="12" t="s">
        <v>491</v>
      </c>
    </row>
    <row r="10">
      <c r="A10" s="12">
        <v>9.0</v>
      </c>
      <c r="B10" s="12" t="s">
        <v>255</v>
      </c>
      <c r="C10" s="12" t="s">
        <v>289</v>
      </c>
      <c r="D10" s="40" t="s">
        <v>526</v>
      </c>
      <c r="E10" s="12" t="s">
        <v>527</v>
      </c>
      <c r="F10" s="12" t="s">
        <v>528</v>
      </c>
      <c r="G10" s="12">
        <v>29.0</v>
      </c>
      <c r="I10" s="12">
        <v>1.0</v>
      </c>
      <c r="K10" s="12">
        <v>5.0</v>
      </c>
      <c r="L10" s="12" t="s">
        <v>256</v>
      </c>
      <c r="M10" s="12">
        <v>7.042366851E9</v>
      </c>
      <c r="N10" s="12" t="s">
        <v>505</v>
      </c>
      <c r="O10" s="12" t="s">
        <v>491</v>
      </c>
    </row>
    <row r="11">
      <c r="A11" s="12">
        <v>10.0</v>
      </c>
      <c r="B11" s="12" t="s">
        <v>73</v>
      </c>
      <c r="C11" s="12" t="s">
        <v>290</v>
      </c>
      <c r="D11" s="40" t="s">
        <v>529</v>
      </c>
      <c r="E11" s="12" t="s">
        <v>530</v>
      </c>
      <c r="F11" s="12" t="s">
        <v>531</v>
      </c>
      <c r="G11" s="12" t="s">
        <v>532</v>
      </c>
      <c r="H11" s="12" t="s">
        <v>479</v>
      </c>
      <c r="I11" s="12" t="s">
        <v>533</v>
      </c>
      <c r="J11" s="12" t="s">
        <v>534</v>
      </c>
      <c r="K11" s="12">
        <v>3.0</v>
      </c>
      <c r="L11" s="12" t="s">
        <v>74</v>
      </c>
      <c r="M11" s="12">
        <v>9.840387311E9</v>
      </c>
      <c r="N11" s="12" t="s">
        <v>482</v>
      </c>
      <c r="O11" s="12" t="s">
        <v>491</v>
      </c>
    </row>
    <row r="12">
      <c r="A12" s="12">
        <v>11.0</v>
      </c>
      <c r="B12" s="12" t="s">
        <v>137</v>
      </c>
      <c r="C12" s="12" t="s">
        <v>291</v>
      </c>
      <c r="D12" s="40" t="s">
        <v>535</v>
      </c>
      <c r="E12" s="12" t="s">
        <v>536</v>
      </c>
      <c r="F12" s="12" t="s">
        <v>537</v>
      </c>
      <c r="G12" s="12" t="s">
        <v>538</v>
      </c>
      <c r="H12" s="12" t="s">
        <v>539</v>
      </c>
      <c r="I12" s="12" t="s">
        <v>540</v>
      </c>
      <c r="J12" s="12" t="s">
        <v>541</v>
      </c>
      <c r="K12" s="12">
        <v>5.0</v>
      </c>
      <c r="L12" s="12" t="s">
        <v>138</v>
      </c>
      <c r="M12" s="12">
        <v>9.90005982E9</v>
      </c>
      <c r="O12" s="12" t="s">
        <v>483</v>
      </c>
    </row>
    <row r="13">
      <c r="A13" s="12">
        <v>12.0</v>
      </c>
      <c r="B13" s="12" t="s">
        <v>149</v>
      </c>
      <c r="C13" s="12" t="s">
        <v>292</v>
      </c>
      <c r="D13" s="40" t="s">
        <v>542</v>
      </c>
      <c r="E13" s="12" t="s">
        <v>543</v>
      </c>
      <c r="F13" s="12" t="s">
        <v>544</v>
      </c>
      <c r="G13" s="12" t="s">
        <v>545</v>
      </c>
      <c r="H13" s="12" t="s">
        <v>546</v>
      </c>
      <c r="I13" s="12" t="s">
        <v>547</v>
      </c>
      <c r="J13" s="12" t="s">
        <v>548</v>
      </c>
      <c r="K13" s="12">
        <v>3.0</v>
      </c>
      <c r="L13" s="12" t="s">
        <v>150</v>
      </c>
      <c r="M13" s="12">
        <v>9.619116677E9</v>
      </c>
      <c r="O13" s="12" t="s">
        <v>491</v>
      </c>
    </row>
    <row r="14">
      <c r="A14" s="12">
        <v>13.0</v>
      </c>
      <c r="B14" s="12" t="s">
        <v>191</v>
      </c>
      <c r="C14" s="12" t="s">
        <v>293</v>
      </c>
      <c r="D14" s="40" t="s">
        <v>549</v>
      </c>
      <c r="E14" s="12" t="s">
        <v>550</v>
      </c>
      <c r="F14" s="12" t="s">
        <v>551</v>
      </c>
      <c r="G14" s="12" t="s">
        <v>552</v>
      </c>
      <c r="H14" s="12" t="s">
        <v>553</v>
      </c>
      <c r="I14" s="12" t="s">
        <v>554</v>
      </c>
      <c r="K14" s="12">
        <v>3.0</v>
      </c>
      <c r="L14" s="12" t="s">
        <v>192</v>
      </c>
      <c r="M14" s="12">
        <v>7.718885373E9</v>
      </c>
      <c r="N14" s="12" t="s">
        <v>505</v>
      </c>
      <c r="O14" s="12" t="s">
        <v>555</v>
      </c>
    </row>
    <row r="15">
      <c r="A15" s="12">
        <v>14.0</v>
      </c>
      <c r="B15" s="12" t="s">
        <v>177</v>
      </c>
      <c r="C15" s="12" t="s">
        <v>294</v>
      </c>
      <c r="D15" s="40" t="s">
        <v>556</v>
      </c>
      <c r="E15" s="12" t="s">
        <v>557</v>
      </c>
      <c r="F15" s="12" t="s">
        <v>558</v>
      </c>
      <c r="G15" s="12" t="s">
        <v>559</v>
      </c>
      <c r="H15" s="12" t="s">
        <v>560</v>
      </c>
      <c r="I15" s="12" t="s">
        <v>561</v>
      </c>
      <c r="K15" s="12">
        <v>2.0</v>
      </c>
      <c r="L15" s="12" t="s">
        <v>178</v>
      </c>
      <c r="M15" s="12">
        <v>9.044398969E9</v>
      </c>
      <c r="N15" s="12" t="s">
        <v>505</v>
      </c>
      <c r="O15" s="12" t="s">
        <v>491</v>
      </c>
    </row>
    <row r="16">
      <c r="A16" s="12">
        <v>15.0</v>
      </c>
      <c r="B16" s="12" t="s">
        <v>227</v>
      </c>
      <c r="C16" s="12" t="s">
        <v>295</v>
      </c>
      <c r="D16" s="40" t="s">
        <v>562</v>
      </c>
      <c r="E16" s="12" t="s">
        <v>563</v>
      </c>
      <c r="F16" s="12" t="s">
        <v>564</v>
      </c>
      <c r="G16" s="12" t="s">
        <v>565</v>
      </c>
      <c r="H16" s="12" t="s">
        <v>566</v>
      </c>
      <c r="I16" s="12" t="s">
        <v>567</v>
      </c>
      <c r="K16" s="12">
        <v>1.0</v>
      </c>
      <c r="L16" s="12" t="s">
        <v>228</v>
      </c>
      <c r="M16" s="12">
        <v>9.740691742E9</v>
      </c>
      <c r="N16" s="12" t="s">
        <v>482</v>
      </c>
      <c r="O16" s="12" t="s">
        <v>491</v>
      </c>
    </row>
    <row r="17">
      <c r="A17" s="12">
        <v>16.0</v>
      </c>
      <c r="B17" s="12" t="s">
        <v>41</v>
      </c>
      <c r="C17" s="12" t="s">
        <v>296</v>
      </c>
      <c r="D17" s="40" t="s">
        <v>568</v>
      </c>
      <c r="E17" s="12" t="s">
        <v>569</v>
      </c>
      <c r="F17" s="12" t="s">
        <v>570</v>
      </c>
      <c r="G17" s="12" t="s">
        <v>571</v>
      </c>
      <c r="H17" s="12" t="s">
        <v>572</v>
      </c>
      <c r="I17" s="12" t="s">
        <v>573</v>
      </c>
      <c r="K17" s="12">
        <v>2.0</v>
      </c>
      <c r="L17" s="12" t="s">
        <v>42</v>
      </c>
      <c r="M17" s="12">
        <v>9.821281678E9</v>
      </c>
      <c r="N17" s="12" t="s">
        <v>505</v>
      </c>
      <c r="O17" s="12" t="s">
        <v>483</v>
      </c>
    </row>
    <row r="18">
      <c r="A18" s="12">
        <v>17.0</v>
      </c>
      <c r="B18" s="12" t="s">
        <v>153</v>
      </c>
      <c r="C18" s="12" t="s">
        <v>297</v>
      </c>
      <c r="D18" s="40" t="s">
        <v>574</v>
      </c>
      <c r="E18" s="12" t="s">
        <v>575</v>
      </c>
      <c r="F18" s="12" t="s">
        <v>576</v>
      </c>
      <c r="G18" s="12" t="s">
        <v>577</v>
      </c>
      <c r="H18" s="12" t="s">
        <v>578</v>
      </c>
      <c r="I18" s="12" t="s">
        <v>579</v>
      </c>
      <c r="J18" s="12" t="s">
        <v>580</v>
      </c>
      <c r="K18" s="12">
        <v>2.0</v>
      </c>
      <c r="L18" s="12" t="s">
        <v>154</v>
      </c>
      <c r="M18" s="12">
        <v>7.829296077E9</v>
      </c>
      <c r="N18" s="12" t="s">
        <v>482</v>
      </c>
      <c r="O18" s="12" t="s">
        <v>491</v>
      </c>
    </row>
    <row r="19">
      <c r="A19" s="12">
        <v>18.0</v>
      </c>
      <c r="B19" s="12" t="s">
        <v>163</v>
      </c>
      <c r="C19" s="12" t="s">
        <v>298</v>
      </c>
      <c r="D19" s="40" t="s">
        <v>581</v>
      </c>
      <c r="E19" s="12" t="s">
        <v>582</v>
      </c>
      <c r="F19" s="12" t="s">
        <v>583</v>
      </c>
      <c r="G19" s="12" t="s">
        <v>584</v>
      </c>
      <c r="H19" s="12">
        <v>1.0</v>
      </c>
      <c r="I19" s="12" t="s">
        <v>585</v>
      </c>
      <c r="J19" s="12" t="s">
        <v>586</v>
      </c>
      <c r="K19" s="12">
        <v>3.0</v>
      </c>
      <c r="L19" s="12" t="s">
        <v>164</v>
      </c>
      <c r="M19" s="12">
        <v>9.886017378E9</v>
      </c>
      <c r="N19" s="12" t="s">
        <v>505</v>
      </c>
      <c r="O19" s="12" t="s">
        <v>491</v>
      </c>
    </row>
    <row r="20">
      <c r="A20" s="12">
        <v>19.0</v>
      </c>
      <c r="B20" s="12" t="s">
        <v>169</v>
      </c>
      <c r="C20" s="12" t="s">
        <v>299</v>
      </c>
      <c r="D20" s="40" t="s">
        <v>587</v>
      </c>
      <c r="E20" s="12" t="s">
        <v>588</v>
      </c>
      <c r="F20" s="12" t="s">
        <v>589</v>
      </c>
      <c r="G20" s="12" t="s">
        <v>590</v>
      </c>
      <c r="H20" s="12" t="s">
        <v>591</v>
      </c>
      <c r="I20" s="12" t="s">
        <v>592</v>
      </c>
      <c r="K20" s="12">
        <v>3.0</v>
      </c>
      <c r="L20" s="12" t="s">
        <v>170</v>
      </c>
      <c r="M20" s="12">
        <v>9.92003053E9</v>
      </c>
      <c r="N20" s="12" t="s">
        <v>482</v>
      </c>
      <c r="O20" s="12" t="s">
        <v>483</v>
      </c>
    </row>
    <row r="21">
      <c r="A21" s="12">
        <v>20.0</v>
      </c>
      <c r="B21" s="12" t="s">
        <v>267</v>
      </c>
      <c r="C21" s="12" t="s">
        <v>300</v>
      </c>
      <c r="D21" s="40" t="s">
        <v>593</v>
      </c>
      <c r="E21" s="12" t="s">
        <v>594</v>
      </c>
      <c r="F21" s="12" t="s">
        <v>595</v>
      </c>
      <c r="G21" s="12" t="s">
        <v>596</v>
      </c>
      <c r="H21" s="12" t="s">
        <v>597</v>
      </c>
      <c r="I21" s="12" t="s">
        <v>598</v>
      </c>
      <c r="J21" s="12" t="s">
        <v>599</v>
      </c>
      <c r="K21" s="12">
        <v>5.0</v>
      </c>
      <c r="L21" s="12" t="s">
        <v>268</v>
      </c>
      <c r="M21" s="12">
        <v>9.986074242E9</v>
      </c>
      <c r="N21" s="12" t="s">
        <v>505</v>
      </c>
      <c r="O21" s="12" t="s">
        <v>483</v>
      </c>
    </row>
    <row r="22">
      <c r="A22" s="12">
        <v>21.0</v>
      </c>
      <c r="B22" s="12" t="s">
        <v>117</v>
      </c>
      <c r="C22" s="12" t="s">
        <v>301</v>
      </c>
      <c r="D22" s="40" t="s">
        <v>600</v>
      </c>
      <c r="E22" s="12" t="s">
        <v>601</v>
      </c>
      <c r="F22" s="12" t="s">
        <v>602</v>
      </c>
      <c r="G22" s="12" t="s">
        <v>603</v>
      </c>
      <c r="H22" s="12" t="s">
        <v>604</v>
      </c>
      <c r="I22" s="12" t="s">
        <v>605</v>
      </c>
      <c r="K22" s="12">
        <v>5.0</v>
      </c>
      <c r="L22" s="12" t="s">
        <v>118</v>
      </c>
      <c r="M22" s="12">
        <v>8.586016166E9</v>
      </c>
      <c r="N22" s="12" t="s">
        <v>505</v>
      </c>
      <c r="O22" s="12" t="s">
        <v>483</v>
      </c>
    </row>
    <row r="23">
      <c r="A23" s="12">
        <v>22.0</v>
      </c>
      <c r="B23" s="12" t="s">
        <v>273</v>
      </c>
      <c r="C23" s="12" t="s">
        <v>302</v>
      </c>
      <c r="D23" s="40" t="s">
        <v>606</v>
      </c>
      <c r="E23" s="12" t="s">
        <v>514</v>
      </c>
      <c r="F23" s="12" t="s">
        <v>607</v>
      </c>
      <c r="G23" s="12">
        <v>29.0</v>
      </c>
      <c r="I23" s="12">
        <v>1.0</v>
      </c>
      <c r="K23" s="12">
        <v>6.0</v>
      </c>
      <c r="L23" s="12" t="s">
        <v>274</v>
      </c>
      <c r="M23" s="12">
        <v>8.437010026E9</v>
      </c>
      <c r="N23" s="12" t="s">
        <v>505</v>
      </c>
      <c r="O23" s="12" t="s">
        <v>483</v>
      </c>
    </row>
    <row r="24">
      <c r="A24" s="12">
        <v>23.0</v>
      </c>
      <c r="B24" s="12" t="s">
        <v>129</v>
      </c>
      <c r="C24" s="12" t="s">
        <v>303</v>
      </c>
      <c r="D24" s="40" t="s">
        <v>608</v>
      </c>
      <c r="E24" s="12" t="s">
        <v>609</v>
      </c>
      <c r="F24" s="12" t="s">
        <v>610</v>
      </c>
      <c r="G24" s="12" t="s">
        <v>611</v>
      </c>
      <c r="H24" s="12" t="s">
        <v>612</v>
      </c>
      <c r="I24" s="12" t="s">
        <v>613</v>
      </c>
      <c r="J24" s="12" t="s">
        <v>614</v>
      </c>
      <c r="K24" s="12">
        <v>3.0</v>
      </c>
      <c r="L24" s="12" t="s">
        <v>130</v>
      </c>
      <c r="M24" s="12">
        <v>9.987752715E9</v>
      </c>
      <c r="N24" s="12" t="s">
        <v>505</v>
      </c>
      <c r="O24" s="12" t="s">
        <v>483</v>
      </c>
    </row>
    <row r="25">
      <c r="A25" s="12">
        <v>24.0</v>
      </c>
      <c r="B25" s="12" t="s">
        <v>125</v>
      </c>
      <c r="C25" s="12" t="s">
        <v>304</v>
      </c>
      <c r="D25" s="40" t="s">
        <v>615</v>
      </c>
      <c r="E25" s="12" t="s">
        <v>616</v>
      </c>
      <c r="F25" s="12" t="s">
        <v>617</v>
      </c>
      <c r="G25" s="12" t="s">
        <v>618</v>
      </c>
      <c r="H25" s="12" t="s">
        <v>619</v>
      </c>
      <c r="I25" s="12" t="s">
        <v>620</v>
      </c>
      <c r="J25" s="12" t="s">
        <v>621</v>
      </c>
      <c r="K25" s="12">
        <v>2.0</v>
      </c>
      <c r="L25" s="12" t="s">
        <v>126</v>
      </c>
      <c r="M25" s="12">
        <v>9.940468232E9</v>
      </c>
      <c r="O25" s="12" t="s">
        <v>622</v>
      </c>
    </row>
    <row r="26">
      <c r="A26" s="12">
        <v>25.0</v>
      </c>
      <c r="B26" s="12" t="s">
        <v>131</v>
      </c>
      <c r="C26" s="12" t="s">
        <v>305</v>
      </c>
      <c r="D26" s="40" t="s">
        <v>623</v>
      </c>
      <c r="E26" s="12" t="s">
        <v>624</v>
      </c>
      <c r="F26" s="12" t="s">
        <v>625</v>
      </c>
      <c r="G26" s="12" t="s">
        <v>626</v>
      </c>
      <c r="H26" s="12" t="s">
        <v>627</v>
      </c>
      <c r="I26" s="12" t="s">
        <v>628</v>
      </c>
      <c r="J26" s="12" t="s">
        <v>629</v>
      </c>
      <c r="K26" s="12">
        <v>2.0</v>
      </c>
      <c r="L26" s="12" t="s">
        <v>132</v>
      </c>
      <c r="M26" s="12">
        <v>8.874188888E9</v>
      </c>
      <c r="N26" s="12" t="s">
        <v>482</v>
      </c>
      <c r="O26" s="12" t="s">
        <v>555</v>
      </c>
    </row>
    <row r="27">
      <c r="A27" s="12">
        <v>26.0</v>
      </c>
      <c r="B27" s="12" t="s">
        <v>197</v>
      </c>
      <c r="C27" s="12" t="s">
        <v>306</v>
      </c>
      <c r="D27" s="40" t="s">
        <v>630</v>
      </c>
      <c r="E27" s="12" t="s">
        <v>582</v>
      </c>
      <c r="F27" s="12" t="s">
        <v>631</v>
      </c>
      <c r="G27" s="12" t="s">
        <v>632</v>
      </c>
      <c r="H27" s="12" t="s">
        <v>633</v>
      </c>
      <c r="I27" s="12" t="s">
        <v>634</v>
      </c>
      <c r="J27" s="12" t="s">
        <v>635</v>
      </c>
      <c r="K27" s="12">
        <v>3.0</v>
      </c>
      <c r="L27" s="12" t="s">
        <v>198</v>
      </c>
      <c r="M27" s="12">
        <v>9.811153638E9</v>
      </c>
      <c r="N27" s="12" t="s">
        <v>505</v>
      </c>
      <c r="O27" s="12" t="s">
        <v>483</v>
      </c>
    </row>
    <row r="28">
      <c r="A28" s="12">
        <v>27.0</v>
      </c>
      <c r="B28" s="12" t="s">
        <v>217</v>
      </c>
      <c r="C28" s="12" t="s">
        <v>307</v>
      </c>
      <c r="D28" s="40" t="s">
        <v>636</v>
      </c>
      <c r="E28" s="12" t="s">
        <v>637</v>
      </c>
      <c r="F28" s="12" t="s">
        <v>638</v>
      </c>
      <c r="G28" s="12" t="s">
        <v>639</v>
      </c>
      <c r="H28" s="12" t="s">
        <v>640</v>
      </c>
      <c r="I28" s="12" t="s">
        <v>641</v>
      </c>
      <c r="K28" s="12">
        <v>3.0</v>
      </c>
      <c r="L28" s="12" t="s">
        <v>218</v>
      </c>
      <c r="M28" s="12">
        <v>9.741244411E9</v>
      </c>
      <c r="N28" s="12" t="s">
        <v>505</v>
      </c>
      <c r="O28" s="12" t="s">
        <v>483</v>
      </c>
    </row>
    <row r="29">
      <c r="A29" s="12">
        <v>28.0</v>
      </c>
      <c r="B29" s="12" t="s">
        <v>251</v>
      </c>
      <c r="C29" s="12" t="s">
        <v>308</v>
      </c>
      <c r="D29" s="40" t="s">
        <v>642</v>
      </c>
      <c r="E29" s="12" t="s">
        <v>514</v>
      </c>
      <c r="F29" s="12" t="s">
        <v>643</v>
      </c>
      <c r="G29" s="12" t="s">
        <v>644</v>
      </c>
      <c r="H29" s="12" t="s">
        <v>645</v>
      </c>
      <c r="I29" s="12" t="s">
        <v>646</v>
      </c>
      <c r="K29" s="12">
        <v>3.0</v>
      </c>
      <c r="L29" s="12" t="s">
        <v>252</v>
      </c>
      <c r="M29" s="12">
        <v>7.76017733E9</v>
      </c>
      <c r="N29" s="12" t="s">
        <v>505</v>
      </c>
      <c r="O29" s="12" t="s">
        <v>483</v>
      </c>
    </row>
    <row r="30">
      <c r="A30" s="12">
        <v>29.0</v>
      </c>
      <c r="B30" s="12" t="s">
        <v>54</v>
      </c>
      <c r="C30" s="12" t="s">
        <v>309</v>
      </c>
      <c r="D30" s="40" t="s">
        <v>647</v>
      </c>
      <c r="E30" s="12" t="s">
        <v>648</v>
      </c>
      <c r="F30" s="12" t="s">
        <v>649</v>
      </c>
      <c r="G30" s="12" t="s">
        <v>650</v>
      </c>
      <c r="H30" s="12" t="s">
        <v>651</v>
      </c>
      <c r="I30" s="12" t="s">
        <v>652</v>
      </c>
      <c r="J30" s="12" t="s">
        <v>653</v>
      </c>
      <c r="K30" s="12">
        <v>3.0</v>
      </c>
      <c r="L30" s="12" t="s">
        <v>55</v>
      </c>
      <c r="M30" s="12">
        <v>9.810530775E9</v>
      </c>
      <c r="O30" s="12" t="s">
        <v>483</v>
      </c>
    </row>
    <row r="31">
      <c r="A31" s="12">
        <v>30.0</v>
      </c>
      <c r="B31" s="12" t="s">
        <v>89</v>
      </c>
      <c r="C31" s="12" t="s">
        <v>310</v>
      </c>
      <c r="D31" s="40" t="s">
        <v>654</v>
      </c>
      <c r="E31" s="12" t="s">
        <v>655</v>
      </c>
      <c r="F31" s="12" t="s">
        <v>656</v>
      </c>
      <c r="G31" s="12" t="s">
        <v>657</v>
      </c>
      <c r="H31" s="12" t="s">
        <v>658</v>
      </c>
      <c r="I31" s="12" t="s">
        <v>659</v>
      </c>
      <c r="J31" s="12" t="s">
        <v>660</v>
      </c>
      <c r="K31" s="12">
        <v>2.0</v>
      </c>
      <c r="L31" s="12" t="s">
        <v>90</v>
      </c>
      <c r="M31" s="12">
        <v>9.916934481E9</v>
      </c>
      <c r="N31" s="12" t="s">
        <v>482</v>
      </c>
      <c r="O31" s="12" t="s">
        <v>491</v>
      </c>
    </row>
    <row r="32">
      <c r="A32" s="12">
        <v>31.0</v>
      </c>
      <c r="B32" s="12" t="s">
        <v>183</v>
      </c>
      <c r="C32" s="12" t="s">
        <v>311</v>
      </c>
      <c r="D32" s="40" t="s">
        <v>661</v>
      </c>
      <c r="E32" s="12" t="s">
        <v>662</v>
      </c>
      <c r="F32" s="40" t="s">
        <v>663</v>
      </c>
      <c r="G32" s="12" t="s">
        <v>664</v>
      </c>
      <c r="H32" s="12" t="s">
        <v>665</v>
      </c>
      <c r="I32" s="12" t="s">
        <v>666</v>
      </c>
      <c r="J32" s="12" t="s">
        <v>667</v>
      </c>
      <c r="K32" s="12">
        <v>2.0</v>
      </c>
      <c r="L32" s="12" t="s">
        <v>668</v>
      </c>
      <c r="M32" s="12">
        <v>9.73999166E9</v>
      </c>
      <c r="O32" s="12" t="s">
        <v>483</v>
      </c>
    </row>
    <row r="33">
      <c r="A33" s="12">
        <v>32.0</v>
      </c>
      <c r="B33" s="12" t="s">
        <v>127</v>
      </c>
      <c r="C33" s="12" t="s">
        <v>312</v>
      </c>
      <c r="D33" s="40" t="s">
        <v>669</v>
      </c>
      <c r="E33" s="12" t="s">
        <v>670</v>
      </c>
      <c r="F33" s="12" t="s">
        <v>671</v>
      </c>
      <c r="G33" s="12" t="s">
        <v>672</v>
      </c>
      <c r="H33" s="12" t="s">
        <v>673</v>
      </c>
      <c r="I33" s="12" t="s">
        <v>674</v>
      </c>
      <c r="J33" s="12" t="s">
        <v>675</v>
      </c>
      <c r="K33" s="12">
        <v>3.0</v>
      </c>
      <c r="L33" s="12" t="s">
        <v>128</v>
      </c>
      <c r="M33" s="12">
        <v>9.052600555E9</v>
      </c>
      <c r="N33" s="12" t="s">
        <v>505</v>
      </c>
      <c r="O33" s="12" t="s">
        <v>483</v>
      </c>
    </row>
    <row r="34">
      <c r="A34" s="12">
        <v>33.0</v>
      </c>
      <c r="B34" s="12" t="s">
        <v>259</v>
      </c>
      <c r="C34" s="12" t="s">
        <v>313</v>
      </c>
      <c r="D34" s="40" t="s">
        <v>676</v>
      </c>
      <c r="E34" s="12" t="s">
        <v>677</v>
      </c>
      <c r="F34" s="12" t="s">
        <v>678</v>
      </c>
      <c r="G34" s="12" t="s">
        <v>679</v>
      </c>
      <c r="H34" s="12" t="s">
        <v>680</v>
      </c>
      <c r="I34" s="12" t="s">
        <v>681</v>
      </c>
      <c r="K34" s="12">
        <v>1.0</v>
      </c>
      <c r="L34" s="12" t="s">
        <v>260</v>
      </c>
      <c r="M34" s="12">
        <v>8.510004851E9</v>
      </c>
      <c r="N34" s="12" t="s">
        <v>505</v>
      </c>
      <c r="O34" s="12" t="s">
        <v>483</v>
      </c>
    </row>
    <row r="35">
      <c r="A35" s="12">
        <v>34.0</v>
      </c>
      <c r="B35" s="12" t="s">
        <v>161</v>
      </c>
      <c r="C35" s="12" t="s">
        <v>314</v>
      </c>
      <c r="D35" s="40" t="s">
        <v>682</v>
      </c>
      <c r="E35" s="12" t="s">
        <v>683</v>
      </c>
      <c r="F35" s="12" t="s">
        <v>684</v>
      </c>
      <c r="G35" s="12" t="s">
        <v>685</v>
      </c>
      <c r="H35" s="12" t="s">
        <v>686</v>
      </c>
      <c r="I35" s="12" t="s">
        <v>687</v>
      </c>
      <c r="J35" s="12" t="s">
        <v>688</v>
      </c>
      <c r="K35" s="12">
        <v>6.0</v>
      </c>
      <c r="L35" s="12" t="s">
        <v>689</v>
      </c>
      <c r="M35" s="12">
        <v>9.958929366E9</v>
      </c>
      <c r="N35" s="12" t="s">
        <v>505</v>
      </c>
      <c r="O35" s="12" t="s">
        <v>483</v>
      </c>
    </row>
    <row r="36">
      <c r="A36" s="12">
        <v>35.0</v>
      </c>
      <c r="B36" s="12" t="s">
        <v>175</v>
      </c>
      <c r="C36" s="12" t="s">
        <v>315</v>
      </c>
      <c r="D36" s="40" t="s">
        <v>690</v>
      </c>
      <c r="E36" s="12" t="s">
        <v>677</v>
      </c>
      <c r="F36" s="12" t="s">
        <v>691</v>
      </c>
      <c r="G36" s="12" t="s">
        <v>692</v>
      </c>
      <c r="H36" s="12" t="s">
        <v>693</v>
      </c>
      <c r="I36" s="12" t="s">
        <v>694</v>
      </c>
      <c r="K36" s="12">
        <v>3.0</v>
      </c>
      <c r="L36" s="12" t="s">
        <v>176</v>
      </c>
      <c r="M36" s="12">
        <v>9.167323426E9</v>
      </c>
      <c r="N36" s="12" t="s">
        <v>482</v>
      </c>
      <c r="O36" s="12" t="s">
        <v>491</v>
      </c>
    </row>
    <row r="37">
      <c r="A37" s="12">
        <v>36.0</v>
      </c>
      <c r="B37" s="12" t="s">
        <v>110</v>
      </c>
      <c r="C37" s="12" t="s">
        <v>316</v>
      </c>
      <c r="D37" s="40" t="s">
        <v>695</v>
      </c>
      <c r="E37" s="12" t="s">
        <v>696</v>
      </c>
      <c r="F37" s="12" t="s">
        <v>697</v>
      </c>
      <c r="G37" s="12" t="s">
        <v>698</v>
      </c>
      <c r="H37" s="12" t="s">
        <v>699</v>
      </c>
      <c r="I37" s="12" t="s">
        <v>700</v>
      </c>
      <c r="J37" s="12" t="s">
        <v>701</v>
      </c>
      <c r="K37" s="12">
        <v>5.0</v>
      </c>
      <c r="L37" s="12" t="s">
        <v>111</v>
      </c>
      <c r="M37" s="12">
        <v>8.860665833E9</v>
      </c>
      <c r="N37" s="12" t="s">
        <v>505</v>
      </c>
      <c r="O37" s="12" t="s">
        <v>483</v>
      </c>
    </row>
    <row r="38">
      <c r="A38" s="12">
        <v>37.0</v>
      </c>
      <c r="B38" s="12" t="s">
        <v>141</v>
      </c>
      <c r="C38" s="12" t="s">
        <v>317</v>
      </c>
      <c r="D38" s="40" t="s">
        <v>702</v>
      </c>
      <c r="E38" s="12" t="s">
        <v>703</v>
      </c>
      <c r="F38" s="12" t="s">
        <v>704</v>
      </c>
      <c r="G38" s="12" t="s">
        <v>705</v>
      </c>
      <c r="H38" s="12" t="s">
        <v>706</v>
      </c>
      <c r="I38" s="12" t="s">
        <v>707</v>
      </c>
      <c r="K38" s="12">
        <v>5.0</v>
      </c>
      <c r="L38" s="12" t="s">
        <v>142</v>
      </c>
      <c r="M38" s="12">
        <v>9.654808379E9</v>
      </c>
      <c r="N38" s="12" t="s">
        <v>482</v>
      </c>
      <c r="O38" s="12" t="s">
        <v>491</v>
      </c>
    </row>
    <row r="39">
      <c r="A39" s="12">
        <v>38.0</v>
      </c>
      <c r="B39" s="12" t="s">
        <v>46</v>
      </c>
      <c r="C39" s="12" t="s">
        <v>318</v>
      </c>
      <c r="D39" s="40" t="s">
        <v>708</v>
      </c>
      <c r="E39" s="12" t="s">
        <v>709</v>
      </c>
      <c r="F39" s="12" t="s">
        <v>710</v>
      </c>
      <c r="G39" s="12" t="s">
        <v>711</v>
      </c>
      <c r="H39" s="12" t="s">
        <v>561</v>
      </c>
      <c r="I39" s="12" t="s">
        <v>712</v>
      </c>
      <c r="J39" s="12" t="s">
        <v>713</v>
      </c>
      <c r="K39" s="12">
        <v>3.0</v>
      </c>
      <c r="L39" s="12" t="s">
        <v>47</v>
      </c>
      <c r="M39" s="12">
        <v>9.953975449E9</v>
      </c>
      <c r="N39" s="12" t="s">
        <v>482</v>
      </c>
      <c r="O39" s="12" t="s">
        <v>483</v>
      </c>
    </row>
    <row r="40">
      <c r="A40" s="12">
        <v>39.0</v>
      </c>
      <c r="B40" s="12" t="s">
        <v>221</v>
      </c>
      <c r="C40" s="12" t="s">
        <v>319</v>
      </c>
      <c r="D40" s="40" t="s">
        <v>714</v>
      </c>
      <c r="E40" s="12" t="s">
        <v>715</v>
      </c>
      <c r="F40" s="12" t="s">
        <v>715</v>
      </c>
      <c r="G40" s="12" t="s">
        <v>716</v>
      </c>
      <c r="H40" s="12" t="s">
        <v>717</v>
      </c>
      <c r="I40" s="12" t="s">
        <v>718</v>
      </c>
      <c r="J40" s="12" t="s">
        <v>719</v>
      </c>
      <c r="K40" s="12">
        <v>5.0</v>
      </c>
      <c r="L40" s="12" t="s">
        <v>222</v>
      </c>
      <c r="M40" s="12">
        <v>9.980949483E9</v>
      </c>
      <c r="N40" s="12" t="s">
        <v>505</v>
      </c>
      <c r="O40" s="12" t="s">
        <v>483</v>
      </c>
    </row>
    <row r="41">
      <c r="A41" s="12">
        <v>40.0</v>
      </c>
      <c r="B41" s="12" t="s">
        <v>199</v>
      </c>
      <c r="C41" s="12" t="s">
        <v>320</v>
      </c>
      <c r="D41" s="40" t="s">
        <v>720</v>
      </c>
      <c r="E41" s="12" t="s">
        <v>721</v>
      </c>
      <c r="F41" s="12" t="s">
        <v>722</v>
      </c>
      <c r="G41" s="12" t="s">
        <v>723</v>
      </c>
      <c r="H41" s="12" t="s">
        <v>633</v>
      </c>
      <c r="I41" s="12" t="s">
        <v>724</v>
      </c>
      <c r="J41" s="12" t="s">
        <v>725</v>
      </c>
      <c r="K41" s="12">
        <v>2.0</v>
      </c>
      <c r="L41" s="12" t="s">
        <v>200</v>
      </c>
      <c r="M41" s="12">
        <v>1.581980131E9</v>
      </c>
      <c r="N41" s="12" t="s">
        <v>505</v>
      </c>
      <c r="O41" s="12" t="s">
        <v>491</v>
      </c>
    </row>
    <row r="42">
      <c r="A42" s="12">
        <v>41.0</v>
      </c>
      <c r="B42" s="12" t="s">
        <v>205</v>
      </c>
      <c r="C42" s="12" t="s">
        <v>321</v>
      </c>
      <c r="D42" s="40" t="s">
        <v>726</v>
      </c>
      <c r="E42" s="12" t="s">
        <v>727</v>
      </c>
      <c r="F42" s="12" t="s">
        <v>728</v>
      </c>
      <c r="G42" s="12" t="s">
        <v>729</v>
      </c>
      <c r="H42" s="12" t="s">
        <v>730</v>
      </c>
      <c r="I42" s="12" t="s">
        <v>731</v>
      </c>
      <c r="J42" s="12" t="s">
        <v>732</v>
      </c>
      <c r="K42" s="12">
        <v>4.0</v>
      </c>
      <c r="L42" s="12" t="s">
        <v>206</v>
      </c>
      <c r="M42" s="12">
        <v>9.099997517E9</v>
      </c>
      <c r="N42" s="12" t="s">
        <v>482</v>
      </c>
      <c r="O42" s="12" t="s">
        <v>483</v>
      </c>
    </row>
    <row r="43">
      <c r="A43" s="12">
        <v>42.0</v>
      </c>
      <c r="B43" s="12" t="s">
        <v>187</v>
      </c>
      <c r="C43" s="12" t="s">
        <v>322</v>
      </c>
      <c r="D43" s="40" t="s">
        <v>733</v>
      </c>
      <c r="E43" s="12" t="s">
        <v>493</v>
      </c>
      <c r="F43" s="12" t="s">
        <v>734</v>
      </c>
      <c r="G43" s="12" t="s">
        <v>735</v>
      </c>
      <c r="H43" s="12" t="s">
        <v>736</v>
      </c>
      <c r="I43" s="12" t="s">
        <v>737</v>
      </c>
      <c r="K43" s="12">
        <v>2.0</v>
      </c>
      <c r="L43" s="12" t="s">
        <v>188</v>
      </c>
      <c r="M43" s="12">
        <v>9.733722817E9</v>
      </c>
      <c r="N43" s="12" t="s">
        <v>505</v>
      </c>
      <c r="O43" s="12" t="s">
        <v>483</v>
      </c>
    </row>
    <row r="44">
      <c r="A44" s="12">
        <v>43.0</v>
      </c>
      <c r="B44" s="12" t="s">
        <v>167</v>
      </c>
      <c r="C44" s="12" t="s">
        <v>323</v>
      </c>
      <c r="D44" s="40" t="s">
        <v>738</v>
      </c>
      <c r="E44" s="12" t="s">
        <v>739</v>
      </c>
      <c r="F44" s="40" t="s">
        <v>740</v>
      </c>
      <c r="G44" s="12" t="s">
        <v>741</v>
      </c>
      <c r="H44" s="12" t="s">
        <v>742</v>
      </c>
      <c r="I44" s="12" t="s">
        <v>743</v>
      </c>
      <c r="K44" s="12">
        <v>3.0</v>
      </c>
      <c r="L44" s="12" t="s">
        <v>168</v>
      </c>
      <c r="M44" s="12">
        <v>9.899575753E9</v>
      </c>
      <c r="N44" s="12" t="s">
        <v>482</v>
      </c>
      <c r="O44" s="12" t="s">
        <v>491</v>
      </c>
    </row>
    <row r="45">
      <c r="A45" s="12">
        <v>44.0</v>
      </c>
      <c r="B45" s="12" t="s">
        <v>241</v>
      </c>
      <c r="C45" s="12" t="s">
        <v>324</v>
      </c>
      <c r="D45" s="40" t="s">
        <v>744</v>
      </c>
      <c r="E45" s="12" t="s">
        <v>745</v>
      </c>
      <c r="F45" s="12" t="s">
        <v>746</v>
      </c>
      <c r="G45" s="12" t="s">
        <v>747</v>
      </c>
      <c r="H45" s="12" t="s">
        <v>748</v>
      </c>
      <c r="I45" s="12" t="s">
        <v>749</v>
      </c>
      <c r="J45" s="12" t="s">
        <v>750</v>
      </c>
      <c r="K45" s="12">
        <v>3.0</v>
      </c>
      <c r="L45" s="12" t="s">
        <v>242</v>
      </c>
      <c r="M45" s="12">
        <v>9.822000215E9</v>
      </c>
      <c r="O45" s="12" t="s">
        <v>491</v>
      </c>
    </row>
    <row r="46">
      <c r="A46" s="12">
        <v>45.0</v>
      </c>
      <c r="B46" s="12" t="s">
        <v>195</v>
      </c>
      <c r="C46" s="12" t="s">
        <v>325</v>
      </c>
      <c r="D46" s="40" t="s">
        <v>751</v>
      </c>
      <c r="E46" s="12" t="s">
        <v>752</v>
      </c>
      <c r="F46" s="12" t="s">
        <v>753</v>
      </c>
      <c r="G46" s="12" t="s">
        <v>754</v>
      </c>
      <c r="H46" s="12" t="s">
        <v>665</v>
      </c>
      <c r="I46" s="12" t="s">
        <v>755</v>
      </c>
      <c r="J46" s="12" t="s">
        <v>756</v>
      </c>
      <c r="K46" s="12">
        <v>1.0</v>
      </c>
      <c r="L46" s="12" t="s">
        <v>196</v>
      </c>
      <c r="M46" s="12">
        <v>9.731711144E9</v>
      </c>
      <c r="N46" s="12" t="s">
        <v>482</v>
      </c>
      <c r="O46" s="12" t="s">
        <v>491</v>
      </c>
    </row>
    <row r="47">
      <c r="A47" s="12">
        <v>46.0</v>
      </c>
      <c r="B47" s="12" t="s">
        <v>139</v>
      </c>
      <c r="C47" s="12" t="s">
        <v>326</v>
      </c>
      <c r="D47" s="40" t="s">
        <v>757</v>
      </c>
      <c r="E47" s="12" t="s">
        <v>758</v>
      </c>
      <c r="F47" s="12" t="s">
        <v>759</v>
      </c>
      <c r="G47" s="12" t="s">
        <v>760</v>
      </c>
      <c r="H47" s="12" t="s">
        <v>761</v>
      </c>
      <c r="I47" s="12" t="s">
        <v>762</v>
      </c>
      <c r="J47" s="12" t="s">
        <v>763</v>
      </c>
      <c r="K47" s="12">
        <v>5.0</v>
      </c>
      <c r="L47" s="12" t="s">
        <v>140</v>
      </c>
      <c r="M47" s="12">
        <v>9.91002021E9</v>
      </c>
      <c r="O47" s="12" t="s">
        <v>483</v>
      </c>
    </row>
    <row r="48">
      <c r="A48" s="12">
        <v>47.0</v>
      </c>
      <c r="B48" s="12" t="s">
        <v>85</v>
      </c>
      <c r="C48" s="12" t="s">
        <v>327</v>
      </c>
      <c r="D48" s="40" t="s">
        <v>764</v>
      </c>
      <c r="E48" s="12" t="s">
        <v>696</v>
      </c>
      <c r="F48" s="12" t="s">
        <v>765</v>
      </c>
      <c r="G48" s="12" t="s">
        <v>766</v>
      </c>
      <c r="H48" s="12" t="s">
        <v>767</v>
      </c>
      <c r="I48" s="12" t="s">
        <v>768</v>
      </c>
      <c r="J48" s="12" t="s">
        <v>769</v>
      </c>
      <c r="K48" s="12">
        <v>2.0</v>
      </c>
      <c r="L48" s="12" t="s">
        <v>86</v>
      </c>
      <c r="M48" s="12">
        <v>7.506517308E9</v>
      </c>
      <c r="N48" s="12" t="s">
        <v>505</v>
      </c>
      <c r="O48" s="12" t="s">
        <v>491</v>
      </c>
    </row>
    <row r="49">
      <c r="A49" s="12">
        <v>48.0</v>
      </c>
      <c r="B49" s="12" t="s">
        <v>133</v>
      </c>
      <c r="C49" s="12" t="s">
        <v>328</v>
      </c>
      <c r="D49" s="40" t="s">
        <v>770</v>
      </c>
      <c r="E49" s="12" t="s">
        <v>771</v>
      </c>
      <c r="F49" s="12" t="s">
        <v>772</v>
      </c>
      <c r="G49" s="12" t="s">
        <v>773</v>
      </c>
      <c r="H49" s="12" t="s">
        <v>774</v>
      </c>
      <c r="I49" s="12" t="s">
        <v>775</v>
      </c>
      <c r="J49" s="12" t="s">
        <v>776</v>
      </c>
      <c r="K49" s="12">
        <v>2.0</v>
      </c>
      <c r="L49" s="12" t="s">
        <v>134</v>
      </c>
      <c r="M49" s="12">
        <v>9.811755515E9</v>
      </c>
      <c r="N49" s="12" t="s">
        <v>505</v>
      </c>
      <c r="O49" s="12" t="s">
        <v>483</v>
      </c>
    </row>
    <row r="50">
      <c r="A50" s="12">
        <v>49.0</v>
      </c>
      <c r="B50" s="12" t="s">
        <v>777</v>
      </c>
      <c r="C50" s="12" t="s">
        <v>329</v>
      </c>
      <c r="D50" s="40" t="s">
        <v>778</v>
      </c>
      <c r="E50" s="12" t="s">
        <v>779</v>
      </c>
      <c r="F50" s="12" t="s">
        <v>780</v>
      </c>
      <c r="G50" s="12" t="s">
        <v>781</v>
      </c>
      <c r="H50" s="12" t="s">
        <v>782</v>
      </c>
      <c r="I50" s="12" t="s">
        <v>783</v>
      </c>
      <c r="J50" s="12" t="s">
        <v>784</v>
      </c>
      <c r="K50" s="12">
        <v>4.0</v>
      </c>
      <c r="L50" s="12" t="s">
        <v>212</v>
      </c>
      <c r="M50" s="12">
        <v>8.800380666E9</v>
      </c>
      <c r="N50" s="12" t="s">
        <v>505</v>
      </c>
      <c r="O50" s="12" t="s">
        <v>483</v>
      </c>
    </row>
    <row r="51">
      <c r="A51" s="12">
        <v>50.0</v>
      </c>
      <c r="B51" s="12" t="s">
        <v>155</v>
      </c>
      <c r="C51" s="12" t="s">
        <v>330</v>
      </c>
      <c r="D51" s="40" t="s">
        <v>785</v>
      </c>
      <c r="E51" s="12" t="s">
        <v>786</v>
      </c>
      <c r="F51" s="12" t="s">
        <v>787</v>
      </c>
      <c r="G51" s="12" t="s">
        <v>788</v>
      </c>
      <c r="H51" s="12" t="s">
        <v>789</v>
      </c>
      <c r="I51" s="12" t="s">
        <v>790</v>
      </c>
      <c r="K51" s="12">
        <v>5.0</v>
      </c>
      <c r="L51" s="12" t="s">
        <v>156</v>
      </c>
      <c r="M51" s="12">
        <v>9.82046292E9</v>
      </c>
      <c r="N51" s="12" t="s">
        <v>505</v>
      </c>
      <c r="O51" s="12" t="s">
        <v>483</v>
      </c>
    </row>
    <row r="52">
      <c r="A52" s="12">
        <v>51.0</v>
      </c>
      <c r="B52" s="12" t="s">
        <v>277</v>
      </c>
      <c r="C52" s="12" t="s">
        <v>331</v>
      </c>
      <c r="D52" s="40" t="s">
        <v>791</v>
      </c>
      <c r="E52" s="12" t="s">
        <v>792</v>
      </c>
      <c r="F52" s="12" t="s">
        <v>793</v>
      </c>
      <c r="G52" s="12" t="s">
        <v>794</v>
      </c>
      <c r="H52" s="12" t="s">
        <v>795</v>
      </c>
      <c r="I52" s="12" t="s">
        <v>796</v>
      </c>
      <c r="J52" s="12" t="s">
        <v>797</v>
      </c>
      <c r="K52" s="12">
        <v>2.0</v>
      </c>
      <c r="L52" s="12" t="s">
        <v>278</v>
      </c>
      <c r="M52" s="12">
        <v>9.89900574E9</v>
      </c>
      <c r="O52" s="12" t="s">
        <v>483</v>
      </c>
    </row>
    <row r="53">
      <c r="A53" s="12">
        <v>52.0</v>
      </c>
      <c r="B53" s="12" t="s">
        <v>265</v>
      </c>
      <c r="C53" s="12" t="s">
        <v>332</v>
      </c>
      <c r="D53" s="40" t="s">
        <v>798</v>
      </c>
      <c r="E53" s="12" t="s">
        <v>799</v>
      </c>
      <c r="F53" s="12" t="s">
        <v>800</v>
      </c>
      <c r="G53" s="12" t="s">
        <v>801</v>
      </c>
      <c r="H53" s="12" t="s">
        <v>802</v>
      </c>
      <c r="I53" s="12" t="s">
        <v>803</v>
      </c>
      <c r="J53" s="12" t="s">
        <v>804</v>
      </c>
      <c r="K53" s="12">
        <v>1.0</v>
      </c>
      <c r="L53" s="12" t="s">
        <v>266</v>
      </c>
      <c r="M53" s="12">
        <v>9.886768026E9</v>
      </c>
      <c r="N53" s="12" t="s">
        <v>505</v>
      </c>
      <c r="O53" s="12" t="s">
        <v>483</v>
      </c>
    </row>
    <row r="54">
      <c r="A54" s="12">
        <v>53.0</v>
      </c>
      <c r="B54" s="12" t="s">
        <v>209</v>
      </c>
      <c r="C54" s="12" t="s">
        <v>333</v>
      </c>
      <c r="D54" s="40" t="s">
        <v>805</v>
      </c>
      <c r="E54" s="12" t="s">
        <v>806</v>
      </c>
      <c r="F54" s="12" t="s">
        <v>807</v>
      </c>
      <c r="G54" s="12" t="s">
        <v>808</v>
      </c>
      <c r="H54" s="12" t="s">
        <v>809</v>
      </c>
      <c r="I54" s="12" t="s">
        <v>810</v>
      </c>
      <c r="J54" s="12" t="s">
        <v>811</v>
      </c>
      <c r="K54" s="12">
        <v>4.0</v>
      </c>
      <c r="L54" s="12" t="s">
        <v>812</v>
      </c>
      <c r="M54" s="12">
        <v>9.819546368E9</v>
      </c>
      <c r="N54" s="12" t="s">
        <v>482</v>
      </c>
      <c r="O54" s="12" t="s">
        <v>483</v>
      </c>
    </row>
    <row r="55">
      <c r="A55" s="12">
        <v>54.0</v>
      </c>
      <c r="B55" s="12" t="s">
        <v>27</v>
      </c>
      <c r="C55" s="12" t="s">
        <v>334</v>
      </c>
      <c r="D55" s="40" t="s">
        <v>813</v>
      </c>
      <c r="E55" s="12" t="s">
        <v>677</v>
      </c>
      <c r="F55" s="12" t="s">
        <v>814</v>
      </c>
      <c r="G55" s="12" t="s">
        <v>815</v>
      </c>
      <c r="H55" s="12" t="s">
        <v>816</v>
      </c>
      <c r="I55" s="12" t="s">
        <v>817</v>
      </c>
      <c r="K55" s="12">
        <v>3.0</v>
      </c>
      <c r="L55" s="12" t="s">
        <v>28</v>
      </c>
      <c r="M55" s="12">
        <v>9.820282922E9</v>
      </c>
      <c r="N55" s="12" t="s">
        <v>505</v>
      </c>
      <c r="O55" s="12" t="s">
        <v>491</v>
      </c>
    </row>
    <row r="56">
      <c r="A56" s="12">
        <v>55.0</v>
      </c>
      <c r="B56" s="12" t="s">
        <v>243</v>
      </c>
      <c r="C56" s="12" t="s">
        <v>335</v>
      </c>
      <c r="D56" s="40" t="s">
        <v>818</v>
      </c>
      <c r="E56" s="12" t="s">
        <v>530</v>
      </c>
      <c r="F56" s="12" t="s">
        <v>819</v>
      </c>
      <c r="G56" s="12" t="s">
        <v>820</v>
      </c>
      <c r="H56" s="12" t="s">
        <v>821</v>
      </c>
      <c r="I56" s="12" t="s">
        <v>822</v>
      </c>
      <c r="J56" s="12" t="s">
        <v>823</v>
      </c>
      <c r="K56" s="12">
        <v>1.0</v>
      </c>
      <c r="L56" s="12" t="s">
        <v>244</v>
      </c>
      <c r="M56" s="12">
        <v>9.962002231E9</v>
      </c>
      <c r="N56" s="12" t="s">
        <v>482</v>
      </c>
      <c r="O56" s="12" t="s">
        <v>824</v>
      </c>
    </row>
    <row r="57">
      <c r="A57" s="12">
        <v>56.0</v>
      </c>
      <c r="B57" s="12" t="s">
        <v>231</v>
      </c>
      <c r="C57" s="12" t="s">
        <v>336</v>
      </c>
      <c r="D57" s="40" t="s">
        <v>825</v>
      </c>
      <c r="E57" s="12" t="s">
        <v>826</v>
      </c>
      <c r="F57" s="12" t="s">
        <v>827</v>
      </c>
      <c r="G57" s="12" t="s">
        <v>828</v>
      </c>
      <c r="H57" s="12" t="s">
        <v>566</v>
      </c>
      <c r="I57" s="12" t="s">
        <v>829</v>
      </c>
      <c r="K57" s="12">
        <v>3.0</v>
      </c>
      <c r="L57" s="12" t="s">
        <v>232</v>
      </c>
      <c r="M57" s="12">
        <v>9.535069696E9</v>
      </c>
      <c r="O57" s="12" t="s">
        <v>555</v>
      </c>
    </row>
    <row r="58">
      <c r="A58" s="12">
        <v>57.0</v>
      </c>
      <c r="B58" s="12" t="s">
        <v>269</v>
      </c>
      <c r="C58" s="12" t="s">
        <v>337</v>
      </c>
      <c r="D58" s="40" t="s">
        <v>830</v>
      </c>
      <c r="E58" s="12" t="s">
        <v>677</v>
      </c>
      <c r="F58" s="12" t="s">
        <v>831</v>
      </c>
      <c r="G58" s="12" t="s">
        <v>832</v>
      </c>
      <c r="H58" s="12" t="s">
        <v>833</v>
      </c>
      <c r="I58" s="12" t="s">
        <v>834</v>
      </c>
      <c r="K58" s="12">
        <v>3.0</v>
      </c>
      <c r="L58" s="12" t="s">
        <v>270</v>
      </c>
      <c r="M58" s="12">
        <v>8.130475887E9</v>
      </c>
      <c r="N58" s="12" t="s">
        <v>505</v>
      </c>
      <c r="O58" s="12" t="s">
        <v>483</v>
      </c>
    </row>
    <row r="59">
      <c r="A59" s="12">
        <v>58.0</v>
      </c>
      <c r="B59" s="12" t="s">
        <v>93</v>
      </c>
      <c r="C59" s="12" t="s">
        <v>338</v>
      </c>
      <c r="D59" s="40" t="s">
        <v>835</v>
      </c>
      <c r="E59" s="12" t="s">
        <v>677</v>
      </c>
      <c r="F59" s="12" t="s">
        <v>836</v>
      </c>
      <c r="G59" s="12" t="s">
        <v>837</v>
      </c>
      <c r="H59" s="12" t="s">
        <v>838</v>
      </c>
      <c r="I59" s="12" t="s">
        <v>834</v>
      </c>
      <c r="J59" s="12" t="s">
        <v>839</v>
      </c>
      <c r="K59" s="12">
        <v>2.0</v>
      </c>
      <c r="L59" s="12" t="s">
        <v>840</v>
      </c>
      <c r="M59" s="12">
        <v>9.643659919E9</v>
      </c>
      <c r="N59" s="12" t="s">
        <v>505</v>
      </c>
      <c r="O59" s="12" t="s">
        <v>841</v>
      </c>
    </row>
    <row r="60">
      <c r="A60" s="12">
        <v>59.0</v>
      </c>
      <c r="B60" s="12" t="s">
        <v>249</v>
      </c>
      <c r="C60" s="12" t="s">
        <v>339</v>
      </c>
      <c r="D60" s="40" t="s">
        <v>842</v>
      </c>
      <c r="E60" s="12" t="s">
        <v>843</v>
      </c>
      <c r="F60" s="12" t="s">
        <v>844</v>
      </c>
      <c r="G60" s="12" t="s">
        <v>845</v>
      </c>
      <c r="H60" s="12" t="s">
        <v>846</v>
      </c>
      <c r="I60" s="12" t="s">
        <v>847</v>
      </c>
      <c r="K60" s="12">
        <v>4.0</v>
      </c>
      <c r="L60" s="12" t="s">
        <v>250</v>
      </c>
      <c r="M60" s="12">
        <v>9.810321784E9</v>
      </c>
      <c r="N60" s="12" t="s">
        <v>482</v>
      </c>
      <c r="O60" s="12" t="s">
        <v>483</v>
      </c>
    </row>
    <row r="61">
      <c r="A61" s="12">
        <v>60.0</v>
      </c>
      <c r="B61" s="12" t="s">
        <v>165</v>
      </c>
      <c r="C61" s="12" t="s">
        <v>340</v>
      </c>
      <c r="D61" s="40" t="s">
        <v>848</v>
      </c>
      <c r="E61" s="12" t="s">
        <v>849</v>
      </c>
      <c r="F61" s="40" t="s">
        <v>850</v>
      </c>
      <c r="G61" s="12" t="s">
        <v>851</v>
      </c>
      <c r="H61" s="12" t="s">
        <v>633</v>
      </c>
      <c r="I61" s="12" t="s">
        <v>852</v>
      </c>
      <c r="K61" s="12">
        <v>2.0</v>
      </c>
      <c r="L61" s="12" t="s">
        <v>166</v>
      </c>
      <c r="M61" s="12">
        <v>9.873232288E9</v>
      </c>
      <c r="O61" s="12" t="s">
        <v>483</v>
      </c>
    </row>
    <row r="62">
      <c r="A62" s="12">
        <v>61.0</v>
      </c>
      <c r="B62" s="12" t="s">
        <v>143</v>
      </c>
      <c r="C62" s="12" t="s">
        <v>341</v>
      </c>
      <c r="D62" s="40" t="s">
        <v>853</v>
      </c>
      <c r="E62" s="12" t="s">
        <v>854</v>
      </c>
      <c r="F62" s="12" t="s">
        <v>855</v>
      </c>
      <c r="G62" s="12" t="s">
        <v>856</v>
      </c>
      <c r="H62" s="12" t="s">
        <v>857</v>
      </c>
      <c r="I62" s="12" t="s">
        <v>858</v>
      </c>
      <c r="J62" s="12" t="s">
        <v>859</v>
      </c>
      <c r="K62" s="12">
        <v>2.0</v>
      </c>
      <c r="L62" s="12" t="s">
        <v>144</v>
      </c>
      <c r="M62" s="12">
        <v>9.833208196E9</v>
      </c>
      <c r="O62" s="12" t="s">
        <v>483</v>
      </c>
    </row>
    <row r="63">
      <c r="A63" s="12">
        <v>62.0</v>
      </c>
      <c r="B63" s="12" t="s">
        <v>215</v>
      </c>
      <c r="C63" s="12" t="s">
        <v>342</v>
      </c>
      <c r="D63" s="40" t="s">
        <v>860</v>
      </c>
      <c r="E63" s="12" t="s">
        <v>861</v>
      </c>
      <c r="F63" s="12" t="s">
        <v>862</v>
      </c>
      <c r="G63" s="12" t="s">
        <v>651</v>
      </c>
      <c r="H63" s="12" t="s">
        <v>863</v>
      </c>
      <c r="I63" s="12">
        <v>8.0</v>
      </c>
      <c r="K63" s="12">
        <v>2.0</v>
      </c>
      <c r="L63" s="12" t="s">
        <v>864</v>
      </c>
      <c r="M63" s="12">
        <v>9.540512181E9</v>
      </c>
      <c r="N63" s="12" t="s">
        <v>482</v>
      </c>
      <c r="O63" s="12" t="s">
        <v>491</v>
      </c>
    </row>
    <row r="64">
      <c r="A64" s="12">
        <v>63.0</v>
      </c>
      <c r="B64" s="12" t="s">
        <v>61</v>
      </c>
      <c r="C64" s="12" t="s">
        <v>343</v>
      </c>
      <c r="D64" s="40" t="s">
        <v>865</v>
      </c>
      <c r="E64" s="12" t="s">
        <v>866</v>
      </c>
      <c r="F64" s="12" t="s">
        <v>867</v>
      </c>
      <c r="G64" s="12" t="s">
        <v>868</v>
      </c>
      <c r="H64" s="12" t="s">
        <v>869</v>
      </c>
      <c r="I64" s="12" t="s">
        <v>870</v>
      </c>
      <c r="J64" s="12" t="s">
        <v>871</v>
      </c>
      <c r="K64" s="12">
        <v>2.0</v>
      </c>
      <c r="L64" s="12" t="s">
        <v>62</v>
      </c>
      <c r="M64" s="12">
        <v>8.861100799E9</v>
      </c>
      <c r="N64" s="12" t="s">
        <v>505</v>
      </c>
      <c r="O64" s="12" t="s">
        <v>483</v>
      </c>
    </row>
    <row r="65">
      <c r="A65" s="12">
        <v>64.0</v>
      </c>
      <c r="B65" s="12" t="s">
        <v>247</v>
      </c>
      <c r="C65" s="12" t="s">
        <v>344</v>
      </c>
      <c r="D65" s="40" t="s">
        <v>872</v>
      </c>
      <c r="E65" s="12" t="s">
        <v>873</v>
      </c>
      <c r="F65" s="12" t="s">
        <v>874</v>
      </c>
      <c r="G65" s="12" t="s">
        <v>875</v>
      </c>
      <c r="H65" s="12" t="s">
        <v>876</v>
      </c>
      <c r="I65" s="12" t="s">
        <v>877</v>
      </c>
      <c r="J65" s="12" t="s">
        <v>878</v>
      </c>
      <c r="K65" s="12">
        <v>2.0</v>
      </c>
      <c r="L65" s="12" t="s">
        <v>248</v>
      </c>
      <c r="M65" s="12">
        <v>9.930967452E9</v>
      </c>
      <c r="N65" s="12" t="s">
        <v>482</v>
      </c>
      <c r="O65" s="12" t="s">
        <v>491</v>
      </c>
    </row>
    <row r="66">
      <c r="A66" s="12">
        <v>65.0</v>
      </c>
      <c r="B66" s="12" t="s">
        <v>181</v>
      </c>
      <c r="C66" s="12" t="s">
        <v>345</v>
      </c>
      <c r="D66" s="40" t="s">
        <v>879</v>
      </c>
      <c r="E66" s="12" t="s">
        <v>880</v>
      </c>
      <c r="F66" s="12" t="s">
        <v>881</v>
      </c>
      <c r="G66" s="12" t="s">
        <v>882</v>
      </c>
      <c r="H66" s="12" t="s">
        <v>883</v>
      </c>
      <c r="I66" s="12" t="s">
        <v>884</v>
      </c>
      <c r="J66" s="12" t="s">
        <v>885</v>
      </c>
      <c r="K66" s="12">
        <v>1.0</v>
      </c>
      <c r="L66" s="12" t="s">
        <v>182</v>
      </c>
      <c r="M66" s="12">
        <v>9.823018615E9</v>
      </c>
      <c r="O66" s="12" t="s">
        <v>491</v>
      </c>
    </row>
    <row r="67">
      <c r="A67" s="12">
        <v>66.0</v>
      </c>
      <c r="B67" s="12" t="s">
        <v>97</v>
      </c>
      <c r="C67" s="12" t="s">
        <v>346</v>
      </c>
      <c r="D67" s="40" t="s">
        <v>886</v>
      </c>
      <c r="E67" s="12" t="s">
        <v>887</v>
      </c>
      <c r="F67" s="12" t="s">
        <v>888</v>
      </c>
      <c r="G67" s="12" t="s">
        <v>889</v>
      </c>
      <c r="H67" s="12" t="s">
        <v>890</v>
      </c>
      <c r="I67" s="12" t="s">
        <v>891</v>
      </c>
      <c r="J67" s="12" t="s">
        <v>892</v>
      </c>
      <c r="K67" s="12">
        <v>3.0</v>
      </c>
      <c r="L67" s="12" t="s">
        <v>98</v>
      </c>
      <c r="M67" s="12">
        <v>9.811301177E9</v>
      </c>
      <c r="N67" s="12" t="s">
        <v>482</v>
      </c>
      <c r="O67" s="12" t="s">
        <v>483</v>
      </c>
    </row>
    <row r="68">
      <c r="A68" s="12">
        <v>67.0</v>
      </c>
      <c r="B68" s="12" t="s">
        <v>223</v>
      </c>
      <c r="C68" s="12" t="s">
        <v>347</v>
      </c>
      <c r="D68" s="40" t="s">
        <v>893</v>
      </c>
      <c r="E68" s="12" t="s">
        <v>894</v>
      </c>
      <c r="F68" s="12" t="s">
        <v>895</v>
      </c>
      <c r="G68" s="12" t="s">
        <v>896</v>
      </c>
      <c r="H68" s="12" t="s">
        <v>897</v>
      </c>
      <c r="I68" s="12" t="s">
        <v>898</v>
      </c>
      <c r="J68" s="12" t="s">
        <v>899</v>
      </c>
      <c r="K68" s="12">
        <v>2.0</v>
      </c>
      <c r="L68" s="12" t="s">
        <v>224</v>
      </c>
      <c r="M68" s="12">
        <v>9.811091144E9</v>
      </c>
      <c r="N68" s="12" t="s">
        <v>482</v>
      </c>
      <c r="O68" s="12" t="s">
        <v>483</v>
      </c>
    </row>
    <row r="69">
      <c r="A69" s="12">
        <v>68.0</v>
      </c>
      <c r="B69" s="12" t="s">
        <v>145</v>
      </c>
      <c r="C69" s="12" t="s">
        <v>348</v>
      </c>
      <c r="D69" s="40" t="s">
        <v>900</v>
      </c>
      <c r="E69" s="12" t="s">
        <v>493</v>
      </c>
      <c r="F69" s="12" t="s">
        <v>901</v>
      </c>
      <c r="G69" s="12" t="s">
        <v>902</v>
      </c>
      <c r="H69" s="12" t="s">
        <v>903</v>
      </c>
      <c r="I69" s="12" t="s">
        <v>904</v>
      </c>
      <c r="K69" s="12">
        <v>3.0</v>
      </c>
      <c r="L69" s="12" t="s">
        <v>146</v>
      </c>
      <c r="M69" s="12">
        <v>9.88039343E9</v>
      </c>
      <c r="N69" s="12" t="s">
        <v>482</v>
      </c>
      <c r="O69" s="12" t="s">
        <v>491</v>
      </c>
    </row>
    <row r="70">
      <c r="A70" s="12">
        <v>69.0</v>
      </c>
      <c r="B70" s="12" t="s">
        <v>78</v>
      </c>
      <c r="C70" s="12" t="s">
        <v>349</v>
      </c>
      <c r="D70" s="40" t="s">
        <v>905</v>
      </c>
      <c r="E70" s="12" t="s">
        <v>906</v>
      </c>
      <c r="F70" s="12" t="s">
        <v>907</v>
      </c>
      <c r="G70" s="12" t="s">
        <v>908</v>
      </c>
      <c r="H70" s="12" t="s">
        <v>502</v>
      </c>
      <c r="I70" s="12" t="s">
        <v>909</v>
      </c>
      <c r="J70" s="12" t="s">
        <v>910</v>
      </c>
      <c r="K70" s="12">
        <v>5.0</v>
      </c>
      <c r="L70" s="12" t="s">
        <v>79</v>
      </c>
      <c r="M70" s="12">
        <v>9.871405697E9</v>
      </c>
      <c r="N70" s="12" t="s">
        <v>482</v>
      </c>
      <c r="O70" s="12" t="s">
        <v>483</v>
      </c>
    </row>
    <row r="71">
      <c r="A71" s="12">
        <v>70.0</v>
      </c>
      <c r="B71" s="12" t="s">
        <v>257</v>
      </c>
      <c r="C71" s="12" t="s">
        <v>350</v>
      </c>
      <c r="D71" s="40" t="s">
        <v>911</v>
      </c>
      <c r="E71" s="12" t="s">
        <v>912</v>
      </c>
      <c r="F71" s="12" t="s">
        <v>913</v>
      </c>
      <c r="G71" s="12">
        <v>29.0</v>
      </c>
      <c r="I71" s="12">
        <v>1.0</v>
      </c>
      <c r="J71" s="12" t="s">
        <v>914</v>
      </c>
      <c r="K71" s="12">
        <v>4.0</v>
      </c>
      <c r="L71" s="12" t="s">
        <v>258</v>
      </c>
      <c r="M71" s="12">
        <v>9.880244406E9</v>
      </c>
      <c r="N71" s="12" t="s">
        <v>505</v>
      </c>
      <c r="O71" s="12" t="s">
        <v>483</v>
      </c>
    </row>
    <row r="72">
      <c r="A72" s="12">
        <v>71.0</v>
      </c>
      <c r="B72" s="12" t="s">
        <v>121</v>
      </c>
      <c r="C72" s="12" t="s">
        <v>351</v>
      </c>
      <c r="D72" s="40" t="s">
        <v>915</v>
      </c>
      <c r="E72" s="12" t="s">
        <v>916</v>
      </c>
      <c r="F72" s="12" t="s">
        <v>917</v>
      </c>
      <c r="G72" s="12" t="s">
        <v>918</v>
      </c>
      <c r="H72" s="12" t="s">
        <v>919</v>
      </c>
      <c r="I72" s="12" t="s">
        <v>920</v>
      </c>
      <c r="J72" s="12" t="s">
        <v>921</v>
      </c>
      <c r="K72" s="12">
        <v>5.0</v>
      </c>
      <c r="L72" s="12" t="s">
        <v>122</v>
      </c>
      <c r="M72" s="12">
        <v>9.920041E9</v>
      </c>
      <c r="O72" s="12" t="s">
        <v>491</v>
      </c>
    </row>
    <row r="73">
      <c r="A73" s="12">
        <v>72.0</v>
      </c>
      <c r="B73" s="12" t="s">
        <v>69</v>
      </c>
      <c r="C73" s="12" t="s">
        <v>352</v>
      </c>
      <c r="D73" s="40" t="s">
        <v>922</v>
      </c>
      <c r="E73" s="12" t="s">
        <v>923</v>
      </c>
      <c r="F73" s="12" t="s">
        <v>924</v>
      </c>
      <c r="G73" s="12" t="s">
        <v>925</v>
      </c>
      <c r="H73" s="12" t="s">
        <v>926</v>
      </c>
      <c r="I73" s="12" t="s">
        <v>927</v>
      </c>
      <c r="K73" s="12">
        <v>2.0</v>
      </c>
      <c r="L73" s="12" t="s">
        <v>928</v>
      </c>
      <c r="M73" s="12">
        <v>9.667794133E9</v>
      </c>
      <c r="N73" s="12" t="s">
        <v>482</v>
      </c>
      <c r="O73" s="12" t="s">
        <v>929</v>
      </c>
    </row>
    <row r="74">
      <c r="A74" s="12">
        <v>73.0</v>
      </c>
      <c r="B74" s="12" t="s">
        <v>159</v>
      </c>
      <c r="C74" s="12" t="s">
        <v>353</v>
      </c>
      <c r="D74" s="40" t="s">
        <v>930</v>
      </c>
      <c r="E74" s="12" t="s">
        <v>931</v>
      </c>
      <c r="F74" s="12" t="s">
        <v>932</v>
      </c>
      <c r="G74" s="12" t="s">
        <v>933</v>
      </c>
      <c r="H74" s="12" t="s">
        <v>934</v>
      </c>
      <c r="I74" s="12" t="s">
        <v>935</v>
      </c>
      <c r="J74" s="12" t="s">
        <v>936</v>
      </c>
      <c r="K74" s="12">
        <v>2.0</v>
      </c>
      <c r="L74" s="12" t="s">
        <v>160</v>
      </c>
      <c r="M74" s="12">
        <v>9.650771058E9</v>
      </c>
      <c r="N74" s="12" t="s">
        <v>505</v>
      </c>
      <c r="O74" s="12" t="s">
        <v>483</v>
      </c>
    </row>
    <row r="75">
      <c r="A75" s="12">
        <v>75.0</v>
      </c>
      <c r="B75" s="12" t="s">
        <v>102</v>
      </c>
      <c r="C75" s="12" t="s">
        <v>355</v>
      </c>
      <c r="D75" s="40" t="s">
        <v>937</v>
      </c>
      <c r="E75" s="12" t="s">
        <v>677</v>
      </c>
      <c r="F75" s="12" t="s">
        <v>938</v>
      </c>
      <c r="G75" s="12" t="s">
        <v>939</v>
      </c>
      <c r="H75" s="12" t="s">
        <v>940</v>
      </c>
      <c r="I75" s="12" t="s">
        <v>941</v>
      </c>
      <c r="K75" s="12">
        <v>2.0</v>
      </c>
      <c r="L75" s="12" t="s">
        <v>103</v>
      </c>
      <c r="M75" s="12">
        <v>9.867052562E9</v>
      </c>
      <c r="N75" s="12" t="s">
        <v>505</v>
      </c>
      <c r="O75" s="12" t="s">
        <v>483</v>
      </c>
    </row>
    <row r="76">
      <c r="A76" s="12">
        <v>76.0</v>
      </c>
      <c r="B76" s="12" t="s">
        <v>263</v>
      </c>
      <c r="C76" s="12" t="s">
        <v>356</v>
      </c>
      <c r="D76" s="40" t="s">
        <v>942</v>
      </c>
      <c r="E76" s="12" t="s">
        <v>943</v>
      </c>
      <c r="F76" s="12" t="s">
        <v>944</v>
      </c>
      <c r="G76" s="12" t="s">
        <v>945</v>
      </c>
      <c r="H76" s="12" t="s">
        <v>946</v>
      </c>
      <c r="I76" s="12" t="s">
        <v>947</v>
      </c>
      <c r="K76" s="12">
        <v>4.0</v>
      </c>
      <c r="L76" s="12" t="s">
        <v>264</v>
      </c>
      <c r="M76" s="12">
        <v>8.800890429E9</v>
      </c>
      <c r="N76" s="12" t="s">
        <v>482</v>
      </c>
      <c r="O76" s="12" t="s">
        <v>491</v>
      </c>
    </row>
    <row r="77">
      <c r="A77" s="12">
        <v>77.0</v>
      </c>
      <c r="B77" s="12" t="s">
        <v>207</v>
      </c>
      <c r="C77" s="12" t="s">
        <v>357</v>
      </c>
      <c r="D77" s="40" t="s">
        <v>948</v>
      </c>
      <c r="E77" s="12" t="s">
        <v>861</v>
      </c>
      <c r="F77" s="12" t="s">
        <v>949</v>
      </c>
      <c r="G77" s="12" t="s">
        <v>950</v>
      </c>
      <c r="H77" s="12" t="s">
        <v>651</v>
      </c>
      <c r="I77" s="12" t="s">
        <v>951</v>
      </c>
      <c r="K77" s="12">
        <v>3.0</v>
      </c>
      <c r="L77" s="12" t="s">
        <v>208</v>
      </c>
      <c r="M77" s="12">
        <v>9.643819225E9</v>
      </c>
      <c r="N77" s="12" t="s">
        <v>482</v>
      </c>
      <c r="O77" s="12" t="s">
        <v>491</v>
      </c>
    </row>
    <row r="78">
      <c r="A78" s="12">
        <v>78.0</v>
      </c>
      <c r="B78" s="12" t="s">
        <v>219</v>
      </c>
      <c r="C78" s="12" t="s">
        <v>358</v>
      </c>
      <c r="D78" s="40" t="s">
        <v>952</v>
      </c>
      <c r="E78" s="12" t="s">
        <v>953</v>
      </c>
      <c r="F78" s="40" t="s">
        <v>954</v>
      </c>
      <c r="G78" s="12" t="s">
        <v>955</v>
      </c>
      <c r="H78" s="12" t="s">
        <v>956</v>
      </c>
      <c r="I78" s="12" t="s">
        <v>957</v>
      </c>
      <c r="J78" s="12" t="s">
        <v>958</v>
      </c>
      <c r="K78" s="12">
        <v>1.0</v>
      </c>
      <c r="L78" s="12" t="s">
        <v>220</v>
      </c>
      <c r="M78" s="12">
        <v>9.910052537E9</v>
      </c>
      <c r="N78" s="12" t="s">
        <v>505</v>
      </c>
      <c r="O78" s="12" t="s">
        <v>483</v>
      </c>
    </row>
    <row r="79">
      <c r="A79" s="12">
        <v>79.0</v>
      </c>
      <c r="B79" s="12" t="s">
        <v>185</v>
      </c>
      <c r="C79" s="12" t="s">
        <v>359</v>
      </c>
      <c r="D79" s="40" t="s">
        <v>959</v>
      </c>
      <c r="E79" s="12" t="s">
        <v>960</v>
      </c>
      <c r="F79" s="12" t="s">
        <v>961</v>
      </c>
      <c r="G79" s="12" t="s">
        <v>962</v>
      </c>
      <c r="H79" s="12" t="s">
        <v>963</v>
      </c>
      <c r="I79" s="12" t="s">
        <v>964</v>
      </c>
      <c r="J79" s="12" t="s">
        <v>965</v>
      </c>
      <c r="K79" s="12">
        <v>3.0</v>
      </c>
      <c r="L79" s="12" t="s">
        <v>966</v>
      </c>
      <c r="M79" s="12">
        <v>9.008992551E9</v>
      </c>
      <c r="N79" s="12" t="s">
        <v>505</v>
      </c>
      <c r="O79" s="12" t="s">
        <v>491</v>
      </c>
    </row>
    <row r="80">
      <c r="A80" s="12">
        <v>80.0</v>
      </c>
      <c r="B80" s="12" t="s">
        <v>237</v>
      </c>
      <c r="C80" s="12" t="s">
        <v>360</v>
      </c>
      <c r="D80" s="40" t="s">
        <v>967</v>
      </c>
      <c r="E80" s="12" t="s">
        <v>968</v>
      </c>
      <c r="F80" s="12" t="s">
        <v>969</v>
      </c>
      <c r="G80" s="12" t="s">
        <v>970</v>
      </c>
      <c r="H80" s="12" t="s">
        <v>645</v>
      </c>
      <c r="I80" s="12">
        <v>13.0</v>
      </c>
      <c r="K80" s="12">
        <v>2.0</v>
      </c>
      <c r="L80" s="12" t="s">
        <v>238</v>
      </c>
      <c r="M80" s="12">
        <v>9.971866333E9</v>
      </c>
      <c r="O80" s="12" t="s">
        <v>491</v>
      </c>
    </row>
    <row r="81">
      <c r="A81" s="12">
        <v>81.0</v>
      </c>
      <c r="B81" s="12" t="s">
        <v>239</v>
      </c>
      <c r="C81" s="12" t="s">
        <v>361</v>
      </c>
      <c r="D81" s="40" t="s">
        <v>971</v>
      </c>
      <c r="E81" s="12" t="s">
        <v>972</v>
      </c>
      <c r="F81" s="12" t="s">
        <v>973</v>
      </c>
      <c r="G81" s="12" t="s">
        <v>974</v>
      </c>
      <c r="H81" s="12" t="s">
        <v>975</v>
      </c>
      <c r="I81" s="12" t="s">
        <v>976</v>
      </c>
      <c r="J81" s="12" t="s">
        <v>977</v>
      </c>
      <c r="K81" s="12">
        <v>2.0</v>
      </c>
      <c r="L81" s="12" t="s">
        <v>240</v>
      </c>
      <c r="M81" s="12">
        <v>7.022566606E9</v>
      </c>
      <c r="N81" s="12" t="s">
        <v>482</v>
      </c>
      <c r="O81" s="12" t="s">
        <v>555</v>
      </c>
    </row>
    <row r="82">
      <c r="A82" s="12">
        <v>82.0</v>
      </c>
      <c r="B82" s="12" t="s">
        <v>65</v>
      </c>
      <c r="C82" s="12" t="s">
        <v>362</v>
      </c>
      <c r="D82" s="40" t="s">
        <v>978</v>
      </c>
      <c r="E82" s="12" t="s">
        <v>677</v>
      </c>
      <c r="F82" s="12" t="s">
        <v>979</v>
      </c>
      <c r="G82" s="12" t="s">
        <v>980</v>
      </c>
      <c r="H82" s="12" t="s">
        <v>981</v>
      </c>
      <c r="I82" s="12" t="s">
        <v>982</v>
      </c>
      <c r="J82" s="12" t="s">
        <v>983</v>
      </c>
      <c r="K82" s="12">
        <v>2.0</v>
      </c>
      <c r="L82" s="12" t="s">
        <v>984</v>
      </c>
      <c r="M82" s="12">
        <v>9.825457201E9</v>
      </c>
      <c r="N82" s="12" t="s">
        <v>482</v>
      </c>
      <c r="O82" s="12" t="s">
        <v>483</v>
      </c>
    </row>
    <row r="83">
      <c r="A83" s="12">
        <v>83.0</v>
      </c>
      <c r="B83" s="12" t="s">
        <v>229</v>
      </c>
      <c r="C83" s="12" t="s">
        <v>363</v>
      </c>
      <c r="D83" s="40" t="s">
        <v>985</v>
      </c>
      <c r="E83" s="12" t="s">
        <v>986</v>
      </c>
      <c r="F83" s="12" t="s">
        <v>932</v>
      </c>
      <c r="G83" s="12" t="s">
        <v>987</v>
      </c>
      <c r="H83" s="12" t="s">
        <v>988</v>
      </c>
      <c r="I83" s="12" t="s">
        <v>989</v>
      </c>
      <c r="J83" s="12" t="s">
        <v>990</v>
      </c>
      <c r="K83" s="12">
        <v>1.0</v>
      </c>
      <c r="L83" s="12" t="s">
        <v>230</v>
      </c>
      <c r="M83" s="12">
        <v>9.440002345E9</v>
      </c>
      <c r="N83" s="12" t="s">
        <v>482</v>
      </c>
      <c r="O83" s="12" t="s">
        <v>491</v>
      </c>
    </row>
    <row r="84">
      <c r="A84" s="12">
        <v>84.0</v>
      </c>
      <c r="B84" s="12" t="s">
        <v>106</v>
      </c>
      <c r="C84" s="12" t="s">
        <v>364</v>
      </c>
      <c r="D84" s="40" t="s">
        <v>991</v>
      </c>
      <c r="E84" s="12" t="s">
        <v>992</v>
      </c>
      <c r="F84" s="12" t="s">
        <v>993</v>
      </c>
      <c r="G84" s="12" t="s">
        <v>994</v>
      </c>
      <c r="H84" s="12" t="s">
        <v>995</v>
      </c>
      <c r="I84" s="12" t="s">
        <v>996</v>
      </c>
      <c r="J84" s="12" t="s">
        <v>997</v>
      </c>
      <c r="K84" s="12">
        <v>2.0</v>
      </c>
      <c r="L84" s="12" t="s">
        <v>107</v>
      </c>
      <c r="M84" s="12">
        <v>9.958393838E9</v>
      </c>
      <c r="N84" s="12" t="s">
        <v>482</v>
      </c>
      <c r="O84" s="12" t="s">
        <v>483</v>
      </c>
    </row>
    <row r="85">
      <c r="A85" s="12">
        <v>85.0</v>
      </c>
      <c r="B85" s="12" t="s">
        <v>213</v>
      </c>
      <c r="C85" s="12" t="s">
        <v>365</v>
      </c>
      <c r="D85" s="40" t="s">
        <v>998</v>
      </c>
      <c r="E85" s="12" t="s">
        <v>953</v>
      </c>
      <c r="F85" s="12" t="s">
        <v>999</v>
      </c>
      <c r="G85" s="12" t="s">
        <v>1000</v>
      </c>
      <c r="H85" s="12" t="s">
        <v>1001</v>
      </c>
      <c r="I85" s="12" t="s">
        <v>1002</v>
      </c>
      <c r="J85" s="12" t="s">
        <v>1003</v>
      </c>
      <c r="K85" s="12">
        <v>1.0</v>
      </c>
      <c r="L85" s="12" t="s">
        <v>214</v>
      </c>
      <c r="M85" s="12">
        <v>9.949002292E9</v>
      </c>
      <c r="N85" s="12" t="s">
        <v>505</v>
      </c>
      <c r="O85" s="12" t="s">
        <v>483</v>
      </c>
    </row>
    <row r="86">
      <c r="A86" s="12">
        <v>86.0</v>
      </c>
      <c r="B86" s="12" t="s">
        <v>151</v>
      </c>
      <c r="C86" s="12" t="s">
        <v>225</v>
      </c>
      <c r="D86" s="40" t="s">
        <v>467</v>
      </c>
      <c r="E86" s="12" t="s">
        <v>1004</v>
      </c>
      <c r="F86" s="12" t="s">
        <v>1005</v>
      </c>
      <c r="G86" s="12" t="s">
        <v>1006</v>
      </c>
      <c r="H86" s="12" t="s">
        <v>1007</v>
      </c>
      <c r="I86" s="12" t="s">
        <v>1008</v>
      </c>
      <c r="J86" s="12" t="s">
        <v>1009</v>
      </c>
      <c r="K86" s="12">
        <v>2.0</v>
      </c>
      <c r="L86" s="12" t="s">
        <v>226</v>
      </c>
      <c r="M86" s="12">
        <v>9.845190626E9</v>
      </c>
      <c r="O86" s="12" t="s">
        <v>474</v>
      </c>
    </row>
    <row r="87">
      <c r="A87" s="12">
        <v>87.0</v>
      </c>
      <c r="B87" s="12" t="s">
        <v>123</v>
      </c>
      <c r="C87" s="12" t="s">
        <v>366</v>
      </c>
      <c r="D87" s="40" t="s">
        <v>1010</v>
      </c>
      <c r="E87" s="12" t="s">
        <v>1011</v>
      </c>
      <c r="F87" s="12" t="s">
        <v>1012</v>
      </c>
      <c r="G87" s="12" t="s">
        <v>1013</v>
      </c>
      <c r="H87" s="12" t="s">
        <v>1014</v>
      </c>
      <c r="I87" s="12" t="s">
        <v>1015</v>
      </c>
      <c r="J87" s="12" t="s">
        <v>1016</v>
      </c>
      <c r="K87" s="12">
        <v>2.0</v>
      </c>
      <c r="L87" s="12" t="s">
        <v>124</v>
      </c>
      <c r="M87" s="12">
        <v>8.861135157E9</v>
      </c>
      <c r="N87" s="12" t="s">
        <v>482</v>
      </c>
      <c r="O87" s="12" t="s">
        <v>483</v>
      </c>
    </row>
    <row r="88">
      <c r="A88" s="12">
        <v>88.0</v>
      </c>
      <c r="B88" s="12" t="s">
        <v>115</v>
      </c>
      <c r="C88" s="12" t="s">
        <v>367</v>
      </c>
      <c r="D88" s="40" t="s">
        <v>1017</v>
      </c>
      <c r="E88" s="12" t="s">
        <v>1018</v>
      </c>
      <c r="F88" s="12" t="s">
        <v>1018</v>
      </c>
      <c r="G88" s="12" t="s">
        <v>1019</v>
      </c>
      <c r="H88" s="12" t="s">
        <v>1020</v>
      </c>
      <c r="I88" s="12" t="s">
        <v>1021</v>
      </c>
      <c r="J88" s="12" t="s">
        <v>1022</v>
      </c>
      <c r="K88" s="12">
        <v>5.0</v>
      </c>
      <c r="L88" s="12" t="s">
        <v>116</v>
      </c>
      <c r="M88" s="12">
        <v>9.822479058E9</v>
      </c>
      <c r="O88" s="12" t="s">
        <v>483</v>
      </c>
    </row>
    <row r="89">
      <c r="A89" s="12">
        <v>89.0</v>
      </c>
      <c r="B89" s="12" t="s">
        <v>119</v>
      </c>
      <c r="C89" s="12" t="s">
        <v>368</v>
      </c>
      <c r="D89" s="40" t="s">
        <v>1023</v>
      </c>
      <c r="E89" s="12" t="s">
        <v>1024</v>
      </c>
      <c r="F89" s="12" t="s">
        <v>1025</v>
      </c>
      <c r="G89" s="12" t="s">
        <v>1026</v>
      </c>
      <c r="H89" s="12" t="s">
        <v>1027</v>
      </c>
      <c r="I89" s="12" t="s">
        <v>1028</v>
      </c>
      <c r="K89" s="12">
        <v>2.0</v>
      </c>
      <c r="L89" s="12" t="s">
        <v>120</v>
      </c>
      <c r="M89" s="12">
        <v>8.870150603E9</v>
      </c>
      <c r="O89" s="12" t="s">
        <v>491</v>
      </c>
    </row>
    <row r="90">
      <c r="A90" s="12">
        <v>90.0</v>
      </c>
      <c r="B90" s="12" t="s">
        <v>189</v>
      </c>
      <c r="C90" s="12" t="s">
        <v>369</v>
      </c>
      <c r="D90" s="40" t="s">
        <v>1029</v>
      </c>
      <c r="E90" s="12" t="s">
        <v>1030</v>
      </c>
      <c r="F90" s="12" t="s">
        <v>1031</v>
      </c>
      <c r="G90" s="12" t="s">
        <v>1032</v>
      </c>
      <c r="H90" s="12" t="s">
        <v>1033</v>
      </c>
      <c r="I90" s="12" t="s">
        <v>1034</v>
      </c>
      <c r="J90" s="12" t="s">
        <v>1035</v>
      </c>
      <c r="K90" s="12">
        <v>1.0</v>
      </c>
      <c r="L90" s="12" t="s">
        <v>1036</v>
      </c>
      <c r="M90" s="12">
        <v>9.02901159E9</v>
      </c>
      <c r="N90" s="12" t="s">
        <v>505</v>
      </c>
      <c r="O90" s="12" t="s">
        <v>491</v>
      </c>
    </row>
    <row r="91">
      <c r="A91" s="12">
        <v>91.0</v>
      </c>
      <c r="B91" s="12" t="s">
        <v>179</v>
      </c>
      <c r="C91" s="12" t="s">
        <v>370</v>
      </c>
      <c r="D91" s="40" t="s">
        <v>1037</v>
      </c>
      <c r="E91" s="12" t="s">
        <v>1038</v>
      </c>
      <c r="F91" s="12" t="s">
        <v>1039</v>
      </c>
      <c r="G91" s="12" t="s">
        <v>1040</v>
      </c>
      <c r="H91" s="12" t="s">
        <v>1041</v>
      </c>
      <c r="I91" s="12" t="s">
        <v>1042</v>
      </c>
      <c r="J91" s="12" t="s">
        <v>1043</v>
      </c>
      <c r="K91" s="12">
        <v>5.0</v>
      </c>
      <c r="L91" s="12" t="s">
        <v>180</v>
      </c>
      <c r="M91" s="12">
        <v>9.892737295E9</v>
      </c>
      <c r="N91" s="12" t="s">
        <v>482</v>
      </c>
      <c r="O91" s="12" t="s">
        <v>491</v>
      </c>
    </row>
    <row r="92">
      <c r="A92" s="12">
        <v>92.0</v>
      </c>
      <c r="B92" s="12" t="s">
        <v>171</v>
      </c>
      <c r="C92" s="12" t="s">
        <v>371</v>
      </c>
      <c r="D92" s="40" t="s">
        <v>1044</v>
      </c>
      <c r="E92" s="12" t="s">
        <v>1045</v>
      </c>
      <c r="F92" s="12" t="s">
        <v>1046</v>
      </c>
      <c r="G92" s="12" t="s">
        <v>1047</v>
      </c>
      <c r="H92" s="12" t="s">
        <v>816</v>
      </c>
      <c r="I92" s="12" t="s">
        <v>1048</v>
      </c>
      <c r="J92" s="12" t="s">
        <v>1049</v>
      </c>
      <c r="K92" s="12">
        <v>4.0</v>
      </c>
      <c r="L92" s="12" t="s">
        <v>172</v>
      </c>
      <c r="M92" s="12">
        <v>9.84520553E9</v>
      </c>
      <c r="N92" s="12" t="s">
        <v>482</v>
      </c>
      <c r="O92" s="12" t="s">
        <v>491</v>
      </c>
    </row>
    <row r="93">
      <c r="A93" s="12">
        <v>93.0</v>
      </c>
      <c r="B93" s="12" t="s">
        <v>233</v>
      </c>
      <c r="C93" s="12" t="s">
        <v>372</v>
      </c>
      <c r="D93" s="40" t="s">
        <v>1050</v>
      </c>
      <c r="E93" s="12" t="s">
        <v>1051</v>
      </c>
      <c r="F93" s="12" t="s">
        <v>1052</v>
      </c>
      <c r="G93" s="12" t="s">
        <v>1053</v>
      </c>
      <c r="H93" s="12" t="s">
        <v>1054</v>
      </c>
      <c r="I93" s="12" t="s">
        <v>1055</v>
      </c>
      <c r="K93" s="12">
        <v>3.0</v>
      </c>
      <c r="L93" s="12" t="s">
        <v>234</v>
      </c>
      <c r="M93" s="12">
        <v>7.049916901E9</v>
      </c>
      <c r="N93" s="12" t="s">
        <v>482</v>
      </c>
      <c r="O93" s="12" t="s">
        <v>483</v>
      </c>
    </row>
    <row r="94">
      <c r="A94" s="12">
        <v>94.0</v>
      </c>
      <c r="B94" s="12" t="s">
        <v>193</v>
      </c>
      <c r="C94" s="12" t="s">
        <v>373</v>
      </c>
      <c r="D94" s="40" t="s">
        <v>1056</v>
      </c>
      <c r="E94" s="12" t="s">
        <v>514</v>
      </c>
      <c r="F94" s="12" t="s">
        <v>1057</v>
      </c>
      <c r="G94" s="12" t="s">
        <v>1058</v>
      </c>
      <c r="H94" s="12" t="s">
        <v>1059</v>
      </c>
      <c r="I94" s="12" t="s">
        <v>1060</v>
      </c>
      <c r="J94" s="12" t="s">
        <v>1061</v>
      </c>
      <c r="K94" s="12">
        <v>5.0</v>
      </c>
      <c r="L94" s="12" t="s">
        <v>194</v>
      </c>
      <c r="M94" s="12">
        <v>9.892935802E9</v>
      </c>
      <c r="N94" s="12" t="s">
        <v>505</v>
      </c>
      <c r="O94" s="12" t="s">
        <v>483</v>
      </c>
    </row>
    <row r="95">
      <c r="A95" s="12">
        <v>95.0</v>
      </c>
      <c r="B95" s="12" t="s">
        <v>235</v>
      </c>
      <c r="C95" s="12" t="s">
        <v>374</v>
      </c>
      <c r="D95" s="40" t="s">
        <v>1062</v>
      </c>
      <c r="E95" s="12" t="s">
        <v>493</v>
      </c>
      <c r="F95" s="12" t="s">
        <v>1063</v>
      </c>
      <c r="G95" s="12" t="s">
        <v>882</v>
      </c>
      <c r="H95" s="12" t="s">
        <v>479</v>
      </c>
      <c r="I95" s="12" t="s">
        <v>1064</v>
      </c>
      <c r="J95" s="12" t="s">
        <v>1065</v>
      </c>
      <c r="K95" s="12">
        <v>2.0</v>
      </c>
      <c r="L95" s="12" t="s">
        <v>236</v>
      </c>
      <c r="M95" s="12">
        <v>9.845778975E9</v>
      </c>
      <c r="N95" s="12" t="s">
        <v>482</v>
      </c>
      <c r="O95" s="12" t="s">
        <v>483</v>
      </c>
    </row>
    <row r="96">
      <c r="A96" s="12">
        <v>96.0</v>
      </c>
      <c r="B96" s="12" t="s">
        <v>173</v>
      </c>
      <c r="C96" s="12" t="s">
        <v>375</v>
      </c>
      <c r="D96" s="40" t="s">
        <v>1066</v>
      </c>
      <c r="E96" s="12" t="s">
        <v>1067</v>
      </c>
      <c r="F96" s="12" t="s">
        <v>1068</v>
      </c>
      <c r="G96" s="12" t="s">
        <v>1069</v>
      </c>
      <c r="H96" s="12" t="s">
        <v>1070</v>
      </c>
      <c r="I96" s="12" t="s">
        <v>1071</v>
      </c>
      <c r="K96" s="12">
        <v>2.0</v>
      </c>
      <c r="L96" s="12" t="s">
        <v>174</v>
      </c>
      <c r="M96" s="12">
        <v>9.810987229E9</v>
      </c>
      <c r="N96" s="12" t="s">
        <v>482</v>
      </c>
      <c r="O96" s="12" t="s">
        <v>1072</v>
      </c>
    </row>
    <row r="97">
      <c r="A97" s="12">
        <v>97.0</v>
      </c>
      <c r="B97" s="12" t="s">
        <v>203</v>
      </c>
      <c r="C97" s="12" t="s">
        <v>376</v>
      </c>
      <c r="D97" s="40" t="s">
        <v>1073</v>
      </c>
      <c r="E97" s="12" t="s">
        <v>861</v>
      </c>
      <c r="F97" s="12" t="s">
        <v>1074</v>
      </c>
      <c r="G97" s="12" t="s">
        <v>1075</v>
      </c>
      <c r="H97" s="12" t="s">
        <v>1076</v>
      </c>
      <c r="I97" s="12" t="s">
        <v>1077</v>
      </c>
      <c r="J97" s="12" t="s">
        <v>1078</v>
      </c>
      <c r="K97" s="12">
        <v>2.0</v>
      </c>
      <c r="L97" s="12" t="s">
        <v>204</v>
      </c>
      <c r="M97" s="12">
        <v>9.008864085E9</v>
      </c>
      <c r="N97" s="12" t="s">
        <v>505</v>
      </c>
      <c r="O97" s="12" t="s">
        <v>491</v>
      </c>
    </row>
    <row r="98">
      <c r="A98" s="12">
        <v>98.0</v>
      </c>
      <c r="B98" s="12" t="s">
        <v>261</v>
      </c>
      <c r="C98" s="12" t="s">
        <v>377</v>
      </c>
      <c r="D98" s="40" t="s">
        <v>1079</v>
      </c>
      <c r="E98" s="12" t="s">
        <v>1080</v>
      </c>
      <c r="F98" s="12" t="s">
        <v>1081</v>
      </c>
      <c r="G98" s="12" t="s">
        <v>1082</v>
      </c>
      <c r="H98" s="12" t="s">
        <v>699</v>
      </c>
      <c r="I98" s="12" t="s">
        <v>1083</v>
      </c>
      <c r="K98" s="12">
        <v>5.0</v>
      </c>
      <c r="L98" s="12" t="s">
        <v>262</v>
      </c>
      <c r="M98" s="12">
        <v>9.619913113E9</v>
      </c>
      <c r="N98" s="12" t="s">
        <v>505</v>
      </c>
      <c r="O98" s="12" t="s">
        <v>483</v>
      </c>
    </row>
    <row r="99">
      <c r="A99" s="12">
        <v>99.0</v>
      </c>
      <c r="B99" s="12" t="s">
        <v>245</v>
      </c>
      <c r="C99" s="12" t="s">
        <v>378</v>
      </c>
      <c r="D99" s="40" t="s">
        <v>1084</v>
      </c>
      <c r="E99" s="12" t="s">
        <v>1085</v>
      </c>
      <c r="F99" s="12" t="s">
        <v>1086</v>
      </c>
      <c r="G99" s="12" t="s">
        <v>1087</v>
      </c>
      <c r="H99" s="12" t="s">
        <v>838</v>
      </c>
      <c r="I99" s="12" t="s">
        <v>1088</v>
      </c>
      <c r="K99" s="12">
        <v>2.0</v>
      </c>
      <c r="L99" s="12" t="s">
        <v>246</v>
      </c>
      <c r="M99" s="12">
        <v>9.61953654E9</v>
      </c>
      <c r="N99" s="12" t="s">
        <v>482</v>
      </c>
      <c r="O99" s="12" t="s">
        <v>483</v>
      </c>
    </row>
    <row r="100">
      <c r="A100" s="12">
        <v>100.0</v>
      </c>
      <c r="B100" s="12" t="s">
        <v>275</v>
      </c>
      <c r="C100" s="12" t="s">
        <v>379</v>
      </c>
      <c r="D100" s="40" t="s">
        <v>1089</v>
      </c>
      <c r="E100" s="12" t="s">
        <v>1090</v>
      </c>
      <c r="F100" s="12" t="s">
        <v>1091</v>
      </c>
      <c r="G100" s="12">
        <v>29.0</v>
      </c>
      <c r="I100" s="12">
        <v>1.0</v>
      </c>
      <c r="K100" s="12">
        <v>4.0</v>
      </c>
      <c r="L100" s="12" t="s">
        <v>276</v>
      </c>
      <c r="M100" s="12">
        <v>9.424758397E9</v>
      </c>
      <c r="N100" s="12" t="s">
        <v>505</v>
      </c>
      <c r="O100" s="12" t="s">
        <v>483</v>
      </c>
    </row>
    <row r="101">
      <c r="A101" s="12">
        <v>101.0</v>
      </c>
      <c r="B101" s="12" t="s">
        <v>253</v>
      </c>
      <c r="C101" s="12" t="s">
        <v>380</v>
      </c>
      <c r="D101" s="40" t="s">
        <v>1092</v>
      </c>
      <c r="E101" s="12" t="s">
        <v>514</v>
      </c>
      <c r="F101" s="12" t="s">
        <v>1093</v>
      </c>
      <c r="G101" s="12" t="s">
        <v>523</v>
      </c>
      <c r="H101" s="12" t="s">
        <v>1094</v>
      </c>
      <c r="I101" s="12" t="s">
        <v>1095</v>
      </c>
      <c r="K101" s="12">
        <v>3.0</v>
      </c>
      <c r="L101" s="12" t="s">
        <v>254</v>
      </c>
      <c r="M101" s="12">
        <v>8.056247833E9</v>
      </c>
      <c r="N101" s="12" t="s">
        <v>482</v>
      </c>
      <c r="O101" s="12" t="s">
        <v>483</v>
      </c>
    </row>
    <row r="102">
      <c r="A102" s="12">
        <v>102.0</v>
      </c>
      <c r="B102" s="12" t="s">
        <v>279</v>
      </c>
      <c r="C102" s="12" t="s">
        <v>381</v>
      </c>
      <c r="D102" s="40" t="s">
        <v>1096</v>
      </c>
      <c r="E102" s="12" t="s">
        <v>527</v>
      </c>
      <c r="F102" s="12" t="s">
        <v>1097</v>
      </c>
      <c r="G102" s="12">
        <v>29.0</v>
      </c>
      <c r="I102" s="12">
        <v>1.0</v>
      </c>
      <c r="K102" s="12">
        <v>1.0</v>
      </c>
      <c r="L102" s="12" t="s">
        <v>280</v>
      </c>
      <c r="M102" s="12">
        <v>9.568414264E9</v>
      </c>
      <c r="N102" s="12" t="s">
        <v>505</v>
      </c>
      <c r="O102" s="12" t="s">
        <v>491</v>
      </c>
    </row>
  </sheetData>
  <hyperlinks>
    <hyperlink r:id="rId1" ref="D2"/>
    <hyperlink r:id="rId2" ref="D3"/>
    <hyperlink r:id="rId3" ref="D4"/>
    <hyperlink r:id="rId4" location=":~:text=Ajay%20Tiwari%20%2D%20CTO%20%2D%20HealthKart%20%7C%20LinkedIn"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F32"/>
    <hyperlink r:id="rId33" ref="D33"/>
    <hyperlink r:id="rId34" ref="D34"/>
    <hyperlink r:id="rId35" ref="D35"/>
    <hyperlink r:id="rId36" ref="D36"/>
    <hyperlink r:id="rId37" ref="D37"/>
    <hyperlink r:id="rId38" ref="D38"/>
    <hyperlink r:id="rId39" ref="D39"/>
    <hyperlink r:id="rId40" ref="D40"/>
    <hyperlink r:id="rId41" ref="D41"/>
    <hyperlink r:id="rId42" ref="D42"/>
    <hyperlink r:id="rId43" ref="D43"/>
    <hyperlink r:id="rId44" ref="D44"/>
    <hyperlink r:id="rId45" ref="F44"/>
    <hyperlink r:id="rId46" ref="D45"/>
    <hyperlink r:id="rId47" ref="D46"/>
    <hyperlink r:id="rId48" ref="D47"/>
    <hyperlink r:id="rId49" ref="D48"/>
    <hyperlink r:id="rId50" ref="D49"/>
    <hyperlink r:id="rId51" ref="D50"/>
    <hyperlink r:id="rId52" ref="D51"/>
    <hyperlink r:id="rId53" ref="D52"/>
    <hyperlink r:id="rId54" ref="D53"/>
    <hyperlink r:id="rId55" ref="D54"/>
    <hyperlink r:id="rId56" ref="D55"/>
    <hyperlink r:id="rId57" ref="D56"/>
    <hyperlink r:id="rId58" ref="D57"/>
    <hyperlink r:id="rId59" ref="D58"/>
    <hyperlink r:id="rId60" ref="D59"/>
    <hyperlink r:id="rId61" ref="D60"/>
    <hyperlink r:id="rId62" ref="D61"/>
    <hyperlink r:id="rId63" ref="F61"/>
    <hyperlink r:id="rId64" ref="D62"/>
    <hyperlink r:id="rId65" ref="D63"/>
    <hyperlink r:id="rId66" ref="D64"/>
    <hyperlink r:id="rId67" ref="D65"/>
    <hyperlink r:id="rId68" ref="D66"/>
    <hyperlink r:id="rId69" ref="D67"/>
    <hyperlink r:id="rId70" ref="D68"/>
    <hyperlink r:id="rId71" ref="D69"/>
    <hyperlink r:id="rId72" ref="D70"/>
    <hyperlink r:id="rId73" ref="D71"/>
    <hyperlink r:id="rId74" ref="D72"/>
    <hyperlink r:id="rId75" ref="D73"/>
    <hyperlink r:id="rId76" ref="D74"/>
    <hyperlink r:id="rId77" ref="D75"/>
    <hyperlink r:id="rId78" ref="D76"/>
    <hyperlink r:id="rId79" ref="D77"/>
    <hyperlink r:id="rId80" ref="D78"/>
    <hyperlink r:id="rId81" ref="F78"/>
    <hyperlink r:id="rId82" ref="D79"/>
    <hyperlink r:id="rId83" ref="D80"/>
    <hyperlink r:id="rId84" ref="D81"/>
    <hyperlink r:id="rId85" ref="D82"/>
    <hyperlink r:id="rId86" ref="D83"/>
    <hyperlink r:id="rId87" ref="D84"/>
    <hyperlink r:id="rId88" ref="D85"/>
    <hyperlink r:id="rId89" ref="D86"/>
    <hyperlink r:id="rId90" ref="D87"/>
    <hyperlink r:id="rId91" ref="D88"/>
    <hyperlink r:id="rId92" ref="D89"/>
    <hyperlink r:id="rId93" ref="D90"/>
    <hyperlink r:id="rId94" ref="D91"/>
    <hyperlink r:id="rId95" ref="D92"/>
    <hyperlink r:id="rId96" ref="D93"/>
    <hyperlink r:id="rId97" ref="D94"/>
    <hyperlink r:id="rId98" ref="D95"/>
    <hyperlink r:id="rId99" ref="D96"/>
    <hyperlink r:id="rId100" ref="D97"/>
    <hyperlink r:id="rId101" ref="D98"/>
    <hyperlink r:id="rId102" ref="D99"/>
    <hyperlink r:id="rId103" ref="D100"/>
    <hyperlink r:id="rId104" ref="D101"/>
    <hyperlink r:id="rId105" ref="D102"/>
  </hyperlinks>
  <drawing r:id="rId106"/>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2" t="s">
        <v>6</v>
      </c>
      <c r="B1" s="12" t="s">
        <v>7</v>
      </c>
      <c r="C1" s="12" t="s">
        <v>1098</v>
      </c>
      <c r="D1" s="12" t="s">
        <v>1099</v>
      </c>
      <c r="E1" s="12" t="s">
        <v>1100</v>
      </c>
      <c r="F1" s="12" t="s">
        <v>1101</v>
      </c>
      <c r="G1" s="12" t="s">
        <v>1102</v>
      </c>
      <c r="H1" s="12" t="s">
        <v>1103</v>
      </c>
      <c r="I1" s="12" t="s">
        <v>1104</v>
      </c>
      <c r="J1" s="12" t="s">
        <v>1105</v>
      </c>
      <c r="K1" s="12" t="s">
        <v>1106</v>
      </c>
      <c r="L1" s="12" t="s">
        <v>1107</v>
      </c>
      <c r="M1" s="12" t="s">
        <v>1108</v>
      </c>
      <c r="N1" s="12" t="s">
        <v>1109</v>
      </c>
      <c r="O1" s="12" t="s">
        <v>10</v>
      </c>
      <c r="P1" s="12" t="s">
        <v>1110</v>
      </c>
      <c r="Q1" s="12" t="s">
        <v>1111</v>
      </c>
      <c r="R1" s="12" t="s">
        <v>1112</v>
      </c>
      <c r="S1" s="12" t="s">
        <v>1113</v>
      </c>
      <c r="T1" s="12" t="s">
        <v>1114</v>
      </c>
      <c r="U1" s="12" t="s">
        <v>1115</v>
      </c>
      <c r="V1" s="12" t="s">
        <v>1116</v>
      </c>
      <c r="W1" s="12" t="s">
        <v>1117</v>
      </c>
      <c r="X1" s="12" t="s">
        <v>1118</v>
      </c>
      <c r="Y1" s="12" t="s">
        <v>1119</v>
      </c>
      <c r="Z1" s="12" t="s">
        <v>1120</v>
      </c>
      <c r="AA1" s="12" t="s">
        <v>1121</v>
      </c>
      <c r="AB1" s="12" t="s">
        <v>1122</v>
      </c>
      <c r="AC1" s="12" t="s">
        <v>1123</v>
      </c>
      <c r="AD1" s="12" t="s">
        <v>1124</v>
      </c>
      <c r="AE1" s="12" t="s">
        <v>1125</v>
      </c>
      <c r="AF1" s="12" t="s">
        <v>1126</v>
      </c>
      <c r="AG1" s="12" t="s">
        <v>1127</v>
      </c>
      <c r="AH1" s="12" t="s">
        <v>1128</v>
      </c>
      <c r="AI1" s="12" t="s">
        <v>1129</v>
      </c>
    </row>
    <row r="2">
      <c r="A2" s="12" t="s">
        <v>21</v>
      </c>
      <c r="B2" s="12" t="s">
        <v>1130</v>
      </c>
      <c r="C2" s="12" t="s">
        <v>1131</v>
      </c>
      <c r="D2" s="12" t="s">
        <v>1132</v>
      </c>
      <c r="E2" s="12">
        <v>8.87271125E9</v>
      </c>
      <c r="F2" s="12" t="s">
        <v>1130</v>
      </c>
      <c r="G2" s="12" t="s">
        <v>1133</v>
      </c>
      <c r="H2" s="12" t="s">
        <v>1134</v>
      </c>
      <c r="I2" s="40" t="s">
        <v>1135</v>
      </c>
      <c r="J2" s="12" t="s">
        <v>1136</v>
      </c>
      <c r="K2" s="12" t="s">
        <v>1137</v>
      </c>
      <c r="L2" s="40" t="s">
        <v>1138</v>
      </c>
      <c r="M2" s="12" t="s">
        <v>1139</v>
      </c>
      <c r="N2" s="12" t="s">
        <v>1140</v>
      </c>
      <c r="O2" s="40" t="s">
        <v>1141</v>
      </c>
      <c r="P2" s="40" t="s">
        <v>1142</v>
      </c>
      <c r="Q2" s="12" t="s">
        <v>1143</v>
      </c>
      <c r="R2" s="12" t="s">
        <v>1144</v>
      </c>
      <c r="S2" s="13">
        <f>+919422990501</f>
        <v>919422990501</v>
      </c>
      <c r="T2" s="12" t="s">
        <v>1145</v>
      </c>
      <c r="U2" s="12" t="s">
        <v>1146</v>
      </c>
      <c r="V2" s="13" t="str">
        <f>+91 88619 22008</f>
        <v>#ERROR!</v>
      </c>
      <c r="Z2" s="12" t="s">
        <v>1147</v>
      </c>
      <c r="AA2" s="12" t="s">
        <v>1148</v>
      </c>
      <c r="AB2" s="12" t="s">
        <v>1149</v>
      </c>
      <c r="AC2" s="12" t="s">
        <v>1150</v>
      </c>
      <c r="AD2" s="12" t="s">
        <v>1151</v>
      </c>
      <c r="AE2" s="12" t="s">
        <v>1152</v>
      </c>
      <c r="AF2" s="12" t="s">
        <v>1153</v>
      </c>
      <c r="AG2" s="12" t="s">
        <v>1154</v>
      </c>
      <c r="AH2" s="12">
        <v>2022.0</v>
      </c>
      <c r="AI2" s="40" t="s">
        <v>1155</v>
      </c>
    </row>
    <row r="3">
      <c r="A3" s="12" t="s">
        <v>23</v>
      </c>
      <c r="B3" s="12" t="s">
        <v>1156</v>
      </c>
      <c r="C3" s="12" t="s">
        <v>1131</v>
      </c>
      <c r="D3" s="12" t="s">
        <v>1132</v>
      </c>
      <c r="E3" s="12">
        <v>8.87271125E9</v>
      </c>
      <c r="F3" s="40" t="s">
        <v>1157</v>
      </c>
      <c r="G3" s="12" t="s">
        <v>1158</v>
      </c>
      <c r="H3" s="12" t="s">
        <v>1159</v>
      </c>
      <c r="I3" s="40" t="s">
        <v>1160</v>
      </c>
      <c r="J3" s="12" t="s">
        <v>1161</v>
      </c>
      <c r="K3" s="12" t="s">
        <v>1162</v>
      </c>
      <c r="L3" s="40" t="s">
        <v>1163</v>
      </c>
      <c r="M3" s="12" t="s">
        <v>1164</v>
      </c>
      <c r="N3" s="12" t="s">
        <v>1140</v>
      </c>
      <c r="O3" s="40" t="s">
        <v>1165</v>
      </c>
      <c r="P3" s="40" t="s">
        <v>1166</v>
      </c>
      <c r="Q3" s="12" t="s">
        <v>1167</v>
      </c>
      <c r="R3" s="12" t="s">
        <v>1168</v>
      </c>
      <c r="S3" s="12">
        <v>7.004045978E9</v>
      </c>
      <c r="T3" s="12" t="s">
        <v>1169</v>
      </c>
      <c r="U3" s="12" t="s">
        <v>1170</v>
      </c>
      <c r="V3" s="12">
        <v>9.11999908E9</v>
      </c>
      <c r="W3" s="12" t="s">
        <v>418</v>
      </c>
      <c r="X3" s="12" t="s">
        <v>1171</v>
      </c>
      <c r="Y3" s="12">
        <v>9.651625016E9</v>
      </c>
      <c r="Z3" s="12" t="s">
        <v>1172</v>
      </c>
      <c r="AA3" s="12" t="s">
        <v>1173</v>
      </c>
      <c r="AB3" s="12" t="s">
        <v>1174</v>
      </c>
      <c r="AC3" s="12" t="s">
        <v>1175</v>
      </c>
      <c r="AD3" s="12" t="s">
        <v>1176</v>
      </c>
      <c r="AE3" s="12" t="s">
        <v>1177</v>
      </c>
      <c r="AF3" s="12" t="s">
        <v>1178</v>
      </c>
      <c r="AH3" s="12">
        <v>2021.0</v>
      </c>
      <c r="AI3" s="40" t="s">
        <v>1179</v>
      </c>
    </row>
    <row r="4">
      <c r="A4" s="12" t="s">
        <v>25</v>
      </c>
      <c r="B4" s="12" t="s">
        <v>1180</v>
      </c>
      <c r="C4" s="12" t="s">
        <v>1181</v>
      </c>
      <c r="D4" s="12" t="s">
        <v>1182</v>
      </c>
      <c r="E4" s="12">
        <v>8.979951532E9</v>
      </c>
      <c r="F4" s="40" t="s">
        <v>1183</v>
      </c>
      <c r="G4" s="12" t="s">
        <v>1133</v>
      </c>
      <c r="H4" s="12" t="s">
        <v>1184</v>
      </c>
      <c r="I4" s="40" t="s">
        <v>1185</v>
      </c>
      <c r="J4" s="12" t="s">
        <v>1186</v>
      </c>
      <c r="K4" s="12" t="s">
        <v>1187</v>
      </c>
      <c r="L4" s="40" t="s">
        <v>1188</v>
      </c>
      <c r="M4" s="12" t="s">
        <v>1189</v>
      </c>
      <c r="N4" s="12" t="s">
        <v>1140</v>
      </c>
      <c r="O4" s="40" t="s">
        <v>1190</v>
      </c>
      <c r="P4" s="40" t="s">
        <v>1191</v>
      </c>
      <c r="Q4" s="12" t="s">
        <v>1192</v>
      </c>
      <c r="R4" s="12" t="s">
        <v>1193</v>
      </c>
      <c r="S4" s="12">
        <v>9.873387612E9</v>
      </c>
      <c r="T4" s="12" t="s">
        <v>1194</v>
      </c>
      <c r="U4" s="12" t="s">
        <v>1195</v>
      </c>
      <c r="Z4" s="12" t="s">
        <v>1196</v>
      </c>
      <c r="AA4" s="12" t="s">
        <v>1197</v>
      </c>
      <c r="AB4" s="12" t="s">
        <v>1198</v>
      </c>
      <c r="AC4" s="12" t="s">
        <v>1199</v>
      </c>
      <c r="AD4" s="12" t="s">
        <v>1200</v>
      </c>
      <c r="AE4" s="12" t="s">
        <v>1201</v>
      </c>
      <c r="AF4" s="12" t="s">
        <v>1202</v>
      </c>
      <c r="AH4" s="12">
        <v>2020.0</v>
      </c>
      <c r="AI4" s="40" t="s">
        <v>1203</v>
      </c>
    </row>
    <row r="5">
      <c r="A5" s="12" t="s">
        <v>30</v>
      </c>
      <c r="B5" s="12" t="s">
        <v>1204</v>
      </c>
      <c r="C5" s="12" t="s">
        <v>1181</v>
      </c>
      <c r="D5" s="12" t="s">
        <v>1182</v>
      </c>
      <c r="E5" s="12">
        <v>8.979951532E9</v>
      </c>
      <c r="F5" s="40" t="s">
        <v>1205</v>
      </c>
      <c r="G5" s="12" t="s">
        <v>1158</v>
      </c>
      <c r="H5" s="12" t="s">
        <v>1206</v>
      </c>
      <c r="I5" s="40" t="s">
        <v>1207</v>
      </c>
      <c r="J5" s="12" t="s">
        <v>1208</v>
      </c>
      <c r="K5" s="12" t="s">
        <v>1209</v>
      </c>
      <c r="L5" s="40" t="s">
        <v>1210</v>
      </c>
      <c r="M5" s="12" t="s">
        <v>1211</v>
      </c>
      <c r="N5" s="12" t="s">
        <v>1140</v>
      </c>
      <c r="O5" s="40" t="s">
        <v>1212</v>
      </c>
      <c r="P5" s="40" t="s">
        <v>1213</v>
      </c>
      <c r="Q5" s="12" t="s">
        <v>1214</v>
      </c>
      <c r="R5" s="12" t="s">
        <v>1215</v>
      </c>
      <c r="S5" s="12">
        <v>8.23788701E9</v>
      </c>
      <c r="T5" s="12" t="s">
        <v>1216</v>
      </c>
      <c r="U5" s="12" t="s">
        <v>1217</v>
      </c>
      <c r="Z5" s="12" t="s">
        <v>1218</v>
      </c>
      <c r="AA5" s="12" t="s">
        <v>1219</v>
      </c>
      <c r="AB5" s="12" t="s">
        <v>1220</v>
      </c>
      <c r="AC5" s="12" t="s">
        <v>1221</v>
      </c>
      <c r="AD5" s="12" t="s">
        <v>1222</v>
      </c>
      <c r="AE5" s="12" t="s">
        <v>1223</v>
      </c>
      <c r="AF5" s="12" t="s">
        <v>1224</v>
      </c>
      <c r="AH5" s="12">
        <v>2022.0</v>
      </c>
      <c r="AI5" s="40" t="s">
        <v>1225</v>
      </c>
    </row>
    <row r="6">
      <c r="A6" s="12" t="s">
        <v>32</v>
      </c>
      <c r="B6" s="12" t="s">
        <v>1226</v>
      </c>
      <c r="C6" s="12" t="s">
        <v>1181</v>
      </c>
      <c r="D6" s="12" t="s">
        <v>1182</v>
      </c>
      <c r="E6" s="12">
        <v>8.979951532E9</v>
      </c>
      <c r="F6" s="40" t="s">
        <v>1227</v>
      </c>
      <c r="G6" s="12" t="s">
        <v>1133</v>
      </c>
      <c r="H6" s="12" t="s">
        <v>1228</v>
      </c>
      <c r="I6" s="40" t="s">
        <v>1229</v>
      </c>
      <c r="J6" s="12" t="s">
        <v>1230</v>
      </c>
      <c r="K6" s="12" t="s">
        <v>1231</v>
      </c>
      <c r="L6" s="40" t="s">
        <v>1232</v>
      </c>
      <c r="M6" s="12" t="s">
        <v>1233</v>
      </c>
      <c r="N6" s="12" t="s">
        <v>1140</v>
      </c>
      <c r="O6" s="40" t="s">
        <v>1234</v>
      </c>
      <c r="P6" s="40" t="s">
        <v>1235</v>
      </c>
      <c r="Q6" s="12" t="s">
        <v>1236</v>
      </c>
      <c r="R6" s="12" t="s">
        <v>1237</v>
      </c>
      <c r="S6" s="12">
        <v>8.876058043E9</v>
      </c>
      <c r="T6" s="12" t="s">
        <v>1238</v>
      </c>
      <c r="U6" s="12" t="s">
        <v>1239</v>
      </c>
      <c r="V6" s="12">
        <v>7.896889696E9</v>
      </c>
      <c r="Z6" s="12" t="s">
        <v>1240</v>
      </c>
      <c r="AA6" s="12" t="s">
        <v>1241</v>
      </c>
      <c r="AB6" s="12" t="s">
        <v>1242</v>
      </c>
      <c r="AC6" s="12" t="s">
        <v>1243</v>
      </c>
      <c r="AD6" s="12" t="s">
        <v>1244</v>
      </c>
      <c r="AE6" s="12" t="s">
        <v>1245</v>
      </c>
      <c r="AF6" s="12" t="s">
        <v>1246</v>
      </c>
      <c r="AH6" s="12">
        <v>2021.0</v>
      </c>
      <c r="AI6" s="40" t="s">
        <v>1247</v>
      </c>
    </row>
    <row r="7">
      <c r="A7" s="12" t="s">
        <v>34</v>
      </c>
      <c r="B7" s="12" t="s">
        <v>1248</v>
      </c>
      <c r="C7" s="12" t="s">
        <v>1131</v>
      </c>
      <c r="D7" s="12" t="s">
        <v>1132</v>
      </c>
      <c r="E7" s="12">
        <v>8.87271125E9</v>
      </c>
      <c r="F7" s="12" t="s">
        <v>1249</v>
      </c>
      <c r="G7" s="12" t="s">
        <v>1158</v>
      </c>
      <c r="H7" s="12" t="s">
        <v>1250</v>
      </c>
      <c r="I7" s="40" t="s">
        <v>1251</v>
      </c>
      <c r="J7" s="12" t="s">
        <v>1252</v>
      </c>
      <c r="K7" s="12" t="s">
        <v>1253</v>
      </c>
      <c r="L7" s="40" t="s">
        <v>1254</v>
      </c>
      <c r="M7" s="12" t="s">
        <v>1255</v>
      </c>
      <c r="N7" s="12" t="s">
        <v>1140</v>
      </c>
      <c r="O7" s="40" t="s">
        <v>1256</v>
      </c>
      <c r="P7" s="40" t="s">
        <v>1257</v>
      </c>
      <c r="Q7" s="12" t="s">
        <v>1258</v>
      </c>
      <c r="R7" s="12" t="s">
        <v>1259</v>
      </c>
      <c r="S7" s="13">
        <f>+919687657847</f>
        <v>919687657847</v>
      </c>
      <c r="Z7" s="12" t="s">
        <v>1259</v>
      </c>
      <c r="AA7" s="12" t="s">
        <v>1241</v>
      </c>
      <c r="AB7" s="12" t="s">
        <v>1260</v>
      </c>
      <c r="AC7" s="12" t="s">
        <v>1221</v>
      </c>
      <c r="AD7" s="12" t="s">
        <v>1261</v>
      </c>
      <c r="AE7" s="12" t="s">
        <v>1262</v>
      </c>
      <c r="AF7" s="12" t="s">
        <v>1263</v>
      </c>
      <c r="AH7" s="12">
        <v>2022.0</v>
      </c>
      <c r="AI7" s="40" t="s">
        <v>1264</v>
      </c>
    </row>
    <row r="8">
      <c r="A8" s="12" t="s">
        <v>38</v>
      </c>
      <c r="B8" s="12" t="s">
        <v>1265</v>
      </c>
      <c r="C8" s="12" t="s">
        <v>1131</v>
      </c>
      <c r="D8" s="12" t="s">
        <v>1132</v>
      </c>
      <c r="E8" s="12">
        <v>8.87271125E9</v>
      </c>
      <c r="F8" s="40" t="s">
        <v>1266</v>
      </c>
      <c r="G8" s="12" t="s">
        <v>1133</v>
      </c>
      <c r="H8" s="12" t="s">
        <v>1267</v>
      </c>
      <c r="I8" s="40" t="s">
        <v>1268</v>
      </c>
      <c r="J8" s="12" t="s">
        <v>1269</v>
      </c>
      <c r="K8" s="12" t="s">
        <v>1270</v>
      </c>
      <c r="L8" s="40" t="s">
        <v>1271</v>
      </c>
      <c r="M8" s="12" t="s">
        <v>1272</v>
      </c>
      <c r="N8" s="12" t="s">
        <v>1140</v>
      </c>
      <c r="O8" s="40" t="s">
        <v>1273</v>
      </c>
      <c r="P8" s="40" t="s">
        <v>1274</v>
      </c>
      <c r="Q8" s="12" t="s">
        <v>1275</v>
      </c>
      <c r="R8" s="12" t="s">
        <v>1276</v>
      </c>
      <c r="S8" s="13">
        <f>+919586277222</f>
        <v>919586277222</v>
      </c>
      <c r="T8" s="12" t="s">
        <v>1277</v>
      </c>
      <c r="U8" s="12" t="s">
        <v>1278</v>
      </c>
      <c r="V8" s="12">
        <v>8.160849046E9</v>
      </c>
      <c r="Z8" s="12" t="s">
        <v>1279</v>
      </c>
      <c r="AA8" s="12" t="s">
        <v>1280</v>
      </c>
      <c r="AB8" s="12" t="s">
        <v>1149</v>
      </c>
      <c r="AC8" s="12" t="s">
        <v>1199</v>
      </c>
      <c r="AD8" s="12" t="s">
        <v>1281</v>
      </c>
      <c r="AE8" s="12" t="s">
        <v>1282</v>
      </c>
      <c r="AF8" s="12" t="s">
        <v>1283</v>
      </c>
      <c r="AH8" s="12">
        <v>2021.0</v>
      </c>
      <c r="AI8" s="40" t="s">
        <v>1284</v>
      </c>
    </row>
    <row r="9">
      <c r="A9" s="12" t="s">
        <v>39</v>
      </c>
      <c r="B9" s="12" t="s">
        <v>1285</v>
      </c>
      <c r="C9" s="12" t="s">
        <v>1181</v>
      </c>
      <c r="D9" s="12" t="s">
        <v>1182</v>
      </c>
      <c r="E9" s="12">
        <v>8.979951532E9</v>
      </c>
      <c r="F9" s="40" t="s">
        <v>1286</v>
      </c>
      <c r="G9" s="12" t="s">
        <v>1158</v>
      </c>
      <c r="H9" s="12" t="s">
        <v>1287</v>
      </c>
      <c r="I9" s="40" t="s">
        <v>1288</v>
      </c>
      <c r="J9" s="12" t="s">
        <v>1289</v>
      </c>
      <c r="K9" s="12" t="s">
        <v>1290</v>
      </c>
      <c r="L9" s="40" t="s">
        <v>1291</v>
      </c>
      <c r="M9" s="12" t="s">
        <v>1233</v>
      </c>
      <c r="N9" s="12" t="s">
        <v>1140</v>
      </c>
      <c r="O9" s="40" t="s">
        <v>1292</v>
      </c>
      <c r="P9" s="40" t="s">
        <v>1293</v>
      </c>
      <c r="Q9" s="12" t="s">
        <v>1294</v>
      </c>
      <c r="R9" s="12" t="s">
        <v>1295</v>
      </c>
      <c r="S9" s="12">
        <v>9.594672772E9</v>
      </c>
      <c r="Z9" s="12" t="s">
        <v>1295</v>
      </c>
      <c r="AA9" s="12" t="s">
        <v>1296</v>
      </c>
      <c r="AB9" s="12" t="s">
        <v>1297</v>
      </c>
      <c r="AC9" s="12" t="s">
        <v>1221</v>
      </c>
      <c r="AD9" s="12" t="s">
        <v>1298</v>
      </c>
      <c r="AE9" s="12" t="s">
        <v>1299</v>
      </c>
      <c r="AF9" s="12" t="s">
        <v>1300</v>
      </c>
      <c r="AH9" s="12">
        <v>2022.0</v>
      </c>
      <c r="AI9" s="40" t="s">
        <v>1301</v>
      </c>
    </row>
    <row r="10">
      <c r="A10" s="12" t="s">
        <v>43</v>
      </c>
      <c r="B10" s="12" t="s">
        <v>1302</v>
      </c>
      <c r="C10" s="12" t="s">
        <v>1303</v>
      </c>
      <c r="D10" s="12" t="s">
        <v>1304</v>
      </c>
      <c r="E10" s="12">
        <v>8.287323455E9</v>
      </c>
      <c r="F10" s="40" t="s">
        <v>1305</v>
      </c>
      <c r="G10" s="12" t="s">
        <v>1306</v>
      </c>
      <c r="H10" s="12" t="s">
        <v>1307</v>
      </c>
      <c r="I10" s="40" t="s">
        <v>1308</v>
      </c>
      <c r="J10" s="12" t="s">
        <v>1309</v>
      </c>
      <c r="K10" s="12" t="s">
        <v>1310</v>
      </c>
      <c r="L10" s="40" t="s">
        <v>1311</v>
      </c>
      <c r="M10" s="12" t="s">
        <v>1312</v>
      </c>
      <c r="N10" s="12" t="s">
        <v>1313</v>
      </c>
      <c r="O10" s="40" t="s">
        <v>1314</v>
      </c>
      <c r="P10" s="40" t="s">
        <v>1315</v>
      </c>
      <c r="Q10" s="12" t="s">
        <v>1316</v>
      </c>
      <c r="R10" s="12" t="s">
        <v>1317</v>
      </c>
      <c r="S10" s="12">
        <v>9.521410562E9</v>
      </c>
      <c r="T10" s="12" t="s">
        <v>1318</v>
      </c>
      <c r="U10" s="12" t="s">
        <v>1319</v>
      </c>
      <c r="V10" s="12">
        <v>9.997712602E9</v>
      </c>
      <c r="Z10" s="12" t="s">
        <v>1320</v>
      </c>
      <c r="AA10" s="12" t="s">
        <v>1321</v>
      </c>
      <c r="AB10" s="12" t="s">
        <v>1322</v>
      </c>
      <c r="AC10" s="12" t="s">
        <v>1199</v>
      </c>
      <c r="AD10" s="12" t="s">
        <v>1323</v>
      </c>
      <c r="AE10" s="12" t="s">
        <v>1324</v>
      </c>
      <c r="AF10" s="12" t="s">
        <v>1325</v>
      </c>
      <c r="AH10" s="12">
        <v>2022.0</v>
      </c>
      <c r="AI10" s="40" t="s">
        <v>1326</v>
      </c>
    </row>
    <row r="11">
      <c r="A11" s="12" t="s">
        <v>44</v>
      </c>
      <c r="B11" s="12" t="s">
        <v>1327</v>
      </c>
      <c r="C11" s="12" t="s">
        <v>1328</v>
      </c>
      <c r="D11" s="12" t="s">
        <v>1329</v>
      </c>
      <c r="E11" s="12">
        <v>8.128536843E9</v>
      </c>
      <c r="F11" s="40" t="s">
        <v>1330</v>
      </c>
      <c r="G11" s="12" t="s">
        <v>1158</v>
      </c>
      <c r="H11" s="12" t="s">
        <v>1331</v>
      </c>
      <c r="I11" s="40" t="s">
        <v>1332</v>
      </c>
      <c r="J11" s="12" t="s">
        <v>1333</v>
      </c>
      <c r="K11" s="12" t="s">
        <v>1334</v>
      </c>
      <c r="L11" s="40" t="s">
        <v>1335</v>
      </c>
      <c r="M11" s="12" t="s">
        <v>1336</v>
      </c>
      <c r="N11" s="12" t="s">
        <v>1313</v>
      </c>
      <c r="O11" s="40" t="s">
        <v>1337</v>
      </c>
      <c r="P11" s="40" t="s">
        <v>1338</v>
      </c>
      <c r="Q11" s="12" t="s">
        <v>1339</v>
      </c>
      <c r="R11" s="12" t="s">
        <v>1340</v>
      </c>
      <c r="S11" s="12">
        <v>9.873966484E9</v>
      </c>
      <c r="T11" s="12" t="s">
        <v>1341</v>
      </c>
      <c r="U11" s="12" t="s">
        <v>1342</v>
      </c>
      <c r="V11" s="12">
        <v>8.44799289E9</v>
      </c>
      <c r="Z11" s="12" t="s">
        <v>1343</v>
      </c>
      <c r="AA11" s="12" t="s">
        <v>1344</v>
      </c>
      <c r="AB11" s="12" t="s">
        <v>1345</v>
      </c>
      <c r="AC11" s="12" t="s">
        <v>1221</v>
      </c>
      <c r="AD11" s="12" t="s">
        <v>1346</v>
      </c>
      <c r="AE11" s="12" t="s">
        <v>1347</v>
      </c>
      <c r="AF11" s="12" t="s">
        <v>1348</v>
      </c>
      <c r="AH11" s="12">
        <v>2022.0</v>
      </c>
      <c r="AI11" s="40" t="s">
        <v>1349</v>
      </c>
    </row>
    <row r="12">
      <c r="A12" s="12" t="s">
        <v>48</v>
      </c>
      <c r="B12" s="12" t="s">
        <v>1350</v>
      </c>
      <c r="C12" s="12" t="s">
        <v>1351</v>
      </c>
      <c r="D12" s="12" t="s">
        <v>1352</v>
      </c>
      <c r="E12" s="12">
        <v>9.811083948E9</v>
      </c>
      <c r="F12" s="40" t="s">
        <v>1353</v>
      </c>
      <c r="G12" s="12" t="s">
        <v>1133</v>
      </c>
      <c r="H12" s="12" t="s">
        <v>1354</v>
      </c>
      <c r="I12" s="40" t="s">
        <v>1355</v>
      </c>
      <c r="J12" s="12" t="s">
        <v>1356</v>
      </c>
      <c r="K12" s="12" t="s">
        <v>1357</v>
      </c>
      <c r="L12" s="40" t="s">
        <v>1358</v>
      </c>
      <c r="M12" s="12" t="s">
        <v>1359</v>
      </c>
      <c r="N12" s="12" t="s">
        <v>1313</v>
      </c>
      <c r="O12" s="40" t="s">
        <v>1360</v>
      </c>
      <c r="P12" s="40" t="s">
        <v>1361</v>
      </c>
      <c r="Q12" s="12" t="s">
        <v>1362</v>
      </c>
      <c r="R12" s="12" t="s">
        <v>1363</v>
      </c>
      <c r="S12" s="12" t="s">
        <v>1364</v>
      </c>
      <c r="T12" s="12" t="s">
        <v>1365</v>
      </c>
      <c r="U12" s="12" t="s">
        <v>1366</v>
      </c>
      <c r="V12" s="12">
        <v>9.054579182E9</v>
      </c>
      <c r="Z12" s="12" t="s">
        <v>1367</v>
      </c>
      <c r="AA12" s="12" t="s">
        <v>1368</v>
      </c>
      <c r="AB12" s="12" t="s">
        <v>1369</v>
      </c>
      <c r="AC12" s="12" t="s">
        <v>1199</v>
      </c>
      <c r="AD12" s="12" t="s">
        <v>1370</v>
      </c>
      <c r="AE12" s="12" t="s">
        <v>1371</v>
      </c>
      <c r="AF12" s="12" t="s">
        <v>1372</v>
      </c>
      <c r="AH12" s="12">
        <v>2022.0</v>
      </c>
      <c r="AI12" s="40" t="s">
        <v>1373</v>
      </c>
    </row>
    <row r="13">
      <c r="A13" s="12" t="s">
        <v>50</v>
      </c>
      <c r="B13" s="12" t="s">
        <v>1374</v>
      </c>
      <c r="C13" s="12" t="s">
        <v>1375</v>
      </c>
      <c r="D13" s="12" t="s">
        <v>1376</v>
      </c>
      <c r="E13" s="12">
        <v>9.910231328E9</v>
      </c>
      <c r="F13" s="40" t="s">
        <v>1377</v>
      </c>
      <c r="G13" s="12" t="s">
        <v>1158</v>
      </c>
      <c r="H13" s="12" t="s">
        <v>1378</v>
      </c>
      <c r="I13" s="40" t="s">
        <v>1379</v>
      </c>
      <c r="J13" s="12" t="s">
        <v>1380</v>
      </c>
      <c r="K13" s="12" t="s">
        <v>1381</v>
      </c>
      <c r="L13" s="40" t="s">
        <v>1382</v>
      </c>
      <c r="M13" s="12" t="s">
        <v>1383</v>
      </c>
      <c r="N13" s="12" t="s">
        <v>1313</v>
      </c>
      <c r="O13" s="40" t="s">
        <v>1384</v>
      </c>
      <c r="P13" s="40" t="s">
        <v>1385</v>
      </c>
      <c r="Q13" s="12" t="s">
        <v>1386</v>
      </c>
      <c r="R13" s="12" t="s">
        <v>1387</v>
      </c>
      <c r="S13" s="12">
        <v>7.5340611E9</v>
      </c>
      <c r="T13" s="12" t="s">
        <v>1388</v>
      </c>
      <c r="U13" s="12" t="s">
        <v>1389</v>
      </c>
      <c r="V13" s="12">
        <v>7.0304808E9</v>
      </c>
      <c r="Z13" s="12" t="s">
        <v>1390</v>
      </c>
      <c r="AA13" s="12" t="s">
        <v>1391</v>
      </c>
      <c r="AB13" s="12" t="s">
        <v>1392</v>
      </c>
      <c r="AC13" s="12" t="s">
        <v>1221</v>
      </c>
      <c r="AD13" s="12" t="s">
        <v>1393</v>
      </c>
      <c r="AE13" s="12" t="s">
        <v>1394</v>
      </c>
      <c r="AF13" s="12" t="s">
        <v>1395</v>
      </c>
      <c r="AG13" s="12" t="s">
        <v>1290</v>
      </c>
      <c r="AH13" s="12">
        <v>2022.0</v>
      </c>
      <c r="AI13" s="40" t="s">
        <v>1396</v>
      </c>
    </row>
    <row r="14">
      <c r="A14" s="12" t="s">
        <v>52</v>
      </c>
      <c r="B14" s="12" t="s">
        <v>1397</v>
      </c>
      <c r="C14" s="12" t="s">
        <v>1351</v>
      </c>
      <c r="D14" s="12" t="s">
        <v>1352</v>
      </c>
      <c r="E14" s="12">
        <v>9.811083948E9</v>
      </c>
      <c r="F14" s="40" t="s">
        <v>1398</v>
      </c>
      <c r="G14" s="12" t="s">
        <v>1158</v>
      </c>
      <c r="H14" s="12" t="s">
        <v>1399</v>
      </c>
      <c r="I14" s="40" t="s">
        <v>1400</v>
      </c>
      <c r="J14" s="12" t="s">
        <v>1401</v>
      </c>
      <c r="K14" s="12" t="s">
        <v>1402</v>
      </c>
      <c r="L14" s="40" t="s">
        <v>1403</v>
      </c>
      <c r="M14" s="12" t="s">
        <v>1189</v>
      </c>
      <c r="N14" s="12" t="s">
        <v>1313</v>
      </c>
      <c r="O14" s="40" t="s">
        <v>1404</v>
      </c>
      <c r="P14" s="40" t="s">
        <v>1405</v>
      </c>
      <c r="Q14" s="12" t="s">
        <v>1406</v>
      </c>
      <c r="R14" s="12" t="s">
        <v>1407</v>
      </c>
      <c r="S14" s="12">
        <v>7.678024072E9</v>
      </c>
      <c r="Z14" s="12" t="s">
        <v>1407</v>
      </c>
      <c r="AA14" s="12" t="s">
        <v>1408</v>
      </c>
      <c r="AB14" s="12" t="s">
        <v>1409</v>
      </c>
      <c r="AC14" s="12" t="s">
        <v>1221</v>
      </c>
      <c r="AD14" s="12" t="s">
        <v>1410</v>
      </c>
      <c r="AE14" s="12" t="s">
        <v>1411</v>
      </c>
      <c r="AF14" s="12" t="s">
        <v>1412</v>
      </c>
      <c r="AG14" s="12" t="s">
        <v>1413</v>
      </c>
      <c r="AH14" s="12">
        <v>2021.0</v>
      </c>
      <c r="AI14" s="40" t="s">
        <v>1414</v>
      </c>
    </row>
    <row r="15">
      <c r="A15" s="12" t="s">
        <v>56</v>
      </c>
      <c r="B15" s="12" t="s">
        <v>1415</v>
      </c>
      <c r="C15" s="12" t="s">
        <v>1416</v>
      </c>
      <c r="D15" s="12" t="s">
        <v>1417</v>
      </c>
      <c r="E15" s="12">
        <v>7.780602793E9</v>
      </c>
      <c r="F15" s="40" t="s">
        <v>1418</v>
      </c>
      <c r="G15" s="12" t="s">
        <v>1133</v>
      </c>
      <c r="H15" s="12" t="s">
        <v>1419</v>
      </c>
      <c r="I15" s="40" t="s">
        <v>1420</v>
      </c>
      <c r="J15" s="12" t="s">
        <v>1421</v>
      </c>
      <c r="K15" s="12" t="s">
        <v>1422</v>
      </c>
      <c r="L15" s="40" t="s">
        <v>1423</v>
      </c>
      <c r="M15" s="12" t="s">
        <v>1255</v>
      </c>
      <c r="N15" s="12" t="s">
        <v>1313</v>
      </c>
      <c r="O15" s="40" t="s">
        <v>1424</v>
      </c>
      <c r="P15" s="40" t="s">
        <v>1425</v>
      </c>
      <c r="Q15" s="12" t="s">
        <v>1426</v>
      </c>
      <c r="R15" s="12" t="s">
        <v>1427</v>
      </c>
      <c r="S15" s="13" t="str">
        <f>+91 8800684295</f>
        <v>#ERROR!</v>
      </c>
      <c r="T15" s="12" t="s">
        <v>1428</v>
      </c>
      <c r="U15" s="12" t="s">
        <v>1429</v>
      </c>
      <c r="Z15" s="12" t="s">
        <v>1430</v>
      </c>
      <c r="AA15" s="12" t="s">
        <v>1431</v>
      </c>
      <c r="AB15" s="12" t="s">
        <v>1432</v>
      </c>
      <c r="AC15" s="12" t="s">
        <v>1221</v>
      </c>
      <c r="AD15" s="12" t="s">
        <v>1298</v>
      </c>
      <c r="AE15" s="12" t="s">
        <v>1433</v>
      </c>
      <c r="AF15" s="12" t="s">
        <v>1434</v>
      </c>
      <c r="AH15" s="12">
        <v>2018.0</v>
      </c>
      <c r="AI15" s="40" t="s">
        <v>1435</v>
      </c>
    </row>
    <row r="16">
      <c r="A16" s="12" t="s">
        <v>58</v>
      </c>
      <c r="B16" s="12" t="s">
        <v>1436</v>
      </c>
      <c r="C16" s="12" t="s">
        <v>1328</v>
      </c>
      <c r="D16" s="12" t="s">
        <v>1329</v>
      </c>
      <c r="E16" s="12">
        <v>8.128536843E9</v>
      </c>
      <c r="F16" s="40" t="s">
        <v>1437</v>
      </c>
      <c r="G16" s="12" t="s">
        <v>1133</v>
      </c>
      <c r="H16" s="12" t="s">
        <v>1438</v>
      </c>
      <c r="I16" s="40" t="s">
        <v>1439</v>
      </c>
      <c r="J16" s="12" t="s">
        <v>1440</v>
      </c>
      <c r="K16" s="12" t="s">
        <v>1441</v>
      </c>
      <c r="L16" s="40" t="s">
        <v>1442</v>
      </c>
      <c r="M16" s="12" t="s">
        <v>1383</v>
      </c>
      <c r="N16" s="12" t="s">
        <v>1313</v>
      </c>
      <c r="O16" s="40" t="s">
        <v>1443</v>
      </c>
      <c r="P16" s="40" t="s">
        <v>1444</v>
      </c>
      <c r="Q16" s="12" t="s">
        <v>1445</v>
      </c>
      <c r="R16" s="12" t="s">
        <v>1446</v>
      </c>
      <c r="S16" s="12">
        <v>9.899249259E9</v>
      </c>
      <c r="T16" s="12" t="s">
        <v>1447</v>
      </c>
      <c r="U16" s="12" t="s">
        <v>1448</v>
      </c>
      <c r="V16" s="12">
        <v>9.643581901E9</v>
      </c>
      <c r="W16" s="12" t="s">
        <v>1449</v>
      </c>
      <c r="X16" s="12" t="s">
        <v>1450</v>
      </c>
      <c r="Y16" s="12">
        <v>9.818476793E9</v>
      </c>
      <c r="Z16" s="12" t="s">
        <v>1451</v>
      </c>
      <c r="AA16" s="12" t="s">
        <v>1452</v>
      </c>
      <c r="AB16" s="12" t="s">
        <v>1453</v>
      </c>
      <c r="AC16" s="12" t="s">
        <v>1221</v>
      </c>
      <c r="AD16" s="12" t="s">
        <v>1454</v>
      </c>
      <c r="AE16" s="12" t="s">
        <v>1455</v>
      </c>
      <c r="AF16" s="12" t="s">
        <v>1456</v>
      </c>
      <c r="AG16" s="12" t="s">
        <v>1457</v>
      </c>
      <c r="AH16" s="12">
        <v>2022.0</v>
      </c>
      <c r="AI16" s="40" t="s">
        <v>1458</v>
      </c>
    </row>
    <row r="17">
      <c r="A17" s="12" t="s">
        <v>60</v>
      </c>
      <c r="B17" s="12" t="s">
        <v>1459</v>
      </c>
      <c r="C17" s="12" t="s">
        <v>1375</v>
      </c>
      <c r="D17" s="12" t="s">
        <v>1376</v>
      </c>
      <c r="E17" s="12">
        <v>9.910231328E9</v>
      </c>
      <c r="F17" s="40" t="s">
        <v>1460</v>
      </c>
      <c r="G17" s="12" t="s">
        <v>1461</v>
      </c>
      <c r="H17" s="12" t="s">
        <v>1462</v>
      </c>
      <c r="I17" s="40" t="s">
        <v>1463</v>
      </c>
      <c r="J17" s="12" t="s">
        <v>1464</v>
      </c>
      <c r="K17" s="12" t="s">
        <v>1465</v>
      </c>
      <c r="L17" s="40" t="s">
        <v>1466</v>
      </c>
      <c r="M17" s="12" t="s">
        <v>1467</v>
      </c>
      <c r="N17" s="12" t="s">
        <v>1468</v>
      </c>
      <c r="O17" s="40" t="s">
        <v>1469</v>
      </c>
      <c r="P17" s="40" t="s">
        <v>1470</v>
      </c>
      <c r="Q17" s="12" t="s">
        <v>1471</v>
      </c>
      <c r="R17" s="12" t="s">
        <v>1472</v>
      </c>
      <c r="S17" s="13">
        <f>+918118866530</f>
        <v>918118866530</v>
      </c>
      <c r="T17" s="12" t="s">
        <v>1473</v>
      </c>
      <c r="U17" s="12" t="s">
        <v>1474</v>
      </c>
      <c r="V17" s="13">
        <f>+916350336093</f>
        <v>916350336093</v>
      </c>
      <c r="Z17" s="12" t="s">
        <v>1475</v>
      </c>
      <c r="AA17" s="12" t="s">
        <v>1476</v>
      </c>
      <c r="AB17" s="12" t="s">
        <v>1477</v>
      </c>
      <c r="AC17" s="12" t="s">
        <v>1221</v>
      </c>
      <c r="AD17" s="12" t="s">
        <v>1478</v>
      </c>
      <c r="AE17" s="12" t="s">
        <v>1479</v>
      </c>
      <c r="AF17" s="12" t="s">
        <v>1480</v>
      </c>
      <c r="AH17" s="12">
        <v>2021.0</v>
      </c>
      <c r="AI17" s="40" t="s">
        <v>1481</v>
      </c>
    </row>
    <row r="18">
      <c r="A18" s="12" t="s">
        <v>63</v>
      </c>
      <c r="B18" s="12" t="s">
        <v>1482</v>
      </c>
      <c r="C18" s="12" t="s">
        <v>1303</v>
      </c>
      <c r="D18" s="12" t="s">
        <v>1304</v>
      </c>
      <c r="E18" s="12">
        <v>8.287323455E9</v>
      </c>
      <c r="F18" s="40" t="s">
        <v>1483</v>
      </c>
      <c r="G18" s="12" t="s">
        <v>1158</v>
      </c>
      <c r="H18" s="12" t="s">
        <v>1484</v>
      </c>
      <c r="I18" s="40" t="s">
        <v>1485</v>
      </c>
      <c r="J18" s="12" t="s">
        <v>1486</v>
      </c>
      <c r="K18" s="12" t="s">
        <v>1487</v>
      </c>
      <c r="L18" s="40" t="s">
        <v>1488</v>
      </c>
      <c r="M18" s="12" t="s">
        <v>1255</v>
      </c>
      <c r="N18" s="12" t="s">
        <v>1468</v>
      </c>
      <c r="O18" s="40" t="s">
        <v>1489</v>
      </c>
      <c r="P18" s="40" t="s">
        <v>1490</v>
      </c>
      <c r="Q18" s="12" t="s">
        <v>1491</v>
      </c>
      <c r="R18" s="12" t="s">
        <v>1492</v>
      </c>
      <c r="S18" s="12">
        <v>9.039625635E9</v>
      </c>
      <c r="T18" s="12" t="s">
        <v>1493</v>
      </c>
      <c r="U18" s="12" t="s">
        <v>1494</v>
      </c>
      <c r="V18" s="12">
        <v>9.0088179E9</v>
      </c>
      <c r="W18" s="12" t="s">
        <v>1495</v>
      </c>
      <c r="X18" s="12" t="s">
        <v>1496</v>
      </c>
      <c r="Y18" s="12">
        <v>8.793442055E9</v>
      </c>
      <c r="Z18" s="12" t="s">
        <v>1497</v>
      </c>
      <c r="AA18" s="12" t="s">
        <v>1498</v>
      </c>
      <c r="AB18" s="12" t="s">
        <v>1499</v>
      </c>
      <c r="AC18" s="12" t="s">
        <v>1199</v>
      </c>
      <c r="AD18" s="12" t="s">
        <v>1500</v>
      </c>
      <c r="AE18" s="12" t="s">
        <v>1501</v>
      </c>
      <c r="AF18" s="12" t="s">
        <v>1502</v>
      </c>
      <c r="AH18" s="12">
        <v>2021.0</v>
      </c>
      <c r="AI18" s="40" t="s">
        <v>1503</v>
      </c>
    </row>
    <row r="19">
      <c r="A19" s="12" t="s">
        <v>64</v>
      </c>
      <c r="B19" s="12" t="s">
        <v>1504</v>
      </c>
      <c r="C19" s="12" t="s">
        <v>1505</v>
      </c>
      <c r="D19" s="12" t="s">
        <v>1506</v>
      </c>
      <c r="E19" s="12">
        <v>9.996516803E9</v>
      </c>
      <c r="F19" s="40" t="s">
        <v>1507</v>
      </c>
      <c r="G19" s="12" t="s">
        <v>1133</v>
      </c>
      <c r="H19" s="12" t="s">
        <v>1508</v>
      </c>
      <c r="I19" s="40" t="s">
        <v>1509</v>
      </c>
      <c r="J19" s="12" t="s">
        <v>1510</v>
      </c>
      <c r="K19" s="12" t="s">
        <v>1511</v>
      </c>
      <c r="L19" s="40" t="s">
        <v>1512</v>
      </c>
      <c r="M19" s="12" t="s">
        <v>1255</v>
      </c>
      <c r="N19" s="12" t="s">
        <v>1468</v>
      </c>
      <c r="O19" s="40" t="s">
        <v>1513</v>
      </c>
      <c r="P19" s="40" t="s">
        <v>1514</v>
      </c>
      <c r="Q19" s="12" t="s">
        <v>1515</v>
      </c>
      <c r="R19" s="12" t="s">
        <v>1516</v>
      </c>
      <c r="S19" s="12">
        <v>9.611496831E9</v>
      </c>
      <c r="T19" s="12" t="s">
        <v>1517</v>
      </c>
      <c r="U19" s="12" t="s">
        <v>1518</v>
      </c>
      <c r="V19" s="12">
        <v>9.740967599E9</v>
      </c>
      <c r="W19" s="12" t="s">
        <v>1519</v>
      </c>
      <c r="X19" s="12" t="s">
        <v>1520</v>
      </c>
      <c r="Y19" s="12">
        <v>8.743077467E9</v>
      </c>
      <c r="Z19" s="12" t="s">
        <v>1521</v>
      </c>
      <c r="AA19" s="12" t="s">
        <v>1522</v>
      </c>
      <c r="AB19" s="12" t="s">
        <v>1523</v>
      </c>
      <c r="AC19" s="12" t="s">
        <v>1524</v>
      </c>
      <c r="AD19" s="12" t="s">
        <v>1525</v>
      </c>
      <c r="AE19" s="12" t="s">
        <v>1526</v>
      </c>
      <c r="AF19" s="12" t="s">
        <v>1527</v>
      </c>
      <c r="AH19" s="12">
        <v>2018.0</v>
      </c>
      <c r="AI19" s="40" t="s">
        <v>1528</v>
      </c>
    </row>
    <row r="20">
      <c r="A20" s="12" t="s">
        <v>67</v>
      </c>
      <c r="B20" s="12" t="s">
        <v>1529</v>
      </c>
      <c r="C20" s="12" t="s">
        <v>1328</v>
      </c>
      <c r="D20" s="12" t="s">
        <v>1329</v>
      </c>
      <c r="E20" s="12">
        <v>8.128536843E9</v>
      </c>
      <c r="F20" s="40" t="s">
        <v>1530</v>
      </c>
      <c r="G20" s="12" t="s">
        <v>1461</v>
      </c>
      <c r="H20" s="12" t="s">
        <v>1531</v>
      </c>
      <c r="I20" s="40" t="s">
        <v>1532</v>
      </c>
      <c r="J20" s="12" t="s">
        <v>1533</v>
      </c>
      <c r="K20" s="12" t="s">
        <v>1534</v>
      </c>
      <c r="L20" s="40" t="s">
        <v>1535</v>
      </c>
      <c r="M20" s="12" t="s">
        <v>1536</v>
      </c>
      <c r="N20" s="12" t="s">
        <v>1468</v>
      </c>
      <c r="O20" s="40" t="s">
        <v>1537</v>
      </c>
      <c r="P20" s="40" t="s">
        <v>1538</v>
      </c>
      <c r="Q20" s="12" t="s">
        <v>1539</v>
      </c>
      <c r="R20" s="12" t="s">
        <v>1540</v>
      </c>
      <c r="S20" s="12">
        <v>9.867209679E9</v>
      </c>
      <c r="Z20" s="12" t="s">
        <v>1540</v>
      </c>
      <c r="AA20" s="12" t="s">
        <v>1541</v>
      </c>
      <c r="AB20" s="12" t="s">
        <v>1542</v>
      </c>
      <c r="AC20" s="12" t="s">
        <v>1150</v>
      </c>
      <c r="AD20" s="12" t="s">
        <v>1543</v>
      </c>
      <c r="AE20" s="12" t="s">
        <v>1544</v>
      </c>
      <c r="AF20" s="12" t="s">
        <v>1545</v>
      </c>
      <c r="AH20" s="12">
        <v>2019.0</v>
      </c>
      <c r="AI20" s="40" t="s">
        <v>1546</v>
      </c>
    </row>
    <row r="21">
      <c r="A21" s="12" t="s">
        <v>68</v>
      </c>
      <c r="B21" s="12" t="s">
        <v>1547</v>
      </c>
      <c r="C21" s="12" t="s">
        <v>1505</v>
      </c>
      <c r="D21" s="12" t="s">
        <v>1506</v>
      </c>
      <c r="E21" s="12">
        <v>9.996516803E9</v>
      </c>
      <c r="F21" s="40" t="s">
        <v>1548</v>
      </c>
      <c r="G21" s="12" t="s">
        <v>1133</v>
      </c>
      <c r="H21" s="12" t="s">
        <v>1549</v>
      </c>
      <c r="I21" s="40" t="s">
        <v>1550</v>
      </c>
      <c r="J21" s="12" t="s">
        <v>1551</v>
      </c>
      <c r="K21" s="12" t="s">
        <v>1552</v>
      </c>
      <c r="L21" s="40" t="s">
        <v>1553</v>
      </c>
      <c r="M21" s="12" t="s">
        <v>1536</v>
      </c>
      <c r="N21" s="12" t="s">
        <v>1468</v>
      </c>
      <c r="O21" s="40" t="s">
        <v>1554</v>
      </c>
      <c r="P21" s="40" t="s">
        <v>1555</v>
      </c>
      <c r="Q21" s="12" t="s">
        <v>1556</v>
      </c>
      <c r="R21" s="12" t="s">
        <v>1557</v>
      </c>
      <c r="S21" s="12">
        <v>9.87556751E9</v>
      </c>
      <c r="Z21" s="12" t="s">
        <v>1557</v>
      </c>
      <c r="AA21" s="12" t="s">
        <v>1476</v>
      </c>
      <c r="AB21" s="12" t="s">
        <v>1558</v>
      </c>
      <c r="AC21" s="12" t="s">
        <v>1199</v>
      </c>
      <c r="AD21" s="12" t="s">
        <v>1559</v>
      </c>
      <c r="AE21" s="12" t="s">
        <v>1560</v>
      </c>
      <c r="AF21" s="12" t="s">
        <v>1561</v>
      </c>
      <c r="AH21" s="12">
        <v>2020.0</v>
      </c>
      <c r="AI21" s="40" t="s">
        <v>1562</v>
      </c>
    </row>
    <row r="22">
      <c r="A22" s="12" t="s">
        <v>71</v>
      </c>
      <c r="B22" s="12" t="s">
        <v>1563</v>
      </c>
      <c r="C22" s="12" t="s">
        <v>1416</v>
      </c>
      <c r="D22" s="12" t="s">
        <v>1417</v>
      </c>
      <c r="E22" s="12">
        <v>7.780602793E9</v>
      </c>
      <c r="F22" s="40" t="s">
        <v>1564</v>
      </c>
      <c r="G22" s="12" t="s">
        <v>1461</v>
      </c>
      <c r="H22" s="12" t="s">
        <v>1565</v>
      </c>
      <c r="I22" s="40" t="s">
        <v>1566</v>
      </c>
      <c r="J22" s="12" t="s">
        <v>1567</v>
      </c>
      <c r="K22" s="12" t="s">
        <v>1568</v>
      </c>
      <c r="L22" s="40" t="s">
        <v>1569</v>
      </c>
      <c r="M22" s="12" t="s">
        <v>1570</v>
      </c>
      <c r="N22" s="12" t="s">
        <v>1468</v>
      </c>
      <c r="O22" s="40" t="s">
        <v>1571</v>
      </c>
      <c r="P22" s="40" t="s">
        <v>1572</v>
      </c>
      <c r="Q22" s="12" t="s">
        <v>1573</v>
      </c>
      <c r="R22" s="12" t="s">
        <v>1574</v>
      </c>
      <c r="S22" s="12">
        <v>7.8742583E9</v>
      </c>
      <c r="T22" s="12" t="s">
        <v>1575</v>
      </c>
      <c r="U22" s="12" t="s">
        <v>1576</v>
      </c>
      <c r="V22" s="12">
        <v>9.511968231E9</v>
      </c>
      <c r="Z22" s="12" t="s">
        <v>1577</v>
      </c>
      <c r="AA22" s="12" t="s">
        <v>1578</v>
      </c>
      <c r="AB22" s="12" t="s">
        <v>1579</v>
      </c>
      <c r="AC22" s="12" t="s">
        <v>1150</v>
      </c>
      <c r="AD22" s="12" t="s">
        <v>1580</v>
      </c>
      <c r="AE22" s="12" t="s">
        <v>1581</v>
      </c>
      <c r="AF22" s="12" t="s">
        <v>1582</v>
      </c>
      <c r="AH22" s="12">
        <v>2020.0</v>
      </c>
      <c r="AI22" s="40" t="s">
        <v>1583</v>
      </c>
    </row>
    <row r="23">
      <c r="A23" s="12" t="s">
        <v>72</v>
      </c>
      <c r="B23" s="12" t="s">
        <v>1584</v>
      </c>
      <c r="C23" s="12" t="s">
        <v>1328</v>
      </c>
      <c r="D23" s="12" t="s">
        <v>1329</v>
      </c>
      <c r="E23" s="12">
        <v>8.128536843E9</v>
      </c>
      <c r="F23" s="40" t="s">
        <v>1585</v>
      </c>
      <c r="G23" s="12" t="s">
        <v>1133</v>
      </c>
      <c r="H23" s="12" t="s">
        <v>1586</v>
      </c>
      <c r="I23" s="40" t="s">
        <v>1587</v>
      </c>
      <c r="J23" s="12" t="s">
        <v>1588</v>
      </c>
      <c r="K23" s="12" t="s">
        <v>1589</v>
      </c>
      <c r="L23" s="40" t="s">
        <v>1590</v>
      </c>
      <c r="M23" s="12" t="s">
        <v>1591</v>
      </c>
      <c r="N23" s="12" t="s">
        <v>1468</v>
      </c>
      <c r="O23" s="40" t="s">
        <v>1592</v>
      </c>
      <c r="P23" s="40" t="s">
        <v>1593</v>
      </c>
      <c r="Q23" s="12" t="s">
        <v>1594</v>
      </c>
      <c r="R23" s="12" t="s">
        <v>1595</v>
      </c>
      <c r="S23" s="12">
        <v>6.383824514E9</v>
      </c>
      <c r="Z23" s="12" t="s">
        <v>1595</v>
      </c>
      <c r="AA23" s="12" t="s">
        <v>1596</v>
      </c>
      <c r="AB23" s="12" t="s">
        <v>1597</v>
      </c>
      <c r="AC23" s="12" t="s">
        <v>1150</v>
      </c>
      <c r="AD23" s="12" t="s">
        <v>1598</v>
      </c>
      <c r="AE23" s="12" t="s">
        <v>1599</v>
      </c>
      <c r="AF23" s="12" t="s">
        <v>1600</v>
      </c>
      <c r="AH23" s="12">
        <v>2015.0</v>
      </c>
      <c r="AI23" s="40" t="s">
        <v>1601</v>
      </c>
    </row>
    <row r="24">
      <c r="A24" s="12" t="s">
        <v>75</v>
      </c>
      <c r="B24" s="12" t="s">
        <v>1602</v>
      </c>
      <c r="C24" s="12" t="s">
        <v>1328</v>
      </c>
      <c r="D24" s="12" t="s">
        <v>1329</v>
      </c>
      <c r="E24" s="12">
        <v>8.128536843E9</v>
      </c>
      <c r="F24" s="40" t="s">
        <v>1603</v>
      </c>
      <c r="G24" s="12" t="s">
        <v>1306</v>
      </c>
      <c r="H24" s="12" t="s">
        <v>1604</v>
      </c>
      <c r="I24" s="40" t="s">
        <v>1605</v>
      </c>
      <c r="J24" s="12" t="s">
        <v>1606</v>
      </c>
      <c r="K24" s="12" t="s">
        <v>1607</v>
      </c>
      <c r="L24" s="40" t="s">
        <v>1608</v>
      </c>
      <c r="M24" s="12" t="s">
        <v>1609</v>
      </c>
      <c r="N24" s="12" t="s">
        <v>1468</v>
      </c>
      <c r="O24" s="40" t="s">
        <v>1610</v>
      </c>
      <c r="P24" s="40" t="s">
        <v>1611</v>
      </c>
      <c r="Q24" s="12" t="s">
        <v>1612</v>
      </c>
      <c r="R24" s="12" t="s">
        <v>1613</v>
      </c>
      <c r="S24" s="12">
        <v>8.939608135E9</v>
      </c>
      <c r="Z24" s="12" t="s">
        <v>1613</v>
      </c>
      <c r="AA24" s="12" t="s">
        <v>1614</v>
      </c>
      <c r="AB24" s="12" t="s">
        <v>1615</v>
      </c>
      <c r="AC24" s="12" t="s">
        <v>1150</v>
      </c>
      <c r="AD24" s="12" t="s">
        <v>1616</v>
      </c>
      <c r="AE24" s="12" t="s">
        <v>1617</v>
      </c>
      <c r="AF24" s="12" t="s">
        <v>1618</v>
      </c>
      <c r="AH24" s="12">
        <v>2021.0</v>
      </c>
      <c r="AI24" s="40" t="s">
        <v>1619</v>
      </c>
    </row>
    <row r="25">
      <c r="A25" s="12" t="s">
        <v>76</v>
      </c>
      <c r="B25" s="12" t="s">
        <v>1620</v>
      </c>
      <c r="C25" s="12" t="s">
        <v>1621</v>
      </c>
      <c r="D25" s="12" t="s">
        <v>1622</v>
      </c>
      <c r="E25" s="12">
        <v>8.1055843E9</v>
      </c>
      <c r="F25" s="40" t="s">
        <v>1623</v>
      </c>
      <c r="G25" s="12" t="s">
        <v>1158</v>
      </c>
      <c r="H25" s="12" t="s">
        <v>1624</v>
      </c>
      <c r="I25" s="40" t="s">
        <v>1625</v>
      </c>
      <c r="J25" s="12" t="s">
        <v>1626</v>
      </c>
      <c r="K25" s="12" t="s">
        <v>1627</v>
      </c>
      <c r="L25" s="40" t="s">
        <v>1628</v>
      </c>
      <c r="M25" s="12" t="s">
        <v>1629</v>
      </c>
      <c r="N25" s="12" t="s">
        <v>1468</v>
      </c>
      <c r="O25" s="40" t="s">
        <v>1630</v>
      </c>
      <c r="P25" s="40" t="s">
        <v>1631</v>
      </c>
      <c r="Q25" s="12" t="s">
        <v>1632</v>
      </c>
      <c r="R25" s="12" t="s">
        <v>1633</v>
      </c>
      <c r="S25" s="12">
        <v>9.696666623E9</v>
      </c>
      <c r="T25" s="12" t="s">
        <v>1634</v>
      </c>
      <c r="U25" s="12" t="s">
        <v>1635</v>
      </c>
      <c r="V25" s="12">
        <v>9.327325404E9</v>
      </c>
      <c r="Z25" s="12" t="s">
        <v>1636</v>
      </c>
      <c r="AA25" s="12" t="s">
        <v>1637</v>
      </c>
      <c r="AB25" s="12" t="s">
        <v>1638</v>
      </c>
      <c r="AC25" s="12" t="s">
        <v>1150</v>
      </c>
      <c r="AD25" s="12" t="s">
        <v>1639</v>
      </c>
      <c r="AE25" s="12" t="s">
        <v>1640</v>
      </c>
      <c r="AF25" s="12" t="s">
        <v>1641</v>
      </c>
      <c r="AH25" s="12">
        <v>2021.0</v>
      </c>
      <c r="AI25" s="40" t="s">
        <v>1642</v>
      </c>
    </row>
    <row r="26">
      <c r="A26" s="12" t="s">
        <v>77</v>
      </c>
      <c r="B26" s="12" t="s">
        <v>1643</v>
      </c>
      <c r="C26" s="12" t="s">
        <v>1644</v>
      </c>
      <c r="D26" s="12" t="s">
        <v>1645</v>
      </c>
      <c r="E26" s="12">
        <v>8.791629985E9</v>
      </c>
      <c r="F26" s="40" t="s">
        <v>1646</v>
      </c>
      <c r="G26" s="12" t="s">
        <v>1461</v>
      </c>
      <c r="H26" s="12" t="s">
        <v>1647</v>
      </c>
      <c r="I26" s="40" t="s">
        <v>1648</v>
      </c>
      <c r="J26" s="12" t="s">
        <v>1649</v>
      </c>
      <c r="K26" s="12" t="s">
        <v>1650</v>
      </c>
      <c r="L26" s="40" t="s">
        <v>1651</v>
      </c>
      <c r="M26" s="12" t="s">
        <v>1652</v>
      </c>
      <c r="N26" s="12" t="s">
        <v>1468</v>
      </c>
      <c r="O26" s="40" t="s">
        <v>1653</v>
      </c>
      <c r="P26" s="40" t="s">
        <v>1654</v>
      </c>
      <c r="Q26" s="12" t="s">
        <v>1655</v>
      </c>
      <c r="R26" s="12" t="s">
        <v>1656</v>
      </c>
      <c r="S26" s="12">
        <v>8.105410009E9</v>
      </c>
      <c r="T26" s="12" t="s">
        <v>1657</v>
      </c>
      <c r="U26" s="12" t="s">
        <v>1658</v>
      </c>
      <c r="V26" s="12" t="s">
        <v>1659</v>
      </c>
      <c r="Z26" s="12" t="s">
        <v>1660</v>
      </c>
      <c r="AA26" s="12" t="s">
        <v>1661</v>
      </c>
      <c r="AB26" s="12" t="s">
        <v>1662</v>
      </c>
      <c r="AC26" s="12" t="s">
        <v>1524</v>
      </c>
      <c r="AD26" s="12" t="s">
        <v>1663</v>
      </c>
      <c r="AE26" s="12" t="s">
        <v>1664</v>
      </c>
      <c r="AF26" s="12" t="s">
        <v>1665</v>
      </c>
      <c r="AG26" s="12" t="s">
        <v>1666</v>
      </c>
      <c r="AH26" s="12">
        <v>2019.0</v>
      </c>
      <c r="AI26" s="40" t="s">
        <v>1667</v>
      </c>
    </row>
    <row r="27">
      <c r="A27" s="12" t="s">
        <v>80</v>
      </c>
      <c r="B27" s="12" t="s">
        <v>1668</v>
      </c>
      <c r="C27" s="12" t="s">
        <v>1669</v>
      </c>
      <c r="D27" s="12" t="s">
        <v>1670</v>
      </c>
      <c r="E27" s="12">
        <v>9.673501333E9</v>
      </c>
      <c r="F27" s="40" t="s">
        <v>1671</v>
      </c>
      <c r="G27" s="12" t="s">
        <v>1158</v>
      </c>
      <c r="H27" s="12" t="s">
        <v>1672</v>
      </c>
      <c r="I27" s="40" t="s">
        <v>1673</v>
      </c>
      <c r="J27" s="12" t="s">
        <v>1674</v>
      </c>
      <c r="K27" s="12" t="s">
        <v>1675</v>
      </c>
      <c r="L27" s="40" t="s">
        <v>1676</v>
      </c>
      <c r="M27" s="12" t="s">
        <v>1629</v>
      </c>
      <c r="N27" s="12" t="s">
        <v>1468</v>
      </c>
      <c r="O27" s="40" t="s">
        <v>1677</v>
      </c>
      <c r="P27" s="40" t="s">
        <v>1678</v>
      </c>
      <c r="Q27" s="12" t="s">
        <v>1679</v>
      </c>
      <c r="R27" s="12" t="s">
        <v>1680</v>
      </c>
      <c r="S27" s="12">
        <v>7.50317299E9</v>
      </c>
      <c r="T27" s="12" t="s">
        <v>1681</v>
      </c>
      <c r="U27" s="12" t="s">
        <v>1682</v>
      </c>
      <c r="V27" s="12">
        <v>9.999275589E9</v>
      </c>
      <c r="W27" s="12" t="s">
        <v>1683</v>
      </c>
      <c r="X27" s="12" t="s">
        <v>1684</v>
      </c>
      <c r="Y27" s="12">
        <v>8.448513001E9</v>
      </c>
      <c r="Z27" s="12" t="s">
        <v>1685</v>
      </c>
      <c r="AA27" s="12" t="s">
        <v>1686</v>
      </c>
      <c r="AB27" s="12" t="s">
        <v>1687</v>
      </c>
      <c r="AC27" s="12" t="s">
        <v>1150</v>
      </c>
      <c r="AD27" s="12" t="s">
        <v>1688</v>
      </c>
      <c r="AE27" s="12" t="s">
        <v>1689</v>
      </c>
      <c r="AF27" s="12" t="s">
        <v>1690</v>
      </c>
      <c r="AH27" s="12">
        <v>2021.0</v>
      </c>
      <c r="AI27" s="40" t="s">
        <v>1691</v>
      </c>
    </row>
    <row r="28">
      <c r="A28" s="12" t="s">
        <v>81</v>
      </c>
      <c r="B28" s="12" t="s">
        <v>1692</v>
      </c>
      <c r="C28" s="12" t="s">
        <v>1644</v>
      </c>
      <c r="D28" s="12" t="s">
        <v>1645</v>
      </c>
      <c r="E28" s="12">
        <v>8.791629985E9</v>
      </c>
      <c r="F28" s="40" t="s">
        <v>1693</v>
      </c>
      <c r="G28" s="12" t="s">
        <v>1461</v>
      </c>
      <c r="H28" s="12" t="s">
        <v>1694</v>
      </c>
      <c r="I28" s="40" t="s">
        <v>1695</v>
      </c>
      <c r="J28" s="12" t="s">
        <v>1696</v>
      </c>
      <c r="K28" s="12" t="s">
        <v>1697</v>
      </c>
      <c r="L28" s="40" t="s">
        <v>1698</v>
      </c>
      <c r="M28" s="12" t="s">
        <v>1699</v>
      </c>
      <c r="N28" s="12" t="s">
        <v>1468</v>
      </c>
      <c r="O28" s="40" t="s">
        <v>1700</v>
      </c>
      <c r="P28" s="40" t="s">
        <v>1701</v>
      </c>
      <c r="Q28" s="12" t="s">
        <v>1702</v>
      </c>
      <c r="R28" s="12" t="s">
        <v>1703</v>
      </c>
      <c r="S28" s="12">
        <v>7.600788988E9</v>
      </c>
      <c r="Z28" s="12" t="s">
        <v>1703</v>
      </c>
      <c r="AA28" s="12" t="s">
        <v>1704</v>
      </c>
      <c r="AB28" s="12" t="s">
        <v>1174</v>
      </c>
      <c r="AC28" s="12" t="s">
        <v>1199</v>
      </c>
      <c r="AD28" s="12" t="s">
        <v>1705</v>
      </c>
      <c r="AE28" s="12" t="s">
        <v>1706</v>
      </c>
      <c r="AF28" s="12" t="s">
        <v>1707</v>
      </c>
      <c r="AH28" s="12">
        <v>2020.0</v>
      </c>
      <c r="AI28" s="40" t="s">
        <v>1708</v>
      </c>
    </row>
    <row r="29">
      <c r="A29" s="12" t="s">
        <v>82</v>
      </c>
      <c r="B29" s="12" t="s">
        <v>1709</v>
      </c>
      <c r="C29" s="12" t="s">
        <v>1669</v>
      </c>
      <c r="D29" s="12" t="s">
        <v>1670</v>
      </c>
      <c r="E29" s="12">
        <v>9.673501333E9</v>
      </c>
      <c r="F29" s="40" t="s">
        <v>1710</v>
      </c>
      <c r="G29" s="12" t="s">
        <v>1158</v>
      </c>
      <c r="H29" s="12" t="s">
        <v>1711</v>
      </c>
      <c r="I29" s="40" t="s">
        <v>1712</v>
      </c>
      <c r="J29" s="12" t="s">
        <v>1713</v>
      </c>
      <c r="K29" s="12" t="s">
        <v>1714</v>
      </c>
      <c r="L29" s="40" t="s">
        <v>1715</v>
      </c>
      <c r="M29" s="12" t="s">
        <v>1716</v>
      </c>
      <c r="N29" s="12" t="s">
        <v>1468</v>
      </c>
      <c r="O29" s="40" t="s">
        <v>1717</v>
      </c>
      <c r="P29" s="40" t="s">
        <v>1718</v>
      </c>
      <c r="Q29" s="12" t="s">
        <v>1719</v>
      </c>
      <c r="R29" s="12" t="s">
        <v>1720</v>
      </c>
      <c r="S29" s="12">
        <v>9.962182822E9</v>
      </c>
      <c r="T29" s="12" t="s">
        <v>1721</v>
      </c>
      <c r="U29" s="12" t="s">
        <v>1722</v>
      </c>
      <c r="V29" s="12">
        <v>9.595826458E9</v>
      </c>
      <c r="Z29" s="12" t="s">
        <v>1723</v>
      </c>
      <c r="AA29" s="12" t="s">
        <v>1724</v>
      </c>
      <c r="AB29" s="12" t="s">
        <v>1725</v>
      </c>
      <c r="AC29" s="12" t="s">
        <v>1150</v>
      </c>
      <c r="AD29" s="12" t="s">
        <v>1726</v>
      </c>
      <c r="AE29" s="12" t="s">
        <v>1727</v>
      </c>
      <c r="AF29" s="12" t="s">
        <v>1728</v>
      </c>
      <c r="AH29" s="12">
        <v>2019.0</v>
      </c>
      <c r="AI29" s="40" t="s">
        <v>1729</v>
      </c>
    </row>
    <row r="30">
      <c r="A30" s="12" t="s">
        <v>83</v>
      </c>
      <c r="B30" s="12" t="s">
        <v>1730</v>
      </c>
      <c r="C30" s="12" t="s">
        <v>1351</v>
      </c>
      <c r="D30" s="12" t="s">
        <v>1352</v>
      </c>
      <c r="E30" s="12">
        <v>9.811083948E9</v>
      </c>
      <c r="F30" s="40" t="s">
        <v>1731</v>
      </c>
      <c r="G30" s="12" t="s">
        <v>1461</v>
      </c>
      <c r="H30" s="12" t="s">
        <v>1732</v>
      </c>
      <c r="I30" s="40" t="s">
        <v>1733</v>
      </c>
      <c r="J30" s="12" t="s">
        <v>1734</v>
      </c>
      <c r="K30" s="12" t="s">
        <v>1735</v>
      </c>
      <c r="L30" s="40" t="s">
        <v>1736</v>
      </c>
      <c r="M30" s="12" t="s">
        <v>1536</v>
      </c>
      <c r="N30" s="12" t="s">
        <v>1468</v>
      </c>
      <c r="O30" s="40" t="s">
        <v>1737</v>
      </c>
      <c r="P30" s="40" t="s">
        <v>1738</v>
      </c>
      <c r="Q30" s="12" t="s">
        <v>1739</v>
      </c>
      <c r="R30" s="12" t="s">
        <v>1740</v>
      </c>
      <c r="S30" s="12">
        <v>9.920211899E9</v>
      </c>
      <c r="Z30" s="12" t="s">
        <v>1740</v>
      </c>
      <c r="AA30" s="12" t="s">
        <v>1741</v>
      </c>
      <c r="AB30" s="12" t="s">
        <v>1742</v>
      </c>
      <c r="AC30" s="12" t="s">
        <v>1221</v>
      </c>
      <c r="AD30" s="12" t="s">
        <v>1743</v>
      </c>
      <c r="AE30" s="12" t="s">
        <v>1744</v>
      </c>
      <c r="AF30" s="12" t="s">
        <v>1745</v>
      </c>
      <c r="AH30" s="12">
        <v>2021.0</v>
      </c>
      <c r="AI30" s="40" t="s">
        <v>1746</v>
      </c>
    </row>
    <row r="31">
      <c r="A31" s="12" t="s">
        <v>84</v>
      </c>
      <c r="B31" s="12" t="s">
        <v>1747</v>
      </c>
      <c r="C31" s="12" t="s">
        <v>1644</v>
      </c>
      <c r="D31" s="12" t="s">
        <v>1645</v>
      </c>
      <c r="E31" s="12">
        <v>8.791629985E9</v>
      </c>
      <c r="F31" s="40" t="s">
        <v>1748</v>
      </c>
      <c r="G31" s="12" t="s">
        <v>1461</v>
      </c>
      <c r="H31" s="12" t="s">
        <v>1749</v>
      </c>
      <c r="I31" s="40" t="s">
        <v>1750</v>
      </c>
      <c r="J31" s="12" t="s">
        <v>1751</v>
      </c>
      <c r="K31" s="12" t="s">
        <v>1752</v>
      </c>
      <c r="L31" s="40" t="s">
        <v>1753</v>
      </c>
      <c r="M31" s="12" t="s">
        <v>1211</v>
      </c>
      <c r="N31" s="12" t="s">
        <v>1468</v>
      </c>
      <c r="O31" s="40" t="s">
        <v>1754</v>
      </c>
      <c r="P31" s="40" t="s">
        <v>1755</v>
      </c>
      <c r="Q31" s="12" t="s">
        <v>1756</v>
      </c>
      <c r="R31" s="12" t="s">
        <v>1757</v>
      </c>
      <c r="S31" s="12">
        <v>7.028017249E9</v>
      </c>
      <c r="T31" s="12" t="s">
        <v>1758</v>
      </c>
      <c r="U31" s="12" t="s">
        <v>1759</v>
      </c>
      <c r="V31" s="12" t="s">
        <v>1760</v>
      </c>
      <c r="W31" s="12" t="s">
        <v>1761</v>
      </c>
      <c r="X31" s="12" t="s">
        <v>1762</v>
      </c>
      <c r="Y31" s="12">
        <v>9.049007661E9</v>
      </c>
      <c r="Z31" s="12" t="s">
        <v>1763</v>
      </c>
      <c r="AA31" s="12" t="s">
        <v>1764</v>
      </c>
      <c r="AB31" s="12" t="s">
        <v>1765</v>
      </c>
      <c r="AC31" s="12" t="s">
        <v>1150</v>
      </c>
      <c r="AD31" s="12" t="s">
        <v>1766</v>
      </c>
      <c r="AE31" s="12" t="s">
        <v>1767</v>
      </c>
      <c r="AF31" s="12" t="s">
        <v>1768</v>
      </c>
      <c r="AG31" s="12" t="s">
        <v>1769</v>
      </c>
      <c r="AH31" s="12">
        <v>2020.0</v>
      </c>
      <c r="AI31" s="40" t="s">
        <v>1770</v>
      </c>
    </row>
    <row r="32">
      <c r="A32" s="12" t="s">
        <v>87</v>
      </c>
      <c r="B32" s="12" t="s">
        <v>1771</v>
      </c>
      <c r="C32" s="12" t="s">
        <v>1303</v>
      </c>
      <c r="D32" s="12" t="s">
        <v>1304</v>
      </c>
      <c r="E32" s="12">
        <v>8.287323455E9</v>
      </c>
      <c r="F32" s="40" t="s">
        <v>1772</v>
      </c>
      <c r="G32" s="12" t="s">
        <v>1133</v>
      </c>
      <c r="H32" s="12" t="s">
        <v>1773</v>
      </c>
      <c r="I32" s="40" t="s">
        <v>1774</v>
      </c>
      <c r="J32" s="12" t="s">
        <v>1775</v>
      </c>
      <c r="K32" s="12" t="s">
        <v>1776</v>
      </c>
      <c r="L32" s="40" t="s">
        <v>1777</v>
      </c>
      <c r="M32" s="12" t="s">
        <v>1255</v>
      </c>
      <c r="N32" s="12" t="s">
        <v>1468</v>
      </c>
      <c r="O32" s="40" t="s">
        <v>1778</v>
      </c>
      <c r="P32" s="40" t="s">
        <v>1779</v>
      </c>
      <c r="Q32" s="12" t="s">
        <v>1780</v>
      </c>
      <c r="R32" s="12" t="s">
        <v>1781</v>
      </c>
      <c r="S32" s="13">
        <f>+919892860391</f>
        <v>919892860391</v>
      </c>
      <c r="T32" s="12" t="s">
        <v>1782</v>
      </c>
      <c r="U32" s="12" t="s">
        <v>1783</v>
      </c>
      <c r="V32" s="13">
        <f>+918087922529</f>
        <v>918087922529</v>
      </c>
      <c r="Z32" s="12" t="s">
        <v>1784</v>
      </c>
      <c r="AA32" s="12" t="s">
        <v>1785</v>
      </c>
      <c r="AB32" s="12" t="s">
        <v>1786</v>
      </c>
      <c r="AC32" s="12" t="s">
        <v>1199</v>
      </c>
      <c r="AD32" s="12" t="s">
        <v>1787</v>
      </c>
      <c r="AE32" s="12" t="s">
        <v>1788</v>
      </c>
      <c r="AF32" s="12" t="s">
        <v>1789</v>
      </c>
      <c r="AH32" s="12">
        <v>2020.0</v>
      </c>
      <c r="AI32" s="40" t="s">
        <v>1790</v>
      </c>
    </row>
    <row r="33">
      <c r="A33" s="12" t="s">
        <v>88</v>
      </c>
      <c r="B33" s="12" t="s">
        <v>1791</v>
      </c>
      <c r="C33" s="12" t="s">
        <v>1644</v>
      </c>
      <c r="D33" s="12" t="s">
        <v>1645</v>
      </c>
      <c r="E33" s="12">
        <v>8.791629985E9</v>
      </c>
      <c r="F33" s="40" t="s">
        <v>1792</v>
      </c>
      <c r="G33" s="12" t="s">
        <v>1793</v>
      </c>
      <c r="H33" s="12" t="s">
        <v>1794</v>
      </c>
      <c r="I33" s="40" t="s">
        <v>1795</v>
      </c>
      <c r="J33" s="12" t="s">
        <v>1796</v>
      </c>
      <c r="K33" s="12" t="s">
        <v>1797</v>
      </c>
      <c r="L33" s="40" t="s">
        <v>1798</v>
      </c>
      <c r="M33" s="12" t="s">
        <v>1799</v>
      </c>
      <c r="N33" s="12" t="s">
        <v>1468</v>
      </c>
      <c r="O33" s="40" t="s">
        <v>1800</v>
      </c>
      <c r="P33" s="40" t="s">
        <v>1801</v>
      </c>
      <c r="Q33" s="12" t="s">
        <v>1802</v>
      </c>
      <c r="R33" s="12" t="s">
        <v>1803</v>
      </c>
      <c r="S33" s="12">
        <v>7.607776756E9</v>
      </c>
      <c r="Z33" s="12" t="s">
        <v>1803</v>
      </c>
      <c r="AA33" s="12" t="s">
        <v>1804</v>
      </c>
      <c r="AB33" s="12" t="s">
        <v>1805</v>
      </c>
      <c r="AC33" s="12" t="s">
        <v>1806</v>
      </c>
      <c r="AD33" s="12" t="s">
        <v>1807</v>
      </c>
      <c r="AE33" s="12" t="s">
        <v>1808</v>
      </c>
      <c r="AF33" s="12" t="s">
        <v>1809</v>
      </c>
      <c r="AH33" s="12">
        <v>2018.0</v>
      </c>
      <c r="AI33" s="40" t="s">
        <v>1810</v>
      </c>
    </row>
    <row r="34">
      <c r="A34" s="12" t="s">
        <v>91</v>
      </c>
      <c r="B34" s="12" t="s">
        <v>1811</v>
      </c>
      <c r="C34" s="12" t="s">
        <v>1644</v>
      </c>
      <c r="D34" s="12" t="s">
        <v>1645</v>
      </c>
      <c r="E34" s="12">
        <v>8.791629985E9</v>
      </c>
      <c r="F34" s="40" t="s">
        <v>1812</v>
      </c>
      <c r="G34" s="12" t="s">
        <v>1158</v>
      </c>
      <c r="H34" s="12" t="s">
        <v>1813</v>
      </c>
      <c r="I34" s="40" t="s">
        <v>1814</v>
      </c>
      <c r="J34" s="12" t="s">
        <v>1815</v>
      </c>
      <c r="K34" s="12" t="s">
        <v>1162</v>
      </c>
      <c r="L34" s="40" t="s">
        <v>1816</v>
      </c>
      <c r="M34" s="12" t="s">
        <v>1629</v>
      </c>
      <c r="N34" s="12" t="s">
        <v>1468</v>
      </c>
      <c r="O34" s="40" t="s">
        <v>1817</v>
      </c>
      <c r="P34" s="40" t="s">
        <v>1818</v>
      </c>
      <c r="Q34" s="12" t="s">
        <v>1819</v>
      </c>
      <c r="R34" s="12" t="s">
        <v>1820</v>
      </c>
      <c r="S34" s="13">
        <f>+14385068859</f>
        <v>14385068859</v>
      </c>
      <c r="T34" s="12" t="s">
        <v>1821</v>
      </c>
      <c r="U34" s="12" t="s">
        <v>1822</v>
      </c>
      <c r="W34" s="12" t="s">
        <v>1823</v>
      </c>
      <c r="X34" s="12" t="s">
        <v>1824</v>
      </c>
      <c r="Z34" s="12" t="s">
        <v>1825</v>
      </c>
      <c r="AA34" s="12" t="s">
        <v>1452</v>
      </c>
      <c r="AB34" s="12" t="s">
        <v>1826</v>
      </c>
      <c r="AC34" s="12" t="s">
        <v>1199</v>
      </c>
      <c r="AD34" s="12" t="s">
        <v>1827</v>
      </c>
      <c r="AE34" s="12" t="s">
        <v>1828</v>
      </c>
      <c r="AF34" s="12" t="s">
        <v>1829</v>
      </c>
      <c r="AH34" s="12">
        <v>2021.0</v>
      </c>
      <c r="AI34" s="40" t="s">
        <v>1830</v>
      </c>
    </row>
    <row r="35">
      <c r="A35" s="12" t="s">
        <v>92</v>
      </c>
      <c r="B35" s="12" t="s">
        <v>1831</v>
      </c>
      <c r="C35" s="12" t="s">
        <v>1505</v>
      </c>
      <c r="D35" s="12" t="s">
        <v>1506</v>
      </c>
      <c r="E35" s="12">
        <v>9.996516803E9</v>
      </c>
      <c r="F35" s="40" t="s">
        <v>1832</v>
      </c>
      <c r="G35" s="12" t="s">
        <v>1461</v>
      </c>
      <c r="H35" s="12" t="s">
        <v>1833</v>
      </c>
      <c r="I35" s="40" t="s">
        <v>1834</v>
      </c>
      <c r="J35" s="12" t="s">
        <v>1835</v>
      </c>
      <c r="K35" s="12" t="s">
        <v>1836</v>
      </c>
      <c r="L35" s="40" t="s">
        <v>1837</v>
      </c>
      <c r="M35" s="12" t="s">
        <v>1233</v>
      </c>
      <c r="N35" s="12" t="s">
        <v>1468</v>
      </c>
      <c r="O35" s="40" t="s">
        <v>1838</v>
      </c>
      <c r="P35" s="40" t="s">
        <v>1839</v>
      </c>
      <c r="Q35" s="12" t="s">
        <v>1840</v>
      </c>
      <c r="R35" s="12" t="s">
        <v>1841</v>
      </c>
      <c r="S35" s="12">
        <v>9.900013223E9</v>
      </c>
      <c r="T35" s="12" t="s">
        <v>1842</v>
      </c>
      <c r="U35" s="12" t="s">
        <v>1843</v>
      </c>
      <c r="V35" s="12">
        <v>9.600255848E9</v>
      </c>
      <c r="Z35" s="12" t="s">
        <v>1844</v>
      </c>
      <c r="AA35" s="12" t="s">
        <v>1845</v>
      </c>
      <c r="AB35" s="12" t="s">
        <v>1242</v>
      </c>
      <c r="AC35" s="12" t="s">
        <v>1199</v>
      </c>
      <c r="AD35" s="12" t="s">
        <v>1846</v>
      </c>
      <c r="AE35" s="12" t="s">
        <v>1847</v>
      </c>
      <c r="AF35" s="12" t="s">
        <v>1848</v>
      </c>
      <c r="AH35" s="12">
        <v>2018.0</v>
      </c>
      <c r="AI35" s="40" t="s">
        <v>1849</v>
      </c>
    </row>
    <row r="36">
      <c r="A36" s="12" t="s">
        <v>95</v>
      </c>
      <c r="B36" s="12" t="s">
        <v>1850</v>
      </c>
      <c r="C36" s="12" t="s">
        <v>1505</v>
      </c>
      <c r="D36" s="12" t="s">
        <v>1506</v>
      </c>
      <c r="E36" s="12">
        <v>9.996516803E9</v>
      </c>
      <c r="F36" s="40" t="s">
        <v>1851</v>
      </c>
      <c r="G36" s="12" t="s">
        <v>1158</v>
      </c>
      <c r="H36" s="12" t="s">
        <v>1852</v>
      </c>
      <c r="I36" s="40" t="s">
        <v>1853</v>
      </c>
      <c r="J36" s="12" t="s">
        <v>1854</v>
      </c>
      <c r="K36" s="12" t="s">
        <v>1855</v>
      </c>
      <c r="L36" s="40" t="s">
        <v>1856</v>
      </c>
      <c r="M36" s="12" t="s">
        <v>1233</v>
      </c>
      <c r="N36" s="12" t="s">
        <v>1468</v>
      </c>
      <c r="O36" s="40" t="s">
        <v>1857</v>
      </c>
      <c r="P36" s="40" t="s">
        <v>1858</v>
      </c>
      <c r="Q36" s="12" t="s">
        <v>1859</v>
      </c>
      <c r="R36" s="12" t="s">
        <v>1860</v>
      </c>
      <c r="S36" s="12">
        <v>9.68644756E9</v>
      </c>
      <c r="Z36" s="12" t="s">
        <v>1860</v>
      </c>
      <c r="AA36" s="12" t="s">
        <v>1861</v>
      </c>
      <c r="AB36" s="12" t="s">
        <v>1862</v>
      </c>
      <c r="AC36" s="12" t="s">
        <v>1150</v>
      </c>
      <c r="AD36" s="12" t="s">
        <v>1863</v>
      </c>
      <c r="AE36" s="12" t="s">
        <v>1864</v>
      </c>
      <c r="AF36" s="12" t="s">
        <v>1865</v>
      </c>
      <c r="AH36" s="12">
        <v>2019.0</v>
      </c>
      <c r="AI36" s="40" t="s">
        <v>1866</v>
      </c>
    </row>
    <row r="37">
      <c r="A37" s="12" t="s">
        <v>96</v>
      </c>
      <c r="B37" s="12" t="s">
        <v>1867</v>
      </c>
      <c r="C37" s="12" t="s">
        <v>1416</v>
      </c>
      <c r="D37" s="12" t="s">
        <v>1417</v>
      </c>
      <c r="E37" s="12">
        <v>7.780602793E9</v>
      </c>
      <c r="F37" s="40" t="s">
        <v>1868</v>
      </c>
      <c r="G37" s="12" t="s">
        <v>1158</v>
      </c>
      <c r="H37" s="12" t="s">
        <v>1869</v>
      </c>
      <c r="I37" s="40" t="s">
        <v>1870</v>
      </c>
      <c r="J37" s="12" t="s">
        <v>1871</v>
      </c>
      <c r="K37" s="12" t="s">
        <v>1872</v>
      </c>
      <c r="L37" s="40" t="s">
        <v>1873</v>
      </c>
      <c r="M37" s="12" t="s">
        <v>1233</v>
      </c>
      <c r="N37" s="12" t="s">
        <v>1468</v>
      </c>
      <c r="O37" s="40" t="s">
        <v>1874</v>
      </c>
      <c r="P37" s="40" t="s">
        <v>1875</v>
      </c>
      <c r="Q37" s="12" t="s">
        <v>1876</v>
      </c>
      <c r="R37" s="12" t="s">
        <v>1877</v>
      </c>
      <c r="S37" s="12">
        <v>9.986455525E9</v>
      </c>
      <c r="T37" s="12" t="s">
        <v>1878</v>
      </c>
      <c r="U37" s="12" t="s">
        <v>1879</v>
      </c>
      <c r="V37" s="12">
        <v>7.045063838E9</v>
      </c>
      <c r="Z37" s="12" t="s">
        <v>1880</v>
      </c>
      <c r="AA37" s="12" t="s">
        <v>839</v>
      </c>
      <c r="AB37" s="12" t="s">
        <v>1881</v>
      </c>
      <c r="AC37" s="12" t="s">
        <v>1150</v>
      </c>
      <c r="AD37" s="12" t="s">
        <v>1882</v>
      </c>
      <c r="AE37" s="12" t="s">
        <v>1883</v>
      </c>
      <c r="AF37" s="12" t="s">
        <v>1884</v>
      </c>
      <c r="AH37" s="12">
        <v>2021.0</v>
      </c>
      <c r="AI37" s="40" t="s">
        <v>1885</v>
      </c>
    </row>
    <row r="38">
      <c r="A38" s="12" t="s">
        <v>99</v>
      </c>
      <c r="B38" s="12" t="s">
        <v>1886</v>
      </c>
      <c r="C38" s="12" t="s">
        <v>1351</v>
      </c>
      <c r="D38" s="12" t="s">
        <v>1352</v>
      </c>
      <c r="E38" s="12">
        <v>9.811083948E9</v>
      </c>
      <c r="F38" s="40" t="s">
        <v>1887</v>
      </c>
      <c r="G38" s="12" t="s">
        <v>1158</v>
      </c>
      <c r="H38" s="12" t="s">
        <v>1888</v>
      </c>
      <c r="I38" s="40" t="s">
        <v>1889</v>
      </c>
      <c r="J38" s="12" t="s">
        <v>1890</v>
      </c>
      <c r="K38" s="12" t="s">
        <v>1891</v>
      </c>
      <c r="L38" s="40" t="s">
        <v>1892</v>
      </c>
      <c r="M38" s="12" t="s">
        <v>1893</v>
      </c>
      <c r="N38" s="12" t="s">
        <v>1468</v>
      </c>
      <c r="O38" s="40" t="s">
        <v>1894</v>
      </c>
      <c r="P38" s="40" t="s">
        <v>1895</v>
      </c>
      <c r="Q38" s="12" t="s">
        <v>1896</v>
      </c>
      <c r="R38" s="12" t="s">
        <v>1897</v>
      </c>
      <c r="S38" s="12">
        <v>8.088207574E9</v>
      </c>
      <c r="T38" s="12" t="s">
        <v>1898</v>
      </c>
      <c r="U38" s="12" t="s">
        <v>1899</v>
      </c>
      <c r="V38" s="12">
        <v>8.10521603E9</v>
      </c>
      <c r="W38" s="12" t="s">
        <v>899</v>
      </c>
      <c r="X38" s="12" t="s">
        <v>899</v>
      </c>
      <c r="Y38" s="12" t="s">
        <v>899</v>
      </c>
      <c r="Z38" s="12" t="s">
        <v>1900</v>
      </c>
      <c r="AA38" s="12" t="s">
        <v>1845</v>
      </c>
      <c r="AB38" s="12" t="s">
        <v>1901</v>
      </c>
      <c r="AC38" s="12" t="s">
        <v>1221</v>
      </c>
      <c r="AD38" s="12" t="s">
        <v>1902</v>
      </c>
      <c r="AE38" s="12" t="s">
        <v>1903</v>
      </c>
      <c r="AF38" s="12" t="s">
        <v>899</v>
      </c>
      <c r="AG38" s="12" t="s">
        <v>482</v>
      </c>
      <c r="AH38" s="12">
        <v>2020.0</v>
      </c>
      <c r="AI38" s="40" t="s">
        <v>1904</v>
      </c>
    </row>
    <row r="39">
      <c r="A39" s="12" t="s">
        <v>100</v>
      </c>
      <c r="B39" s="12" t="s">
        <v>1905</v>
      </c>
      <c r="C39" s="12" t="s">
        <v>1505</v>
      </c>
      <c r="D39" s="12" t="s">
        <v>1506</v>
      </c>
      <c r="E39" s="12">
        <v>9.996516803E9</v>
      </c>
      <c r="F39" s="40" t="s">
        <v>1906</v>
      </c>
      <c r="G39" s="12" t="s">
        <v>1158</v>
      </c>
      <c r="H39" s="12" t="s">
        <v>1907</v>
      </c>
      <c r="I39" s="40" t="s">
        <v>1908</v>
      </c>
      <c r="J39" s="12" t="s">
        <v>1909</v>
      </c>
      <c r="K39" s="12" t="s">
        <v>1910</v>
      </c>
      <c r="L39" s="40" t="s">
        <v>1911</v>
      </c>
      <c r="M39" s="12" t="s">
        <v>1912</v>
      </c>
      <c r="N39" s="12" t="s">
        <v>1468</v>
      </c>
      <c r="O39" s="40" t="s">
        <v>1913</v>
      </c>
      <c r="P39" s="40" t="s">
        <v>1914</v>
      </c>
      <c r="Q39" s="12" t="s">
        <v>1915</v>
      </c>
      <c r="R39" s="12" t="s">
        <v>1916</v>
      </c>
      <c r="S39" s="12">
        <v>7.306554486E9</v>
      </c>
      <c r="T39" s="12" t="s">
        <v>1917</v>
      </c>
      <c r="U39" s="12" t="s">
        <v>1918</v>
      </c>
      <c r="V39" s="12">
        <v>8.885561113E9</v>
      </c>
      <c r="Z39" s="12" t="s">
        <v>1919</v>
      </c>
      <c r="AA39" s="12" t="s">
        <v>1845</v>
      </c>
      <c r="AB39" s="12" t="s">
        <v>1920</v>
      </c>
      <c r="AC39" s="12" t="s">
        <v>1199</v>
      </c>
      <c r="AD39" s="12" t="s">
        <v>1921</v>
      </c>
      <c r="AE39" s="12" t="s">
        <v>1922</v>
      </c>
      <c r="AF39" s="12" t="s">
        <v>1923</v>
      </c>
      <c r="AG39" s="12" t="s">
        <v>1924</v>
      </c>
      <c r="AH39" s="12">
        <v>2018.0</v>
      </c>
      <c r="AI39" s="40" t="s">
        <v>1925</v>
      </c>
    </row>
    <row r="40">
      <c r="A40" s="12" t="s">
        <v>101</v>
      </c>
      <c r="B40" s="12" t="s">
        <v>1926</v>
      </c>
      <c r="C40" s="12" t="s">
        <v>1669</v>
      </c>
      <c r="D40" s="12" t="s">
        <v>1670</v>
      </c>
      <c r="E40" s="12">
        <v>9.673501333E9</v>
      </c>
      <c r="F40" s="40" t="s">
        <v>1927</v>
      </c>
      <c r="G40" s="12" t="s">
        <v>1133</v>
      </c>
      <c r="H40" s="12" t="s">
        <v>1928</v>
      </c>
      <c r="I40" s="40" t="s">
        <v>1929</v>
      </c>
      <c r="J40" s="12" t="s">
        <v>1930</v>
      </c>
      <c r="K40" s="12" t="s">
        <v>1931</v>
      </c>
      <c r="L40" s="40" t="s">
        <v>1932</v>
      </c>
      <c r="M40" s="12" t="s">
        <v>1255</v>
      </c>
      <c r="N40" s="12" t="s">
        <v>1468</v>
      </c>
      <c r="O40" s="40" t="s">
        <v>1933</v>
      </c>
      <c r="P40" s="40" t="s">
        <v>1934</v>
      </c>
      <c r="Q40" s="12" t="s">
        <v>1935</v>
      </c>
      <c r="R40" s="12" t="s">
        <v>1936</v>
      </c>
      <c r="S40" s="13">
        <f>+917795999599</f>
        <v>917795999599</v>
      </c>
      <c r="Z40" s="12" t="s">
        <v>1936</v>
      </c>
      <c r="AA40" s="12" t="s">
        <v>1937</v>
      </c>
      <c r="AB40" s="12" t="s">
        <v>1938</v>
      </c>
      <c r="AC40" s="12" t="s">
        <v>1221</v>
      </c>
      <c r="AD40" s="12" t="s">
        <v>1939</v>
      </c>
      <c r="AE40" s="12" t="s">
        <v>1940</v>
      </c>
      <c r="AF40" s="12" t="s">
        <v>1941</v>
      </c>
      <c r="AH40" s="12">
        <v>2019.0</v>
      </c>
      <c r="AI40" s="40" t="s">
        <v>1942</v>
      </c>
    </row>
    <row r="41">
      <c r="A41" s="12" t="s">
        <v>104</v>
      </c>
      <c r="B41" s="12" t="s">
        <v>1943</v>
      </c>
      <c r="C41" s="12" t="s">
        <v>1669</v>
      </c>
      <c r="D41" s="12" t="s">
        <v>1670</v>
      </c>
      <c r="E41" s="12">
        <v>9.673501333E9</v>
      </c>
      <c r="F41" s="40" t="s">
        <v>1944</v>
      </c>
      <c r="G41" s="12" t="s">
        <v>1461</v>
      </c>
      <c r="H41" s="12" t="s">
        <v>1945</v>
      </c>
      <c r="I41" s="40" t="s">
        <v>1946</v>
      </c>
      <c r="J41" s="12" t="s">
        <v>1947</v>
      </c>
      <c r="K41" s="12" t="s">
        <v>1948</v>
      </c>
      <c r="L41" s="40" t="s">
        <v>1949</v>
      </c>
      <c r="M41" s="12" t="s">
        <v>1189</v>
      </c>
      <c r="N41" s="12" t="s">
        <v>1468</v>
      </c>
      <c r="O41" s="40" t="s">
        <v>1950</v>
      </c>
      <c r="P41" s="40" t="s">
        <v>1951</v>
      </c>
      <c r="Q41" s="12" t="s">
        <v>1952</v>
      </c>
      <c r="R41" s="12" t="s">
        <v>1953</v>
      </c>
      <c r="S41" s="13">
        <f>+918220990138</f>
        <v>918220990138</v>
      </c>
      <c r="T41" s="12" t="s">
        <v>1954</v>
      </c>
      <c r="U41" s="12" t="s">
        <v>1955</v>
      </c>
      <c r="V41" s="12">
        <v>9.59744804E9</v>
      </c>
      <c r="Z41" s="12" t="s">
        <v>1956</v>
      </c>
      <c r="AA41" s="12" t="s">
        <v>1957</v>
      </c>
      <c r="AB41" s="12" t="s">
        <v>1958</v>
      </c>
      <c r="AC41" s="12" t="s">
        <v>1959</v>
      </c>
      <c r="AD41" s="12" t="s">
        <v>1960</v>
      </c>
      <c r="AE41" s="12" t="s">
        <v>1961</v>
      </c>
      <c r="AF41" s="12" t="s">
        <v>1962</v>
      </c>
      <c r="AH41" s="12">
        <v>2021.0</v>
      </c>
      <c r="AI41" s="40" t="s">
        <v>1963</v>
      </c>
    </row>
    <row r="42">
      <c r="A42" s="12" t="s">
        <v>105</v>
      </c>
      <c r="B42" s="12" t="s">
        <v>1964</v>
      </c>
      <c r="C42" s="12" t="s">
        <v>1669</v>
      </c>
      <c r="D42" s="12" t="s">
        <v>1670</v>
      </c>
      <c r="E42" s="12">
        <v>9.673501333E9</v>
      </c>
      <c r="F42" s="40" t="s">
        <v>1965</v>
      </c>
      <c r="G42" s="12" t="s">
        <v>1158</v>
      </c>
      <c r="H42" s="12" t="s">
        <v>1966</v>
      </c>
      <c r="I42" s="40" t="s">
        <v>1967</v>
      </c>
      <c r="J42" s="12" t="s">
        <v>1968</v>
      </c>
      <c r="K42" s="12" t="s">
        <v>1969</v>
      </c>
      <c r="L42" s="40" t="s">
        <v>1970</v>
      </c>
      <c r="M42" s="12" t="s">
        <v>1536</v>
      </c>
      <c r="N42" s="12" t="s">
        <v>1468</v>
      </c>
      <c r="O42" s="40" t="s">
        <v>1971</v>
      </c>
      <c r="P42" s="40" t="s">
        <v>1972</v>
      </c>
      <c r="Q42" s="12" t="s">
        <v>1973</v>
      </c>
      <c r="R42" s="12" t="s">
        <v>1974</v>
      </c>
      <c r="S42" s="12">
        <v>6.281599171E9</v>
      </c>
      <c r="T42" s="12" t="s">
        <v>1975</v>
      </c>
      <c r="U42" s="12" t="s">
        <v>1976</v>
      </c>
      <c r="V42" s="12">
        <v>7.550008049E9</v>
      </c>
      <c r="Z42" s="12" t="s">
        <v>1977</v>
      </c>
      <c r="AA42" s="12" t="s">
        <v>1978</v>
      </c>
      <c r="AB42" s="12" t="s">
        <v>1597</v>
      </c>
      <c r="AC42" s="12" t="s">
        <v>1199</v>
      </c>
      <c r="AD42" s="12" t="s">
        <v>1979</v>
      </c>
      <c r="AE42" s="12" t="s">
        <v>1980</v>
      </c>
      <c r="AF42" s="12" t="s">
        <v>1981</v>
      </c>
      <c r="AH42" s="12">
        <v>2022.0</v>
      </c>
      <c r="AI42" s="40" t="s">
        <v>1982</v>
      </c>
    </row>
    <row r="43">
      <c r="A43" s="12" t="s">
        <v>108</v>
      </c>
      <c r="B43" s="12" t="s">
        <v>1983</v>
      </c>
      <c r="C43" s="12" t="s">
        <v>1416</v>
      </c>
      <c r="D43" s="12" t="s">
        <v>1417</v>
      </c>
      <c r="E43" s="12">
        <v>7.780602793E9</v>
      </c>
      <c r="F43" s="40" t="s">
        <v>1984</v>
      </c>
      <c r="G43" s="12" t="s">
        <v>1461</v>
      </c>
      <c r="H43" s="12" t="s">
        <v>1985</v>
      </c>
      <c r="I43" s="40" t="s">
        <v>1986</v>
      </c>
      <c r="J43" s="12" t="s">
        <v>1987</v>
      </c>
      <c r="K43" s="12" t="s">
        <v>1988</v>
      </c>
      <c r="L43" s="40" t="s">
        <v>1989</v>
      </c>
      <c r="M43" s="12" t="s">
        <v>1536</v>
      </c>
      <c r="N43" s="12" t="s">
        <v>1468</v>
      </c>
      <c r="O43" s="40" t="s">
        <v>1990</v>
      </c>
      <c r="P43" s="40" t="s">
        <v>1991</v>
      </c>
      <c r="Q43" s="12" t="s">
        <v>1992</v>
      </c>
      <c r="R43" s="12" t="s">
        <v>1993</v>
      </c>
      <c r="S43" s="12">
        <v>8.879653585E9</v>
      </c>
      <c r="T43" s="12" t="s">
        <v>1994</v>
      </c>
      <c r="U43" s="12" t="s">
        <v>1995</v>
      </c>
      <c r="V43" s="12">
        <v>9.327884888E9</v>
      </c>
      <c r="Z43" s="12" t="s">
        <v>1996</v>
      </c>
      <c r="AA43" s="12" t="s">
        <v>1997</v>
      </c>
      <c r="AB43" s="12" t="s">
        <v>1998</v>
      </c>
      <c r="AC43" s="12" t="s">
        <v>1150</v>
      </c>
      <c r="AD43" s="12" t="s">
        <v>1999</v>
      </c>
      <c r="AE43" s="12" t="s">
        <v>2000</v>
      </c>
      <c r="AF43" s="12" t="s">
        <v>2001</v>
      </c>
      <c r="AG43" s="12" t="s">
        <v>2002</v>
      </c>
      <c r="AH43" s="12">
        <v>2020.0</v>
      </c>
      <c r="AI43" s="40" t="s">
        <v>2003</v>
      </c>
    </row>
    <row r="44">
      <c r="A44" s="12" t="s">
        <v>109</v>
      </c>
      <c r="B44" s="12" t="s">
        <v>2004</v>
      </c>
      <c r="C44" s="12" t="s">
        <v>1669</v>
      </c>
      <c r="D44" s="12" t="s">
        <v>1670</v>
      </c>
      <c r="E44" s="12">
        <v>9.673501333E9</v>
      </c>
      <c r="F44" s="40" t="s">
        <v>2005</v>
      </c>
      <c r="G44" s="12" t="s">
        <v>1158</v>
      </c>
      <c r="H44" s="12" t="s">
        <v>2006</v>
      </c>
      <c r="I44" s="40" t="s">
        <v>2007</v>
      </c>
      <c r="J44" s="12" t="s">
        <v>2008</v>
      </c>
      <c r="K44" s="12" t="s">
        <v>2009</v>
      </c>
      <c r="L44" s="40" t="s">
        <v>2010</v>
      </c>
      <c r="N44" s="12" t="s">
        <v>1468</v>
      </c>
      <c r="O44" s="40" t="s">
        <v>2011</v>
      </c>
      <c r="P44" s="40" t="s">
        <v>2012</v>
      </c>
      <c r="Q44" s="12" t="s">
        <v>141</v>
      </c>
      <c r="R44" s="12" t="s">
        <v>2013</v>
      </c>
      <c r="S44" s="12">
        <v>9.007972357E9</v>
      </c>
      <c r="T44" s="12" t="s">
        <v>2014</v>
      </c>
      <c r="U44" s="12" t="s">
        <v>2015</v>
      </c>
      <c r="V44" s="12">
        <v>9.871397383E9</v>
      </c>
      <c r="Z44" s="12" t="s">
        <v>2016</v>
      </c>
      <c r="AA44" s="12" t="s">
        <v>839</v>
      </c>
      <c r="AB44" s="12" t="s">
        <v>2017</v>
      </c>
      <c r="AC44" s="12" t="s">
        <v>1199</v>
      </c>
      <c r="AD44" s="12" t="s">
        <v>2018</v>
      </c>
      <c r="AE44" s="12" t="s">
        <v>2019</v>
      </c>
      <c r="AF44" s="12" t="s">
        <v>2020</v>
      </c>
      <c r="AH44" s="12">
        <v>2021.0</v>
      </c>
      <c r="AI44" s="40" t="s">
        <v>2021</v>
      </c>
    </row>
    <row r="45">
      <c r="A45" s="12" t="s">
        <v>112</v>
      </c>
      <c r="B45" s="12" t="s">
        <v>2022</v>
      </c>
      <c r="C45" s="12" t="s">
        <v>1416</v>
      </c>
      <c r="D45" s="12" t="s">
        <v>1417</v>
      </c>
      <c r="E45" s="12">
        <v>7.780602793E9</v>
      </c>
      <c r="F45" s="40" t="s">
        <v>2023</v>
      </c>
      <c r="G45" s="12" t="s">
        <v>1158</v>
      </c>
      <c r="H45" s="12" t="s">
        <v>2024</v>
      </c>
      <c r="I45" s="40" t="s">
        <v>2025</v>
      </c>
      <c r="L45" s="40" t="s">
        <v>2026</v>
      </c>
      <c r="M45" s="12" t="s">
        <v>1536</v>
      </c>
      <c r="N45" s="12" t="s">
        <v>1468</v>
      </c>
      <c r="O45" s="40" t="s">
        <v>2027</v>
      </c>
      <c r="P45" s="40" t="s">
        <v>2028</v>
      </c>
      <c r="Q45" s="12" t="s">
        <v>2029</v>
      </c>
      <c r="R45" s="12" t="s">
        <v>2030</v>
      </c>
      <c r="S45" s="12">
        <v>9.819202145E9</v>
      </c>
      <c r="T45" s="12" t="s">
        <v>2031</v>
      </c>
      <c r="U45" s="12" t="s">
        <v>2032</v>
      </c>
      <c r="V45" s="12">
        <v>9.820192145E9</v>
      </c>
      <c r="W45" s="12" t="s">
        <v>899</v>
      </c>
      <c r="X45" s="12" t="s">
        <v>899</v>
      </c>
      <c r="Y45" s="12" t="s">
        <v>899</v>
      </c>
      <c r="Z45" s="12" t="s">
        <v>2033</v>
      </c>
      <c r="AA45" s="12" t="s">
        <v>1845</v>
      </c>
      <c r="AB45" s="12" t="s">
        <v>2034</v>
      </c>
      <c r="AC45" s="12" t="s">
        <v>1150</v>
      </c>
      <c r="AD45" s="12" t="s">
        <v>2035</v>
      </c>
      <c r="AE45" s="12" t="s">
        <v>2036</v>
      </c>
      <c r="AF45" s="12" t="s">
        <v>2037</v>
      </c>
      <c r="AH45" s="12">
        <v>2016.0</v>
      </c>
      <c r="AI45" s="40" t="s">
        <v>2038</v>
      </c>
    </row>
    <row r="46">
      <c r="A46" s="12" t="s">
        <v>113</v>
      </c>
      <c r="B46" s="12" t="s">
        <v>2039</v>
      </c>
      <c r="C46" s="12" t="s">
        <v>1416</v>
      </c>
      <c r="D46" s="12" t="s">
        <v>1417</v>
      </c>
      <c r="E46" s="12">
        <v>7.780602793E9</v>
      </c>
      <c r="F46" s="12" t="s">
        <v>2040</v>
      </c>
      <c r="G46" s="12" t="s">
        <v>1133</v>
      </c>
      <c r="H46" s="12" t="s">
        <v>2041</v>
      </c>
      <c r="I46" s="40" t="s">
        <v>2042</v>
      </c>
      <c r="L46" s="40" t="s">
        <v>2043</v>
      </c>
      <c r="M46" s="12" t="s">
        <v>1912</v>
      </c>
      <c r="N46" s="12" t="s">
        <v>1468</v>
      </c>
      <c r="O46" s="40" t="s">
        <v>2044</v>
      </c>
      <c r="P46" s="40" t="s">
        <v>2045</v>
      </c>
      <c r="Q46" s="12" t="s">
        <v>2046</v>
      </c>
      <c r="R46" s="12" t="s">
        <v>2047</v>
      </c>
      <c r="S46" s="12">
        <v>9.491214334E9</v>
      </c>
      <c r="Z46" s="12" t="s">
        <v>2047</v>
      </c>
      <c r="AA46" s="12" t="s">
        <v>2048</v>
      </c>
      <c r="AB46" s="12" t="s">
        <v>2049</v>
      </c>
      <c r="AC46" s="12" t="s">
        <v>1199</v>
      </c>
      <c r="AD46" s="12" t="s">
        <v>2050</v>
      </c>
      <c r="AE46" s="12" t="s">
        <v>2051</v>
      </c>
      <c r="AF46" s="12" t="s">
        <v>2052</v>
      </c>
      <c r="AH46" s="12">
        <v>2021.0</v>
      </c>
      <c r="AI46" s="40" t="s">
        <v>2053</v>
      </c>
    </row>
    <row r="47">
      <c r="A47" s="12" t="s">
        <v>114</v>
      </c>
      <c r="B47" s="12" t="s">
        <v>2054</v>
      </c>
      <c r="C47" s="12" t="s">
        <v>1621</v>
      </c>
      <c r="D47" s="12" t="s">
        <v>1622</v>
      </c>
      <c r="E47" s="12">
        <v>8.1055843E9</v>
      </c>
      <c r="F47" s="40" t="s">
        <v>2055</v>
      </c>
      <c r="G47" s="12" t="s">
        <v>1158</v>
      </c>
      <c r="H47" s="12" t="s">
        <v>2056</v>
      </c>
      <c r="I47" s="40" t="s">
        <v>2057</v>
      </c>
      <c r="L47" s="40" t="s">
        <v>2058</v>
      </c>
      <c r="M47" s="12" t="s">
        <v>1912</v>
      </c>
      <c r="N47" s="12" t="s">
        <v>1468</v>
      </c>
      <c r="O47" s="40" t="s">
        <v>2059</v>
      </c>
      <c r="P47" s="40" t="s">
        <v>2060</v>
      </c>
      <c r="Q47" s="12" t="s">
        <v>2061</v>
      </c>
      <c r="R47" s="12" t="s">
        <v>2062</v>
      </c>
      <c r="S47" s="12">
        <v>8.197318675E9</v>
      </c>
      <c r="Z47" s="12" t="s">
        <v>2062</v>
      </c>
      <c r="AA47" s="12" t="s">
        <v>2063</v>
      </c>
      <c r="AB47" s="12" t="s">
        <v>2064</v>
      </c>
      <c r="AC47" s="12" t="s">
        <v>1199</v>
      </c>
      <c r="AD47" s="12" t="s">
        <v>2065</v>
      </c>
      <c r="AE47" s="12" t="s">
        <v>2066</v>
      </c>
      <c r="AF47" s="12" t="s">
        <v>1789</v>
      </c>
      <c r="AG47" s="12" t="s">
        <v>2067</v>
      </c>
      <c r="AH47" s="12">
        <v>2020.0</v>
      </c>
      <c r="AI47" s="40" t="s">
        <v>2068</v>
      </c>
    </row>
  </sheetData>
  <hyperlinks>
    <hyperlink r:id="rId1" ref="I2"/>
    <hyperlink r:id="rId2" ref="L2"/>
    <hyperlink r:id="rId3" ref="O2"/>
    <hyperlink r:id="rId4" ref="P2"/>
    <hyperlink r:id="rId5" ref="AI2"/>
    <hyperlink r:id="rId6" ref="F3"/>
    <hyperlink r:id="rId7" ref="I3"/>
    <hyperlink r:id="rId8" ref="L3"/>
    <hyperlink r:id="rId9" ref="O3"/>
    <hyperlink r:id="rId10" ref="P3"/>
    <hyperlink r:id="rId11" ref="AI3"/>
    <hyperlink r:id="rId12" ref="F4"/>
    <hyperlink r:id="rId13" ref="I4"/>
    <hyperlink r:id="rId14" ref="L4"/>
    <hyperlink r:id="rId15" ref="O4"/>
    <hyperlink r:id="rId16" ref="P4"/>
    <hyperlink r:id="rId17" ref="AI4"/>
    <hyperlink r:id="rId18" ref="F5"/>
    <hyperlink r:id="rId19" ref="I5"/>
    <hyperlink r:id="rId20" ref="L5"/>
    <hyperlink r:id="rId21" ref="O5"/>
    <hyperlink r:id="rId22" ref="P5"/>
    <hyperlink r:id="rId23" ref="AI5"/>
    <hyperlink r:id="rId24" ref="F6"/>
    <hyperlink r:id="rId25" ref="I6"/>
    <hyperlink r:id="rId26" ref="L6"/>
    <hyperlink r:id="rId27" ref="O6"/>
    <hyperlink r:id="rId28" ref="P6"/>
    <hyperlink r:id="rId29" ref="AI6"/>
    <hyperlink r:id="rId30" ref="I7"/>
    <hyperlink r:id="rId31" ref="L7"/>
    <hyperlink r:id="rId32" ref="O7"/>
    <hyperlink r:id="rId33" ref="P7"/>
    <hyperlink r:id="rId34" ref="AI7"/>
    <hyperlink r:id="rId35" ref="F8"/>
    <hyperlink r:id="rId36" ref="I8"/>
    <hyperlink r:id="rId37" ref="L8"/>
    <hyperlink r:id="rId38" ref="O8"/>
    <hyperlink r:id="rId39" ref="P8"/>
    <hyperlink r:id="rId40" ref="AI8"/>
    <hyperlink r:id="rId41" ref="F9"/>
    <hyperlink r:id="rId42" ref="I9"/>
    <hyperlink r:id="rId43" ref="L9"/>
    <hyperlink r:id="rId44" ref="O9"/>
    <hyperlink r:id="rId45" ref="P9"/>
    <hyperlink r:id="rId46" ref="AI9"/>
    <hyperlink r:id="rId47" ref="F10"/>
    <hyperlink r:id="rId48" ref="I10"/>
    <hyperlink r:id="rId49" ref="L10"/>
    <hyperlink r:id="rId50" ref="O10"/>
    <hyperlink r:id="rId51" location="gid=1184888697" ref="P10"/>
    <hyperlink r:id="rId52" ref="AI10"/>
    <hyperlink r:id="rId53" ref="F11"/>
    <hyperlink r:id="rId54" ref="I11"/>
    <hyperlink r:id="rId55" ref="L11"/>
    <hyperlink r:id="rId56" ref="O11"/>
    <hyperlink r:id="rId57" ref="P11"/>
    <hyperlink r:id="rId58" ref="AI11"/>
    <hyperlink r:id="rId59" ref="F12"/>
    <hyperlink r:id="rId60" ref="I12"/>
    <hyperlink r:id="rId61" ref="L12"/>
    <hyperlink r:id="rId62" ref="O12"/>
    <hyperlink r:id="rId63" ref="P12"/>
    <hyperlink r:id="rId64" ref="AI12"/>
    <hyperlink r:id="rId65" ref="F13"/>
    <hyperlink r:id="rId66" ref="I13"/>
    <hyperlink r:id="rId67" ref="L13"/>
    <hyperlink r:id="rId68" ref="O13"/>
    <hyperlink r:id="rId69" ref="P13"/>
    <hyperlink r:id="rId70" ref="AI13"/>
    <hyperlink r:id="rId71" ref="F14"/>
    <hyperlink r:id="rId72" ref="I14"/>
    <hyperlink r:id="rId73" ref="L14"/>
    <hyperlink r:id="rId74" ref="O14"/>
    <hyperlink r:id="rId75" ref="P14"/>
    <hyperlink r:id="rId76" ref="AI14"/>
    <hyperlink r:id="rId77" ref="F15"/>
    <hyperlink r:id="rId78" ref="I15"/>
    <hyperlink r:id="rId79" ref="L15"/>
    <hyperlink r:id="rId80" ref="O15"/>
    <hyperlink r:id="rId81" ref="P15"/>
    <hyperlink r:id="rId82" ref="AI15"/>
    <hyperlink r:id="rId83" ref="F16"/>
    <hyperlink r:id="rId84" ref="I16"/>
    <hyperlink r:id="rId85" ref="L16"/>
    <hyperlink r:id="rId86" ref="O16"/>
    <hyperlink r:id="rId87" ref="P16"/>
    <hyperlink r:id="rId88" ref="AI16"/>
    <hyperlink r:id="rId89" ref="F17"/>
    <hyperlink r:id="rId90" ref="I17"/>
    <hyperlink r:id="rId91" ref="L17"/>
    <hyperlink r:id="rId92" ref="O17"/>
    <hyperlink r:id="rId93" ref="P17"/>
    <hyperlink r:id="rId94" ref="AI17"/>
    <hyperlink r:id="rId95" ref="F18"/>
    <hyperlink r:id="rId96" ref="I18"/>
    <hyperlink r:id="rId97" ref="L18"/>
    <hyperlink r:id="rId98" ref="O18"/>
    <hyperlink r:id="rId99" location="gid=1184888697" ref="P18"/>
    <hyperlink r:id="rId100" ref="AI18"/>
    <hyperlink r:id="rId101" ref="F19"/>
    <hyperlink r:id="rId102" ref="I19"/>
    <hyperlink r:id="rId103" ref="L19"/>
    <hyperlink r:id="rId104" ref="O19"/>
    <hyperlink r:id="rId105" ref="P19"/>
    <hyperlink r:id="rId106" ref="AI19"/>
    <hyperlink r:id="rId107" ref="F20"/>
    <hyperlink r:id="rId108" ref="I20"/>
    <hyperlink r:id="rId109" ref="L20"/>
    <hyperlink r:id="rId110" ref="O20"/>
    <hyperlink r:id="rId111" ref="P20"/>
    <hyperlink r:id="rId112" ref="AI20"/>
    <hyperlink r:id="rId113" ref="F21"/>
    <hyperlink r:id="rId114" ref="I21"/>
    <hyperlink r:id="rId115" ref="L21"/>
    <hyperlink r:id="rId116" ref="O21"/>
    <hyperlink r:id="rId117" ref="P21"/>
    <hyperlink r:id="rId118" ref="AI21"/>
    <hyperlink r:id="rId119" ref="F22"/>
    <hyperlink r:id="rId120" ref="I22"/>
    <hyperlink r:id="rId121" ref="L22"/>
    <hyperlink r:id="rId122" ref="O22"/>
    <hyperlink r:id="rId123" ref="P22"/>
    <hyperlink r:id="rId124" ref="AI22"/>
    <hyperlink r:id="rId125" ref="F23"/>
    <hyperlink r:id="rId126" ref="I23"/>
    <hyperlink r:id="rId127" ref="L23"/>
    <hyperlink r:id="rId128" ref="O23"/>
    <hyperlink r:id="rId129" ref="P23"/>
    <hyperlink r:id="rId130" ref="AI23"/>
    <hyperlink r:id="rId131" ref="F24"/>
    <hyperlink r:id="rId132" ref="I24"/>
    <hyperlink r:id="rId133" ref="L24"/>
    <hyperlink r:id="rId134" ref="O24"/>
    <hyperlink r:id="rId135" ref="P24"/>
    <hyperlink r:id="rId136" ref="AI24"/>
    <hyperlink r:id="rId137" ref="F25"/>
    <hyperlink r:id="rId138" ref="I25"/>
    <hyperlink r:id="rId139" ref="L25"/>
    <hyperlink r:id="rId140" ref="O25"/>
    <hyperlink r:id="rId141" ref="P25"/>
    <hyperlink r:id="rId142" ref="AI25"/>
    <hyperlink r:id="rId143" ref="F26"/>
    <hyperlink r:id="rId144" ref="I26"/>
    <hyperlink r:id="rId145" ref="L26"/>
    <hyperlink r:id="rId146" ref="O26"/>
    <hyperlink r:id="rId147" ref="P26"/>
    <hyperlink r:id="rId148" ref="AI26"/>
    <hyperlink r:id="rId149" ref="F27"/>
    <hyperlink r:id="rId150" ref="I27"/>
    <hyperlink r:id="rId151" ref="L27"/>
    <hyperlink r:id="rId152" ref="O27"/>
    <hyperlink r:id="rId153" ref="P27"/>
    <hyperlink r:id="rId154" ref="AI27"/>
    <hyperlink r:id="rId155" ref="F28"/>
    <hyperlink r:id="rId156" ref="I28"/>
    <hyperlink r:id="rId157" ref="L28"/>
    <hyperlink r:id="rId158" ref="O28"/>
    <hyperlink r:id="rId159" ref="P28"/>
    <hyperlink r:id="rId160" ref="AI28"/>
    <hyperlink r:id="rId161" ref="F29"/>
    <hyperlink r:id="rId162" ref="I29"/>
    <hyperlink r:id="rId163" ref="L29"/>
    <hyperlink r:id="rId164" ref="O29"/>
    <hyperlink r:id="rId165" ref="P29"/>
    <hyperlink r:id="rId166" ref="AI29"/>
    <hyperlink r:id="rId167" ref="F30"/>
    <hyperlink r:id="rId168" ref="I30"/>
    <hyperlink r:id="rId169" ref="L30"/>
    <hyperlink r:id="rId170" ref="O30"/>
    <hyperlink r:id="rId171" ref="P30"/>
    <hyperlink r:id="rId172" ref="AI30"/>
    <hyperlink r:id="rId173" ref="F31"/>
    <hyperlink r:id="rId174" ref="I31"/>
    <hyperlink r:id="rId175" ref="L31"/>
    <hyperlink r:id="rId176" ref="O31"/>
    <hyperlink r:id="rId177" ref="P31"/>
    <hyperlink r:id="rId178" ref="AI31"/>
    <hyperlink r:id="rId179" ref="F32"/>
    <hyperlink r:id="rId180" ref="I32"/>
    <hyperlink r:id="rId181" ref="L32"/>
    <hyperlink r:id="rId182" ref="O32"/>
    <hyperlink r:id="rId183" location="gid=1184888697" ref="P32"/>
    <hyperlink r:id="rId184" ref="AI32"/>
    <hyperlink r:id="rId185" ref="F33"/>
    <hyperlink r:id="rId186" ref="I33"/>
    <hyperlink r:id="rId187" ref="L33"/>
    <hyperlink r:id="rId188" ref="O33"/>
    <hyperlink r:id="rId189" ref="P33"/>
    <hyperlink r:id="rId190" ref="AI33"/>
    <hyperlink r:id="rId191" ref="F34"/>
    <hyperlink r:id="rId192" ref="I34"/>
    <hyperlink r:id="rId193" ref="L34"/>
    <hyperlink r:id="rId194" ref="O34"/>
    <hyperlink r:id="rId195" ref="P34"/>
    <hyperlink r:id="rId196" ref="AI34"/>
    <hyperlink r:id="rId197" ref="F35"/>
    <hyperlink r:id="rId198" ref="I35"/>
    <hyperlink r:id="rId199" ref="L35"/>
    <hyperlink r:id="rId200" ref="O35"/>
    <hyperlink r:id="rId201" ref="P35"/>
    <hyperlink r:id="rId202" ref="AI35"/>
    <hyperlink r:id="rId203" ref="F36"/>
    <hyperlink r:id="rId204" ref="I36"/>
    <hyperlink r:id="rId205" ref="L36"/>
    <hyperlink r:id="rId206" ref="O36"/>
    <hyperlink r:id="rId207" ref="P36"/>
    <hyperlink r:id="rId208" ref="AI36"/>
    <hyperlink r:id="rId209" ref="F37"/>
    <hyperlink r:id="rId210" ref="I37"/>
    <hyperlink r:id="rId211" ref="L37"/>
    <hyperlink r:id="rId212" ref="O37"/>
    <hyperlink r:id="rId213" ref="P37"/>
    <hyperlink r:id="rId214" ref="AI37"/>
    <hyperlink r:id="rId215" ref="F38"/>
    <hyperlink r:id="rId216" ref="I38"/>
    <hyperlink r:id="rId217" ref="L38"/>
    <hyperlink r:id="rId218" ref="O38"/>
    <hyperlink r:id="rId219" ref="P38"/>
    <hyperlink r:id="rId220" ref="AI38"/>
    <hyperlink r:id="rId221" ref="F39"/>
    <hyperlink r:id="rId222" ref="I39"/>
    <hyperlink r:id="rId223" ref="L39"/>
    <hyperlink r:id="rId224" ref="O39"/>
    <hyperlink r:id="rId225" ref="P39"/>
    <hyperlink r:id="rId226" ref="AI39"/>
    <hyperlink r:id="rId227" ref="F40"/>
    <hyperlink r:id="rId228" ref="I40"/>
    <hyperlink r:id="rId229" ref="L40"/>
    <hyperlink r:id="rId230" ref="O40"/>
    <hyperlink r:id="rId231" ref="P40"/>
    <hyperlink r:id="rId232" ref="AI40"/>
    <hyperlink r:id="rId233" ref="F41"/>
    <hyperlink r:id="rId234" ref="I41"/>
    <hyperlink r:id="rId235" ref="L41"/>
    <hyperlink r:id="rId236" ref="O41"/>
    <hyperlink r:id="rId237" ref="P41"/>
    <hyperlink r:id="rId238" ref="AI41"/>
    <hyperlink r:id="rId239" ref="F42"/>
    <hyperlink r:id="rId240" ref="I42"/>
    <hyperlink r:id="rId241" ref="L42"/>
    <hyperlink r:id="rId242" ref="O42"/>
    <hyperlink r:id="rId243" ref="P42"/>
    <hyperlink r:id="rId244" ref="AI42"/>
    <hyperlink r:id="rId245" ref="F43"/>
    <hyperlink r:id="rId246" ref="I43"/>
    <hyperlink r:id="rId247" ref="L43"/>
    <hyperlink r:id="rId248" ref="O43"/>
    <hyperlink r:id="rId249" ref="P43"/>
    <hyperlink r:id="rId250" ref="AI43"/>
    <hyperlink r:id="rId251" ref="F44"/>
    <hyperlink r:id="rId252" ref="I44"/>
    <hyperlink r:id="rId253" ref="L44"/>
    <hyperlink r:id="rId254" ref="O44"/>
    <hyperlink r:id="rId255" ref="P44"/>
    <hyperlink r:id="rId256" ref="AI44"/>
    <hyperlink r:id="rId257" ref="F45"/>
    <hyperlink r:id="rId258" ref="I45"/>
    <hyperlink r:id="rId259" ref="L45"/>
    <hyperlink r:id="rId260" ref="O45"/>
    <hyperlink r:id="rId261" ref="P45"/>
    <hyperlink r:id="rId262" ref="AI45"/>
    <hyperlink r:id="rId263" ref="I46"/>
    <hyperlink r:id="rId264" ref="L46"/>
    <hyperlink r:id="rId265" ref="O46"/>
    <hyperlink r:id="rId266" ref="P46"/>
    <hyperlink r:id="rId267" ref="AI46"/>
    <hyperlink r:id="rId268" ref="F47"/>
    <hyperlink r:id="rId269" ref="I47"/>
    <hyperlink r:id="rId270" ref="L47"/>
    <hyperlink r:id="rId271" ref="O47"/>
    <hyperlink r:id="rId272" ref="P47"/>
    <hyperlink r:id="rId273" ref="AI47"/>
  </hyperlinks>
  <drawing r:id="rId274"/>
</worksheet>
</file>