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drawings/drawing7.xml" ContentType="application/vnd.openxmlformats-officedocument.drawing+xml"/>
  <Override PartName="/xl/tables/table5.xml" ContentType="application/vnd.openxmlformats-officedocument.spreadsheetml.table+xml"/>
  <Override PartName="/xl/drawings/drawing8.xml" ContentType="application/vnd.openxmlformats-officedocument.drawing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amal\OneDrive\Documents\"/>
    </mc:Choice>
  </mc:AlternateContent>
  <xr:revisionPtr revIDLastSave="0" documentId="13_ncr:1_{E461AC07-7157-4345-883F-A03BFE61D3A1}" xr6:coauthVersionLast="47" xr6:coauthVersionMax="47" xr10:uidLastSave="{00000000-0000-0000-0000-000000000000}"/>
  <bookViews>
    <workbookView xWindow="-108" yWindow="-108" windowWidth="23256" windowHeight="13896" xr2:uid="{D8677E6D-3FB1-4B0E-88D5-2A12438112C7}"/>
  </bookViews>
  <sheets>
    <sheet name="Dashboard" sheetId="1" r:id="rId1"/>
    <sheet name="Customer" sheetId="2" r:id="rId2"/>
    <sheet name="Products" sheetId="3" r:id="rId3"/>
    <sheet name="Vendors" sheetId="4" r:id="rId4"/>
    <sheet name="New Entry" sheetId="5" r:id="rId5"/>
    <sheet name="Purchase" sheetId="6" r:id="rId6"/>
    <sheet name="Sales" sheetId="7" r:id="rId7"/>
    <sheet name="Inventory" sheetId="8" r:id="rId8"/>
    <sheet name="Pivot Table" sheetId="9" r:id="rId9"/>
  </sheets>
  <definedNames>
    <definedName name="cid">customersdata[Cust-ID]</definedName>
    <definedName name="hsncode">Productsdata[HSN Code]</definedName>
  </definedNames>
  <calcPr calcId="191029"/>
  <pivotCaches>
    <pivotCache cacheId="25" r:id="rId10"/>
    <pivotCache cacheId="28" r:id="rId11"/>
    <pivotCache cacheId="31" r:id="rId12"/>
    <pivotCache cacheId="35" r:id="rId13"/>
    <pivotCache cacheId="39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" i="7" l="1"/>
  <c r="G21" i="7"/>
  <c r="K21" i="7"/>
  <c r="L21" i="7" s="1"/>
  <c r="C15" i="9"/>
  <c r="C18" i="9" s="1"/>
  <c r="C12" i="9"/>
  <c r="C9" i="9"/>
  <c r="C6" i="9"/>
  <c r="C3" i="9"/>
  <c r="E21" i="6"/>
  <c r="E22" i="6"/>
  <c r="F21" i="6"/>
  <c r="F22" i="6"/>
  <c r="I21" i="6"/>
  <c r="I22" i="6"/>
  <c r="J22" i="6" s="1"/>
  <c r="J21" i="6"/>
  <c r="D11" i="8"/>
  <c r="E11" i="8"/>
  <c r="F11" i="8"/>
  <c r="D12" i="8"/>
  <c r="E12" i="8"/>
  <c r="F12" i="8"/>
  <c r="D13" i="8"/>
  <c r="E13" i="8"/>
  <c r="F13" i="8"/>
  <c r="D14" i="8"/>
  <c r="E14" i="8"/>
  <c r="F14" i="8"/>
  <c r="D15" i="8"/>
  <c r="E15" i="8"/>
  <c r="F15" i="8"/>
  <c r="D16" i="8"/>
  <c r="E16" i="8"/>
  <c r="F16" i="8"/>
  <c r="D17" i="8"/>
  <c r="E17" i="8"/>
  <c r="F17" i="8"/>
  <c r="D18" i="8"/>
  <c r="E18" i="8"/>
  <c r="F18" i="8"/>
  <c r="D19" i="8"/>
  <c r="E19" i="8"/>
  <c r="F19" i="8"/>
  <c r="D20" i="8"/>
  <c r="E20" i="8"/>
  <c r="F20" i="8"/>
  <c r="D21" i="8"/>
  <c r="E21" i="8"/>
  <c r="F21" i="8"/>
  <c r="D22" i="8"/>
  <c r="E22" i="8"/>
  <c r="F22" i="8"/>
  <c r="D23" i="8"/>
  <c r="E23" i="8"/>
  <c r="F23" i="8"/>
  <c r="D24" i="8"/>
  <c r="E24" i="8"/>
  <c r="F24" i="8"/>
  <c r="E10" i="8"/>
  <c r="F10" i="8"/>
  <c r="D10" i="8"/>
  <c r="E20" i="7"/>
  <c r="G20" i="7"/>
  <c r="K20" i="7"/>
  <c r="L20" i="7" s="1"/>
  <c r="L11" i="7"/>
  <c r="K10" i="7"/>
  <c r="L10" i="7" s="1"/>
  <c r="K11" i="7"/>
  <c r="K12" i="7"/>
  <c r="L12" i="7" s="1"/>
  <c r="K13" i="7"/>
  <c r="L13" i="7" s="1"/>
  <c r="K14" i="7"/>
  <c r="L14" i="7" s="1"/>
  <c r="K15" i="7"/>
  <c r="L15" i="7" s="1"/>
  <c r="K16" i="7"/>
  <c r="L16" i="7" s="1"/>
  <c r="K17" i="7"/>
  <c r="L17" i="7" s="1"/>
  <c r="K18" i="7"/>
  <c r="L18" i="7" s="1"/>
  <c r="K19" i="7"/>
  <c r="L19" i="7" s="1"/>
  <c r="G10" i="7"/>
  <c r="H14" i="8" s="1"/>
  <c r="G11" i="7"/>
  <c r="G12" i="7"/>
  <c r="G13" i="7"/>
  <c r="G14" i="7"/>
  <c r="G15" i="7"/>
  <c r="G16" i="7"/>
  <c r="G17" i="7"/>
  <c r="G18" i="7"/>
  <c r="G19" i="7"/>
  <c r="E10" i="7"/>
  <c r="E11" i="7"/>
  <c r="E12" i="7"/>
  <c r="E13" i="7"/>
  <c r="E14" i="7"/>
  <c r="E15" i="7"/>
  <c r="E16" i="7"/>
  <c r="E17" i="7"/>
  <c r="E18" i="7"/>
  <c r="E19" i="7"/>
  <c r="E19" i="6"/>
  <c r="E20" i="6"/>
  <c r="F19" i="6"/>
  <c r="F20" i="6"/>
  <c r="I19" i="6"/>
  <c r="J19" i="6" s="1"/>
  <c r="I20" i="6"/>
  <c r="J20" i="6" s="1"/>
  <c r="J10" i="6"/>
  <c r="J11" i="6"/>
  <c r="F10" i="6"/>
  <c r="F11" i="6"/>
  <c r="F12" i="6"/>
  <c r="F13" i="6"/>
  <c r="F14" i="6"/>
  <c r="F15" i="6"/>
  <c r="F16" i="6"/>
  <c r="F17" i="6"/>
  <c r="F18" i="6"/>
  <c r="I10" i="6"/>
  <c r="I11" i="6"/>
  <c r="I12" i="6"/>
  <c r="J12" i="6" s="1"/>
  <c r="I13" i="6"/>
  <c r="J13" i="6" s="1"/>
  <c r="I14" i="6"/>
  <c r="J14" i="6" s="1"/>
  <c r="I15" i="6"/>
  <c r="J15" i="6" s="1"/>
  <c r="I16" i="6"/>
  <c r="J16" i="6" s="1"/>
  <c r="I17" i="6"/>
  <c r="J17" i="6" s="1"/>
  <c r="I18" i="6"/>
  <c r="J18" i="6" s="1"/>
  <c r="E10" i="6"/>
  <c r="E11" i="6"/>
  <c r="E12" i="6"/>
  <c r="E13" i="6"/>
  <c r="E14" i="6"/>
  <c r="E15" i="6"/>
  <c r="E16" i="6"/>
  <c r="G10" i="8" s="1"/>
  <c r="E17" i="6"/>
  <c r="E18" i="6"/>
  <c r="H16" i="8" l="1"/>
  <c r="I16" i="8" s="1"/>
  <c r="K16" i="8" s="1"/>
  <c r="H17" i="8"/>
  <c r="H15" i="8"/>
  <c r="H13" i="8"/>
  <c r="H12" i="8"/>
  <c r="H22" i="8"/>
  <c r="H10" i="8"/>
  <c r="I10" i="8" s="1"/>
  <c r="K10" i="8" s="1"/>
  <c r="H24" i="8"/>
  <c r="H23" i="8"/>
  <c r="H21" i="8"/>
  <c r="H11" i="8"/>
  <c r="H20" i="8"/>
  <c r="H19" i="8"/>
  <c r="H18" i="8"/>
  <c r="G20" i="8"/>
  <c r="G21" i="8"/>
  <c r="G17" i="8"/>
  <c r="G24" i="8"/>
  <c r="G12" i="8"/>
  <c r="G19" i="8"/>
  <c r="G18" i="8"/>
  <c r="G14" i="8"/>
  <c r="I14" i="8" s="1"/>
  <c r="K14" i="8" s="1"/>
  <c r="G11" i="8"/>
  <c r="G16" i="8"/>
  <c r="G15" i="8"/>
  <c r="G13" i="8"/>
  <c r="G23" i="8"/>
  <c r="G22" i="8"/>
  <c r="I17" i="8" l="1"/>
  <c r="K17" i="8" s="1"/>
  <c r="I12" i="8"/>
  <c r="K12" i="8" s="1"/>
  <c r="I13" i="8"/>
  <c r="K13" i="8" s="1"/>
  <c r="I15" i="8"/>
  <c r="K15" i="8" s="1"/>
  <c r="I18" i="8"/>
  <c r="K18" i="8" s="1"/>
  <c r="I19" i="8"/>
  <c r="I16" i="7" s="1"/>
  <c r="I11" i="8"/>
  <c r="I20" i="8"/>
  <c r="K20" i="8" s="1"/>
  <c r="I24" i="8"/>
  <c r="K24" i="8" s="1"/>
  <c r="I21" i="8"/>
  <c r="K21" i="8" s="1"/>
  <c r="I22" i="8"/>
  <c r="K22" i="8" s="1"/>
  <c r="I23" i="8"/>
  <c r="K23" i="8" s="1"/>
  <c r="J18" i="8"/>
  <c r="J14" i="8"/>
  <c r="J12" i="8"/>
  <c r="I15" i="7"/>
  <c r="J16" i="8"/>
  <c r="I18" i="7"/>
  <c r="J11" i="8"/>
  <c r="I12" i="7"/>
  <c r="J17" i="8"/>
  <c r="I14" i="7"/>
  <c r="J10" i="8"/>
  <c r="I11" i="7"/>
  <c r="I10" i="7"/>
  <c r="I19" i="7"/>
  <c r="I13" i="7"/>
  <c r="I17" i="7"/>
  <c r="J13" i="8" l="1"/>
  <c r="J15" i="8"/>
  <c r="K11" i="8"/>
  <c r="I21" i="7"/>
  <c r="J24" i="8"/>
  <c r="J19" i="8"/>
  <c r="J22" i="8"/>
  <c r="J20" i="8"/>
  <c r="J23" i="8"/>
  <c r="I20" i="7"/>
  <c r="K19" i="8"/>
  <c r="O16" i="1" s="1" a="1"/>
  <c r="O16" i="1" s="1"/>
  <c r="J21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<sst xmlns="http://schemas.openxmlformats.org/spreadsheetml/2006/main" count="197" uniqueCount="99">
  <si>
    <t>Cust-ID</t>
  </si>
  <si>
    <t>Name</t>
  </si>
  <si>
    <t>Ram sales</t>
  </si>
  <si>
    <t>Atul Ltd.</t>
  </si>
  <si>
    <t>MD Tech</t>
  </si>
  <si>
    <t>99store</t>
  </si>
  <si>
    <t>Rajesh Kumar</t>
  </si>
  <si>
    <t>Amit</t>
  </si>
  <si>
    <t>Jain TEL.</t>
  </si>
  <si>
    <t>Email</t>
  </si>
  <si>
    <t>Ram@gmail.com</t>
  </si>
  <si>
    <t>Atul@gmail.com</t>
  </si>
  <si>
    <t>MD@gmail.com</t>
  </si>
  <si>
    <t>99store@gmail.com</t>
  </si>
  <si>
    <t>Rajesh@gmail.com</t>
  </si>
  <si>
    <t>Amit@gmail.com</t>
  </si>
  <si>
    <t>Jain@gmail.com</t>
  </si>
  <si>
    <t>Address</t>
  </si>
  <si>
    <t>Delhi, India</t>
  </si>
  <si>
    <t>121102, Palwal, HR</t>
  </si>
  <si>
    <t>Faridabad, 121102</t>
  </si>
  <si>
    <t>Agra, UP</t>
  </si>
  <si>
    <t>New Delhi, 110011</t>
  </si>
  <si>
    <t>Gurgaon, Sec-15</t>
  </si>
  <si>
    <t>Janpath, New Delhi</t>
  </si>
  <si>
    <t>HSN Code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</si>
  <si>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</si>
  <si>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</si>
  <si>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</si>
  <si>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</si>
  <si>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</si>
  <si>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</si>
  <si>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</si>
  <si>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</si>
  <si>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</si>
  <si>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N1010</t>
  </si>
  <si>
    <t>Product Name</t>
  </si>
  <si>
    <t>Smart Watch</t>
  </si>
  <si>
    <t>Laptop HP xyz i5</t>
  </si>
  <si>
    <t>Wireless Printer</t>
  </si>
  <si>
    <t>Desktop</t>
  </si>
  <si>
    <t>Mouse</t>
  </si>
  <si>
    <t>Rgb Keyboard</t>
  </si>
  <si>
    <t>Camera</t>
  </si>
  <si>
    <t>Headphones</t>
  </si>
  <si>
    <t>Speakers</t>
  </si>
  <si>
    <t>Tablets</t>
  </si>
  <si>
    <t>Cost</t>
  </si>
  <si>
    <t>Selling Price</t>
  </si>
  <si>
    <t xml:space="preserve">Desktop </t>
  </si>
  <si>
    <t>Vendor Name</t>
  </si>
  <si>
    <t>Tech99</t>
  </si>
  <si>
    <t>GG Traders</t>
  </si>
  <si>
    <t>Compac</t>
  </si>
  <si>
    <t>Phone</t>
  </si>
  <si>
    <t>9812xxxxxx</t>
  </si>
  <si>
    <t>9813xxxxxx</t>
  </si>
  <si>
    <t>9814xxxxxx</t>
  </si>
  <si>
    <t>Faridabad, 121101</t>
  </si>
  <si>
    <t>Gurgaon, Sec-18</t>
  </si>
  <si>
    <t>Gurgaon, Sec-17</t>
  </si>
  <si>
    <t>Gurgaon, Sec-16</t>
  </si>
  <si>
    <t>New Delhi, 110012</t>
  </si>
  <si>
    <t>New Delhi, 110013</t>
  </si>
  <si>
    <t>New Delhi, 110014</t>
  </si>
  <si>
    <t>Faridabad, 121103</t>
  </si>
  <si>
    <t>Purchase Entry</t>
  </si>
  <si>
    <t>Sales Entry</t>
  </si>
  <si>
    <t>Vendor</t>
  </si>
  <si>
    <t>Date</t>
  </si>
  <si>
    <t>Units</t>
  </si>
  <si>
    <t>Amount</t>
  </si>
  <si>
    <t>Cust_ID</t>
  </si>
  <si>
    <t>Cust_Name</t>
  </si>
  <si>
    <t>Stock(Units)</t>
  </si>
  <si>
    <t>Price</t>
  </si>
  <si>
    <t xml:space="preserve">Product Name </t>
  </si>
  <si>
    <t>P Units</t>
  </si>
  <si>
    <t>S Units</t>
  </si>
  <si>
    <t>Stock</t>
  </si>
  <si>
    <t>Stock Amt</t>
  </si>
  <si>
    <t>Count of Name</t>
  </si>
  <si>
    <t>Customers</t>
  </si>
  <si>
    <t>Count of Product Name</t>
  </si>
  <si>
    <t>Products</t>
  </si>
  <si>
    <t>Sum of Amount</t>
  </si>
  <si>
    <t>Purchase amt</t>
  </si>
  <si>
    <t>Sale amt</t>
  </si>
  <si>
    <t>Sum of Stock Amt</t>
  </si>
  <si>
    <t>Stock amt</t>
  </si>
  <si>
    <t>p / l</t>
  </si>
  <si>
    <t>Row Labels</t>
  </si>
  <si>
    <t>Grand Total</t>
  </si>
  <si>
    <t>Sum of S Units</t>
  </si>
  <si>
    <t>Notification</t>
  </si>
  <si>
    <t>Sum of Stock</t>
  </si>
  <si>
    <t>AB Tech</t>
  </si>
  <si>
    <t>AB@gmail.com</t>
  </si>
  <si>
    <t>Noida, Sec-61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</si>
</sst>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"/>
  </numFmts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22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49" fontId="0" fillId="2" borderId="0" xfId="0" applyNumberFormat="1" applyFill="1"/>
    <xf numFmtId="0" fontId="1" fillId="2" borderId="0" xfId="0" applyFont="1" applyFill="1"/>
    <xf numFmtId="49" fontId="3" fillId="2" borderId="0" xfId="1" applyNumberFormat="1" applyFont="1" applyFill="1"/>
    <xf numFmtId="0" fontId="4" fillId="2" borderId="0" xfId="0" applyFont="1" applyFill="1"/>
    <xf numFmtId="49" fontId="4" fillId="2" borderId="0" xfId="0" applyNumberFormat="1" applyFont="1" applyFill="1"/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1" applyFont="1" applyFill="1"/>
    <xf numFmtId="14" fontId="1" fillId="2" borderId="0" xfId="0" applyNumberFormat="1" applyFont="1" applyFill="1"/>
    <xf numFmtId="14" fontId="0" fillId="2" borderId="0" xfId="0" applyNumberFormat="1" applyFill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2" borderId="0" xfId="0" applyNumberFormat="1" applyFont="1" applyFill="1"/>
    <xf numFmtId="0" fontId="0" fillId="3" borderId="0" xfId="0" applyFill="1"/>
    <xf numFmtId="0" fontId="0" fillId="2" borderId="0" xfId="0" applyFont="1" applyFill="1"/>
    <xf numFmtId="0" fontId="7" fillId="3" borderId="0" xfId="0" applyFont="1" applyFill="1"/>
    <xf numFmtId="0" fontId="0" fillId="0" borderId="0" xfId="0" applyNumberFormat="1"/>
    <xf numFmtId="49" fontId="2" fillId="2" borderId="0" xfId="1" applyNumberFormat="1" applyFill="1"/>
    <xf numFmtId="0" fontId="6" fillId="2" borderId="0" xfId="0" applyFont="1" applyFill="1"/>
  </cellXfs>
  <cellStyles count="2">
    <cellStyle name="Hyperlink" xfId="1" builtinId="8"/>
    <cellStyle name="Normal" xfId="0" builtinId="0"/>
  </cellStyles>
  <dxfs count="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DEBF5"/>
        </patternFill>
      </fill>
    </dxf>
    <dxf>
      <font>
        <b val="0"/>
        <i val="0"/>
        <strike val="0"/>
        <condense val="0"/>
        <extend val="0"/>
        <outline val="0"/>
        <shadow val="0"/>
        <u/>
        <vertAlign val="baseline"/>
        <sz val="16"/>
        <color theme="10"/>
        <name val="Calibri"/>
        <family val="2"/>
        <scheme val="minor"/>
      </font>
      <numFmt numFmtId="30" formatCode="@"/>
      <fill>
        <patternFill patternType="solid">
          <fgColor indexed="64"/>
          <bgColor rgb="FFDDEB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DEB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DEBF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DDEBF5"/>
        </patternFill>
      </fill>
    </dxf>
    <dxf>
      <fill>
        <patternFill patternType="solid">
          <fgColor indexed="64"/>
          <bgColor rgb="FFDDEBF5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DDEBF5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DDEBF5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DDEBF5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DDEBF5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DDEBF5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DEBF5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DEBF5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DEBF5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DEBF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DEB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DDEB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DDEB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DEB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DDEB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9" formatCode="dd/mm/yyyy"/>
      <fill>
        <patternFill patternType="solid">
          <fgColor indexed="64"/>
          <bgColor rgb="FFDDEB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DDEB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DEB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DDEB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DEBF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DEB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DEB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DDEB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DDEB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DEB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DEB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DDEB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DDEB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DEB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DEBF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DEB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DEB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DEB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DEB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DEB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DEB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DEBF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DEB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DEB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DEB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DEB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DEB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DEBF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DEBF5"/>
        </patternFill>
      </fill>
    </dxf>
  </dxfs>
  <tableStyles count="0" defaultTableStyle="TableStyleMedium2" defaultPivotStyle="PivotStyleLight16"/>
  <colors>
    <mruColors>
      <color rgb="FFDDEBF5"/>
      <color rgb="FFEBBDD3"/>
      <color rgb="FFBCD6E1"/>
      <color rgb="FF9099A0"/>
      <color rgb="FF969891"/>
      <color rgb="FFEDED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[Local Shop Inventory Manager.xlsx]Pivot Table!PivotTable6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Top</a:t>
            </a:r>
            <a:r>
              <a:rPr lang="en-US" baseline="0">
                <a:solidFill>
                  <a:schemeClr val="tx1"/>
                </a:solidFill>
              </a:rPr>
              <a:t> 5 Products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Table'!$F$2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Table'!$E$3:$E$8</c:f>
              <c:strCache>
                <c:ptCount val="5"/>
                <c:pt idx="0">
                  <c:v>Headphones</c:v>
                </c:pt>
                <c:pt idx="1">
                  <c:v>Speakers</c:v>
                </c:pt>
                <c:pt idx="2">
                  <c:v>Smart Watch</c:v>
                </c:pt>
                <c:pt idx="3">
                  <c:v>Mouse</c:v>
                </c:pt>
                <c:pt idx="4">
                  <c:v>Desktop</c:v>
                </c:pt>
              </c:strCache>
            </c:strRef>
          </c:cat>
          <c:val>
            <c:numRef>
              <c:f>'Pivot Table'!$F$3:$F$8</c:f>
              <c:numCache>
                <c:formatCode>General</c:formatCode>
                <c:ptCount val="5"/>
                <c:pt idx="0">
                  <c:v>27</c:v>
                </c:pt>
                <c:pt idx="1">
                  <c:v>11</c:v>
                </c:pt>
                <c:pt idx="2">
                  <c:v>10</c:v>
                </c:pt>
                <c:pt idx="3">
                  <c:v>7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01-4729-928F-F3546879E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44434016"/>
        <c:axId val="137549808"/>
      </c:barChart>
      <c:catAx>
        <c:axId val="744434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49808"/>
        <c:crosses val="autoZero"/>
        <c:auto val="1"/>
        <c:lblAlgn val="ctr"/>
        <c:lblOffset val="100"/>
        <c:noMultiLvlLbl val="0"/>
      </c:catAx>
      <c:valAx>
        <c:axId val="137549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434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[Local Shop Inventory Manager.xlsx]Pivot Table!PivotTable7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Top 5 Customers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5482037037037036"/>
          <c:y val="0.26028070175438595"/>
          <c:w val="0.66803888888888885"/>
          <c:h val="0.576924437076944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'Pivot Table'!$F$11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Table'!$E$12:$E$17</c:f>
              <c:strCache>
                <c:ptCount val="5"/>
                <c:pt idx="0">
                  <c:v>Jain TEL.</c:v>
                </c:pt>
                <c:pt idx="1">
                  <c:v>Rajesh Kumar</c:v>
                </c:pt>
                <c:pt idx="2">
                  <c:v>Atul Ltd.</c:v>
                </c:pt>
                <c:pt idx="3">
                  <c:v>99store</c:v>
                </c:pt>
                <c:pt idx="4">
                  <c:v>Amit</c:v>
                </c:pt>
              </c:strCache>
            </c:strRef>
          </c:cat>
          <c:val>
            <c:numRef>
              <c:f>'Pivot Table'!$F$12:$F$17</c:f>
              <c:numCache>
                <c:formatCode>General</c:formatCode>
                <c:ptCount val="5"/>
                <c:pt idx="0">
                  <c:v>249600</c:v>
                </c:pt>
                <c:pt idx="1">
                  <c:v>238200</c:v>
                </c:pt>
                <c:pt idx="2">
                  <c:v>126000</c:v>
                </c:pt>
                <c:pt idx="3">
                  <c:v>25887.599999999999</c:v>
                </c:pt>
                <c:pt idx="4">
                  <c:v>14976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60-44DD-A514-5FE38C57C2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655296"/>
        <c:axId val="784434784"/>
      </c:barChart>
      <c:catAx>
        <c:axId val="20655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434784"/>
        <c:crosses val="autoZero"/>
        <c:auto val="1"/>
        <c:lblAlgn val="ctr"/>
        <c:lblOffset val="100"/>
        <c:noMultiLvlLbl val="0"/>
      </c:catAx>
      <c:valAx>
        <c:axId val="78443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55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[Local Shop Inventory Manager.xlsx]Pivot Table!PivotTable8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>
                <a:solidFill>
                  <a:schemeClr val="tx1"/>
                </a:solidFill>
              </a:rPr>
              <a:t>Stock Available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4449124092046632E-3"/>
          <c:y val="0.22397342995169081"/>
          <c:w val="0.99224806201550386"/>
          <c:h val="0.39989586899463653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'Pivot Table'!$B$20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Table'!$A$21:$A$31</c:f>
              <c:strCache>
                <c:ptCount val="10"/>
                <c:pt idx="0">
                  <c:v>Camera</c:v>
                </c:pt>
                <c:pt idx="1">
                  <c:v>Desktop</c:v>
                </c:pt>
                <c:pt idx="2">
                  <c:v>Headphones</c:v>
                </c:pt>
                <c:pt idx="3">
                  <c:v>Laptop HP xyz i5</c:v>
                </c:pt>
                <c:pt idx="4">
                  <c:v>Mouse</c:v>
                </c:pt>
                <c:pt idx="5">
                  <c:v>Rgb Keyboard</c:v>
                </c:pt>
                <c:pt idx="6">
                  <c:v>Smart Watch</c:v>
                </c:pt>
                <c:pt idx="7">
                  <c:v>Speakers</c:v>
                </c:pt>
                <c:pt idx="8">
                  <c:v>Tablets</c:v>
                </c:pt>
                <c:pt idx="9">
                  <c:v>Wireless Printer</c:v>
                </c:pt>
              </c:strCache>
            </c:strRef>
          </c:cat>
          <c:val>
            <c:numRef>
              <c:f>'Pivot Table'!$B$21:$B$31</c:f>
              <c:numCache>
                <c:formatCode>General</c:formatCode>
                <c:ptCount val="10"/>
                <c:pt idx="0">
                  <c:v>6</c:v>
                </c:pt>
                <c:pt idx="1">
                  <c:v>45</c:v>
                </c:pt>
                <c:pt idx="2">
                  <c:v>3</c:v>
                </c:pt>
                <c:pt idx="3">
                  <c:v>47</c:v>
                </c:pt>
                <c:pt idx="4">
                  <c:v>13</c:v>
                </c:pt>
                <c:pt idx="5">
                  <c:v>40</c:v>
                </c:pt>
                <c:pt idx="6">
                  <c:v>50</c:v>
                </c:pt>
                <c:pt idx="7">
                  <c:v>19</c:v>
                </c:pt>
                <c:pt idx="8">
                  <c:v>21</c:v>
                </c:pt>
                <c:pt idx="9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BE-47A3-A31E-0F2742D1DE3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86598352"/>
        <c:axId val="186597872"/>
        <c:axId val="0"/>
      </c:bar3DChart>
      <c:catAx>
        <c:axId val="186598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97872"/>
        <c:crosses val="autoZero"/>
        <c:auto val="1"/>
        <c:lblAlgn val="ctr"/>
        <c:lblOffset val="100"/>
        <c:noMultiLvlLbl val="0"/>
      </c:catAx>
      <c:valAx>
        <c:axId val="18659787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86598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New Entry'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18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Purchase!A1"/><Relationship Id="rId12" Type="http://schemas.openxmlformats.org/officeDocument/2006/relationships/image" Target="../media/image4.svg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29" Type="http://schemas.openxmlformats.org/officeDocument/2006/relationships/chart" Target="../charts/chart3.xml"/><Relationship Id="rId1" Type="http://schemas.openxmlformats.org/officeDocument/2006/relationships/image" Target="../media/image1.png"/><Relationship Id="rId6" Type="http://schemas.openxmlformats.org/officeDocument/2006/relationships/hyperlink" Target="#Vendors!A1"/><Relationship Id="rId11" Type="http://schemas.openxmlformats.org/officeDocument/2006/relationships/image" Target="../media/image3.png"/><Relationship Id="rId24" Type="http://schemas.openxmlformats.org/officeDocument/2006/relationships/image" Target="../media/image16.svg"/><Relationship Id="rId5" Type="http://schemas.openxmlformats.org/officeDocument/2006/relationships/hyperlink" Target="#Products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28" Type="http://schemas.openxmlformats.org/officeDocument/2006/relationships/chart" Target="../charts/chart2.xml"/><Relationship Id="rId10" Type="http://schemas.openxmlformats.org/officeDocument/2006/relationships/hyperlink" Target="#Inventory!A1"/><Relationship Id="rId19" Type="http://schemas.openxmlformats.org/officeDocument/2006/relationships/image" Target="../media/image11.png"/><Relationship Id="rId4" Type="http://schemas.openxmlformats.org/officeDocument/2006/relationships/hyperlink" Target="#Customer!A1"/><Relationship Id="rId9" Type="http://schemas.openxmlformats.org/officeDocument/2006/relationships/hyperlink" Target="#Sales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Relationship Id="rId27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'New Entry'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22.svg"/><Relationship Id="rId3" Type="http://schemas.openxmlformats.org/officeDocument/2006/relationships/hyperlink" Target="#Dashboard!A1"/><Relationship Id="rId21" Type="http://schemas.openxmlformats.org/officeDocument/2006/relationships/image" Target="../media/image19.png"/><Relationship Id="rId7" Type="http://schemas.openxmlformats.org/officeDocument/2006/relationships/hyperlink" Target="#Purchase!A1"/><Relationship Id="rId12" Type="http://schemas.openxmlformats.org/officeDocument/2006/relationships/image" Target="../media/image4.svg"/><Relationship Id="rId17" Type="http://schemas.openxmlformats.org/officeDocument/2006/relationships/image" Target="../media/image9.png"/><Relationship Id="rId25" Type="http://schemas.openxmlformats.org/officeDocument/2006/relationships/image" Target="../media/image21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Vendors!A1"/><Relationship Id="rId11" Type="http://schemas.openxmlformats.org/officeDocument/2006/relationships/image" Target="../media/image3.png"/><Relationship Id="rId24" Type="http://schemas.openxmlformats.org/officeDocument/2006/relationships/image" Target="../media/image16.svg"/><Relationship Id="rId5" Type="http://schemas.openxmlformats.org/officeDocument/2006/relationships/hyperlink" Target="#Products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Inventory!A1"/><Relationship Id="rId19" Type="http://schemas.openxmlformats.org/officeDocument/2006/relationships/image" Target="../media/image11.png"/><Relationship Id="rId4" Type="http://schemas.openxmlformats.org/officeDocument/2006/relationships/hyperlink" Target="#Customer!A1"/><Relationship Id="rId9" Type="http://schemas.openxmlformats.org/officeDocument/2006/relationships/hyperlink" Target="#Sales!A1"/><Relationship Id="rId14" Type="http://schemas.openxmlformats.org/officeDocument/2006/relationships/image" Target="../media/image6.svg"/><Relationship Id="rId22" Type="http://schemas.openxmlformats.org/officeDocument/2006/relationships/image" Target="../media/image20.sv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'New Entry'!A1"/><Relationship Id="rId13" Type="http://schemas.openxmlformats.org/officeDocument/2006/relationships/image" Target="../media/image23.png"/><Relationship Id="rId18" Type="http://schemas.openxmlformats.org/officeDocument/2006/relationships/image" Target="../media/image10.svg"/><Relationship Id="rId26" Type="http://schemas.openxmlformats.org/officeDocument/2006/relationships/image" Target="../media/image18.svg"/><Relationship Id="rId3" Type="http://schemas.openxmlformats.org/officeDocument/2006/relationships/hyperlink" Target="#Dashboard!A1"/><Relationship Id="rId21" Type="http://schemas.openxmlformats.org/officeDocument/2006/relationships/image" Target="../media/image19.png"/><Relationship Id="rId7" Type="http://schemas.openxmlformats.org/officeDocument/2006/relationships/hyperlink" Target="#Purchase!A1"/><Relationship Id="rId12" Type="http://schemas.openxmlformats.org/officeDocument/2006/relationships/image" Target="../media/image4.svg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Vendors!A1"/><Relationship Id="rId11" Type="http://schemas.openxmlformats.org/officeDocument/2006/relationships/image" Target="../media/image3.png"/><Relationship Id="rId24" Type="http://schemas.openxmlformats.org/officeDocument/2006/relationships/image" Target="../media/image16.svg"/><Relationship Id="rId5" Type="http://schemas.openxmlformats.org/officeDocument/2006/relationships/hyperlink" Target="#Products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Inventory!A1"/><Relationship Id="rId19" Type="http://schemas.openxmlformats.org/officeDocument/2006/relationships/image" Target="../media/image11.png"/><Relationship Id="rId4" Type="http://schemas.openxmlformats.org/officeDocument/2006/relationships/hyperlink" Target="#Customer!A1"/><Relationship Id="rId9" Type="http://schemas.openxmlformats.org/officeDocument/2006/relationships/hyperlink" Target="#Sales!A1"/><Relationship Id="rId14" Type="http://schemas.openxmlformats.org/officeDocument/2006/relationships/image" Target="../media/image24.svg"/><Relationship Id="rId22" Type="http://schemas.openxmlformats.org/officeDocument/2006/relationships/image" Target="../media/image20.sv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'New Entry'!A1"/><Relationship Id="rId13" Type="http://schemas.openxmlformats.org/officeDocument/2006/relationships/image" Target="../media/image5.png"/><Relationship Id="rId18" Type="http://schemas.openxmlformats.org/officeDocument/2006/relationships/image" Target="../media/image26.svg"/><Relationship Id="rId26" Type="http://schemas.openxmlformats.org/officeDocument/2006/relationships/image" Target="../media/image18.svg"/><Relationship Id="rId3" Type="http://schemas.openxmlformats.org/officeDocument/2006/relationships/hyperlink" Target="#Dashboard!A1"/><Relationship Id="rId21" Type="http://schemas.openxmlformats.org/officeDocument/2006/relationships/image" Target="../media/image19.png"/><Relationship Id="rId7" Type="http://schemas.openxmlformats.org/officeDocument/2006/relationships/hyperlink" Target="#Purchase!A1"/><Relationship Id="rId12" Type="http://schemas.openxmlformats.org/officeDocument/2006/relationships/image" Target="../media/image4.svg"/><Relationship Id="rId17" Type="http://schemas.openxmlformats.org/officeDocument/2006/relationships/image" Target="../media/image25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Vendors!A1"/><Relationship Id="rId11" Type="http://schemas.openxmlformats.org/officeDocument/2006/relationships/image" Target="../media/image3.png"/><Relationship Id="rId24" Type="http://schemas.openxmlformats.org/officeDocument/2006/relationships/image" Target="../media/image16.svg"/><Relationship Id="rId5" Type="http://schemas.openxmlformats.org/officeDocument/2006/relationships/hyperlink" Target="#Products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Inventory!A1"/><Relationship Id="rId19" Type="http://schemas.openxmlformats.org/officeDocument/2006/relationships/image" Target="../media/image11.png"/><Relationship Id="rId4" Type="http://schemas.openxmlformats.org/officeDocument/2006/relationships/hyperlink" Target="#Customer!A1"/><Relationship Id="rId9" Type="http://schemas.openxmlformats.org/officeDocument/2006/relationships/hyperlink" Target="#Sales!A1"/><Relationship Id="rId14" Type="http://schemas.openxmlformats.org/officeDocument/2006/relationships/image" Target="../media/image6.svg"/><Relationship Id="rId22" Type="http://schemas.openxmlformats.org/officeDocument/2006/relationships/image" Target="../media/image20.sv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'New Entry'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18.svg"/><Relationship Id="rId3" Type="http://schemas.openxmlformats.org/officeDocument/2006/relationships/hyperlink" Target="#Dashboard!A1"/><Relationship Id="rId21" Type="http://schemas.openxmlformats.org/officeDocument/2006/relationships/image" Target="../media/image19.png"/><Relationship Id="rId7" Type="http://schemas.openxmlformats.org/officeDocument/2006/relationships/hyperlink" Target="#Purchase!A1"/><Relationship Id="rId12" Type="http://schemas.openxmlformats.org/officeDocument/2006/relationships/image" Target="../media/image4.svg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28.svg"/><Relationship Id="rId1" Type="http://schemas.openxmlformats.org/officeDocument/2006/relationships/image" Target="../media/image1.png"/><Relationship Id="rId6" Type="http://schemas.openxmlformats.org/officeDocument/2006/relationships/hyperlink" Target="#Vendors!A1"/><Relationship Id="rId11" Type="http://schemas.openxmlformats.org/officeDocument/2006/relationships/image" Target="../media/image3.png"/><Relationship Id="rId24" Type="http://schemas.openxmlformats.org/officeDocument/2006/relationships/image" Target="../media/image16.svg"/><Relationship Id="rId5" Type="http://schemas.openxmlformats.org/officeDocument/2006/relationships/hyperlink" Target="#Products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Inventory!A1"/><Relationship Id="rId19" Type="http://schemas.openxmlformats.org/officeDocument/2006/relationships/image" Target="../media/image27.png"/><Relationship Id="rId4" Type="http://schemas.openxmlformats.org/officeDocument/2006/relationships/hyperlink" Target="#Customer!A1"/><Relationship Id="rId9" Type="http://schemas.openxmlformats.org/officeDocument/2006/relationships/hyperlink" Target="#Sales!A1"/><Relationship Id="rId14" Type="http://schemas.openxmlformats.org/officeDocument/2006/relationships/image" Target="../media/image6.svg"/><Relationship Id="rId22" Type="http://schemas.openxmlformats.org/officeDocument/2006/relationships/image" Target="../media/image20.sv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'New Entry'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18.svg"/><Relationship Id="rId3" Type="http://schemas.openxmlformats.org/officeDocument/2006/relationships/hyperlink" Target="#Dashboard!A1"/><Relationship Id="rId21" Type="http://schemas.openxmlformats.org/officeDocument/2006/relationships/image" Target="../media/image19.png"/><Relationship Id="rId7" Type="http://schemas.openxmlformats.org/officeDocument/2006/relationships/hyperlink" Target="#Purchase!A1"/><Relationship Id="rId12" Type="http://schemas.openxmlformats.org/officeDocument/2006/relationships/image" Target="../media/image4.svg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Vendors!A1"/><Relationship Id="rId11" Type="http://schemas.openxmlformats.org/officeDocument/2006/relationships/image" Target="../media/image3.png"/><Relationship Id="rId24" Type="http://schemas.openxmlformats.org/officeDocument/2006/relationships/image" Target="../media/image30.svg"/><Relationship Id="rId5" Type="http://schemas.openxmlformats.org/officeDocument/2006/relationships/hyperlink" Target="#Products!A1"/><Relationship Id="rId15" Type="http://schemas.openxmlformats.org/officeDocument/2006/relationships/image" Target="../media/image7.png"/><Relationship Id="rId23" Type="http://schemas.openxmlformats.org/officeDocument/2006/relationships/image" Target="../media/image29.png"/><Relationship Id="rId10" Type="http://schemas.openxmlformats.org/officeDocument/2006/relationships/hyperlink" Target="#Inventory!A1"/><Relationship Id="rId19" Type="http://schemas.openxmlformats.org/officeDocument/2006/relationships/image" Target="../media/image11.png"/><Relationship Id="rId4" Type="http://schemas.openxmlformats.org/officeDocument/2006/relationships/hyperlink" Target="#Customer!A1"/><Relationship Id="rId9" Type="http://schemas.openxmlformats.org/officeDocument/2006/relationships/hyperlink" Target="#Sales!A1"/><Relationship Id="rId14" Type="http://schemas.openxmlformats.org/officeDocument/2006/relationships/image" Target="../media/image6.svg"/><Relationship Id="rId22" Type="http://schemas.openxmlformats.org/officeDocument/2006/relationships/image" Target="../media/image20.sv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'New Entry'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18.svg"/><Relationship Id="rId3" Type="http://schemas.openxmlformats.org/officeDocument/2006/relationships/hyperlink" Target="#Dashboard!A1"/><Relationship Id="rId21" Type="http://schemas.openxmlformats.org/officeDocument/2006/relationships/image" Target="../media/image19.png"/><Relationship Id="rId7" Type="http://schemas.openxmlformats.org/officeDocument/2006/relationships/hyperlink" Target="#Purchase!A1"/><Relationship Id="rId12" Type="http://schemas.openxmlformats.org/officeDocument/2006/relationships/image" Target="../media/image32.svg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Vendors!A1"/><Relationship Id="rId11" Type="http://schemas.openxmlformats.org/officeDocument/2006/relationships/image" Target="../media/image31.png"/><Relationship Id="rId24" Type="http://schemas.openxmlformats.org/officeDocument/2006/relationships/image" Target="../media/image16.svg"/><Relationship Id="rId5" Type="http://schemas.openxmlformats.org/officeDocument/2006/relationships/hyperlink" Target="#Products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Inventory!A1"/><Relationship Id="rId19" Type="http://schemas.openxmlformats.org/officeDocument/2006/relationships/image" Target="../media/image11.png"/><Relationship Id="rId4" Type="http://schemas.openxmlformats.org/officeDocument/2006/relationships/hyperlink" Target="#Customer!A1"/><Relationship Id="rId9" Type="http://schemas.openxmlformats.org/officeDocument/2006/relationships/hyperlink" Target="#Sales!A1"/><Relationship Id="rId14" Type="http://schemas.openxmlformats.org/officeDocument/2006/relationships/image" Target="../media/image6.svg"/><Relationship Id="rId22" Type="http://schemas.openxmlformats.org/officeDocument/2006/relationships/image" Target="../media/image20.sv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'New Entry'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18.svg"/><Relationship Id="rId3" Type="http://schemas.openxmlformats.org/officeDocument/2006/relationships/hyperlink" Target="#Dashboard!A1"/><Relationship Id="rId21" Type="http://schemas.openxmlformats.org/officeDocument/2006/relationships/image" Target="../media/image19.png"/><Relationship Id="rId7" Type="http://schemas.openxmlformats.org/officeDocument/2006/relationships/hyperlink" Target="#Purchase!A1"/><Relationship Id="rId12" Type="http://schemas.openxmlformats.org/officeDocument/2006/relationships/image" Target="../media/image4.svg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34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Vendors!A1"/><Relationship Id="rId11" Type="http://schemas.openxmlformats.org/officeDocument/2006/relationships/image" Target="../media/image3.png"/><Relationship Id="rId24" Type="http://schemas.openxmlformats.org/officeDocument/2006/relationships/image" Target="../media/image16.svg"/><Relationship Id="rId5" Type="http://schemas.openxmlformats.org/officeDocument/2006/relationships/hyperlink" Target="#Products!A1"/><Relationship Id="rId15" Type="http://schemas.openxmlformats.org/officeDocument/2006/relationships/image" Target="../media/image33.png"/><Relationship Id="rId23" Type="http://schemas.openxmlformats.org/officeDocument/2006/relationships/image" Target="../media/image15.png"/><Relationship Id="rId10" Type="http://schemas.openxmlformats.org/officeDocument/2006/relationships/hyperlink" Target="#Inventory!A1"/><Relationship Id="rId19" Type="http://schemas.openxmlformats.org/officeDocument/2006/relationships/image" Target="../media/image11.png"/><Relationship Id="rId4" Type="http://schemas.openxmlformats.org/officeDocument/2006/relationships/hyperlink" Target="#Customer!A1"/><Relationship Id="rId9" Type="http://schemas.openxmlformats.org/officeDocument/2006/relationships/hyperlink" Target="#Sales!A1"/><Relationship Id="rId14" Type="http://schemas.openxmlformats.org/officeDocument/2006/relationships/image" Target="../media/image6.svg"/><Relationship Id="rId22" Type="http://schemas.openxmlformats.org/officeDocument/2006/relationships/image" Target="../media/image20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7620</xdr:colOff>
      <xdr:row>1</xdr:row>
      <xdr:rowOff>175260</xdr:rowOff>
    </xdr:from>
    <xdr:to>
      <xdr:col>1</xdr:col>
      <xdr:colOff>1805940</xdr:colOff>
      <xdr:row>24</xdr:row>
      <xdr:rowOff>269940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B21C9087-6A41-3478-394C-40B10B82068A}"/>
            </a:ext>
          </a:extLst>
        </xdr:cNvPr>
        <xdr:cNvSpPr/>
      </xdr:nvSpPr>
      <xdr:spPr>
        <a:xfrm>
          <a:off x="335280" y="358140"/>
          <a:ext cx="1798320" cy="6084000"/>
        </a:xfrm>
        <a:prstGeom prst="roundRect">
          <a:avLst>
            <a:gd name="adj" fmla="val 4379"/>
          </a:avLst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</xdr:col>
      <xdr:colOff>419100</xdr:colOff>
      <xdr:row>3</xdr:row>
      <xdr:rowOff>114300</xdr:rowOff>
    </xdr:from>
    <xdr:to>
      <xdr:col>1</xdr:col>
      <xdr:colOff>1333500</xdr:colOff>
      <xdr:row>8</xdr:row>
      <xdr:rowOff>114300</xdr:rowOff>
    </xdr:to>
    <xdr:pic>
      <xdr:nvPicPr>
        <xdr:cNvPr id="3" name="Graphic 2" descr="Suburban scene with solid fill">
          <a:extLst>
            <a:ext uri="{FF2B5EF4-FFF2-40B4-BE49-F238E27FC236}">
              <a16:creationId xmlns:a16="http://schemas.microsoft.com/office/drawing/2014/main" id="{D8AC8C6D-F661-EB2E-B494-736432C16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46760" y="662940"/>
          <a:ext cx="914400" cy="914400"/>
        </a:xfrm>
        <a:prstGeom prst="rect">
          <a:avLst/>
        </a:prstGeom>
      </xdr:spPr>
    </xdr:pic>
    <xdr:clientData/>
  </xdr:twoCellAnchor>
  <xdr:twoCellAnchor>
    <xdr:from>
      <xdr:col>1</xdr:col>
      <xdr:colOff>15240</xdr:colOff>
      <xdr:row>9</xdr:row>
      <xdr:rowOff>22860</xdr:rowOff>
    </xdr:from>
    <xdr:to>
      <xdr:col>1</xdr:col>
      <xdr:colOff>1798320</xdr:colOff>
      <xdr:row>12</xdr:row>
      <xdr:rowOff>45720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651AD88-DCB4-1C6C-5279-169522D4F35B}"/>
            </a:ext>
          </a:extLst>
        </xdr:cNvPr>
        <xdr:cNvSpPr/>
      </xdr:nvSpPr>
      <xdr:spPr>
        <a:xfrm>
          <a:off x="342900" y="1668780"/>
          <a:ext cx="1783080" cy="571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 b="1">
              <a:solidFill>
                <a:schemeClr val="tx1"/>
              </a:solidFill>
            </a:rPr>
            <a:t>Inventory</a:t>
          </a:r>
          <a:r>
            <a:rPr lang="en-IN" sz="1400" b="1" baseline="0">
              <a:solidFill>
                <a:schemeClr val="tx1"/>
              </a:solidFill>
            </a:rPr>
            <a:t> Management System</a:t>
          </a:r>
          <a:endParaRPr lang="en-IN" sz="14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449580</xdr:colOff>
      <xdr:row>14</xdr:row>
      <xdr:rowOff>142590</xdr:rowOff>
    </xdr:from>
    <xdr:to>
      <xdr:col>1</xdr:col>
      <xdr:colOff>1805940</xdr:colOff>
      <xdr:row>15</xdr:row>
      <xdr:rowOff>363570</xdr:rowOff>
    </xdr:to>
    <xdr:sp macro="" textlink="">
      <xdr:nvSpPr>
        <xdr:cNvPr id="2" name="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19654A6-FC8E-15E0-0EF9-E1CF31404191}"/>
            </a:ext>
          </a:extLst>
        </xdr:cNvPr>
        <xdr:cNvSpPr/>
      </xdr:nvSpPr>
      <xdr:spPr>
        <a:xfrm>
          <a:off x="777240" y="2702910"/>
          <a:ext cx="1356360" cy="32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>
              <a:solidFill>
                <a:schemeClr val="tx1"/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449580</xdr:colOff>
      <xdr:row>16</xdr:row>
      <xdr:rowOff>21535</xdr:rowOff>
    </xdr:from>
    <xdr:to>
      <xdr:col>1</xdr:col>
      <xdr:colOff>1805940</xdr:colOff>
      <xdr:row>16</xdr:row>
      <xdr:rowOff>341575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440B594-BBAD-4452-89FC-81ECD9D2829E}"/>
            </a:ext>
          </a:extLst>
        </xdr:cNvPr>
        <xdr:cNvSpPr/>
      </xdr:nvSpPr>
      <xdr:spPr>
        <a:xfrm>
          <a:off x="777240" y="3061915"/>
          <a:ext cx="1356360" cy="32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449580</xdr:colOff>
      <xdr:row>16</xdr:row>
      <xdr:rowOff>378711</xdr:rowOff>
    </xdr:from>
    <xdr:to>
      <xdr:col>1</xdr:col>
      <xdr:colOff>1805940</xdr:colOff>
      <xdr:row>17</xdr:row>
      <xdr:rowOff>317751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1A03FA9-FED0-477E-87C3-2FC85117B381}"/>
            </a:ext>
          </a:extLst>
        </xdr:cNvPr>
        <xdr:cNvSpPr/>
      </xdr:nvSpPr>
      <xdr:spPr>
        <a:xfrm>
          <a:off x="777240" y="3419091"/>
          <a:ext cx="1356360" cy="32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449580</xdr:colOff>
      <xdr:row>17</xdr:row>
      <xdr:rowOff>345286</xdr:rowOff>
    </xdr:from>
    <xdr:to>
      <xdr:col>1</xdr:col>
      <xdr:colOff>1805940</xdr:colOff>
      <xdr:row>18</xdr:row>
      <xdr:rowOff>284326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5F8F242-60F4-4BF7-8E2F-9E30EA89F95F}"/>
            </a:ext>
          </a:extLst>
        </xdr:cNvPr>
        <xdr:cNvSpPr/>
      </xdr:nvSpPr>
      <xdr:spPr>
        <a:xfrm>
          <a:off x="777240" y="3766666"/>
          <a:ext cx="1356360" cy="32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449580</xdr:colOff>
      <xdr:row>19</xdr:row>
      <xdr:rowOff>287257</xdr:rowOff>
    </xdr:from>
    <xdr:to>
      <xdr:col>1</xdr:col>
      <xdr:colOff>1805940</xdr:colOff>
      <xdr:row>20</xdr:row>
      <xdr:rowOff>226297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5686EA3-C707-4E0B-80F8-DEDD438C9076}"/>
            </a:ext>
          </a:extLst>
        </xdr:cNvPr>
        <xdr:cNvSpPr/>
      </xdr:nvSpPr>
      <xdr:spPr>
        <a:xfrm>
          <a:off x="777240" y="4470637"/>
          <a:ext cx="1356360" cy="32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449580</xdr:colOff>
      <xdr:row>18</xdr:row>
      <xdr:rowOff>316872</xdr:rowOff>
    </xdr:from>
    <xdr:to>
      <xdr:col>1</xdr:col>
      <xdr:colOff>1805940</xdr:colOff>
      <xdr:row>19</xdr:row>
      <xdr:rowOff>255912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389D146-5E3C-4673-A757-0C9EF07B4E03}"/>
            </a:ext>
          </a:extLst>
        </xdr:cNvPr>
        <xdr:cNvSpPr/>
      </xdr:nvSpPr>
      <xdr:spPr>
        <a:xfrm>
          <a:off x="777240" y="4119252"/>
          <a:ext cx="1356360" cy="32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449580</xdr:colOff>
      <xdr:row>20</xdr:row>
      <xdr:rowOff>229143</xdr:rowOff>
    </xdr:from>
    <xdr:to>
      <xdr:col>1</xdr:col>
      <xdr:colOff>1805940</xdr:colOff>
      <xdr:row>21</xdr:row>
      <xdr:rowOff>168183</xdr:rowOff>
    </xdr:to>
    <xdr:sp macro="" textlink="">
      <xdr:nvSpPr>
        <xdr:cNvPr id="10" name="Rectangl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877E555-07AB-46CA-A5A7-2559A8AFC69E}"/>
            </a:ext>
          </a:extLst>
        </xdr:cNvPr>
        <xdr:cNvSpPr/>
      </xdr:nvSpPr>
      <xdr:spPr>
        <a:xfrm>
          <a:off x="777240" y="4793523"/>
          <a:ext cx="1356360" cy="32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449580</xdr:colOff>
      <xdr:row>21</xdr:row>
      <xdr:rowOff>218580</xdr:rowOff>
    </xdr:from>
    <xdr:to>
      <xdr:col>1</xdr:col>
      <xdr:colOff>1805940</xdr:colOff>
      <xdr:row>22</xdr:row>
      <xdr:rowOff>157620</xdr:rowOff>
    </xdr:to>
    <xdr:sp macro="" textlink="">
      <xdr:nvSpPr>
        <xdr:cNvPr id="11" name="Rectangl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391981B1-AEF1-4437-B0AA-A2F3E15B6D59}"/>
            </a:ext>
          </a:extLst>
        </xdr:cNvPr>
        <xdr:cNvSpPr/>
      </xdr:nvSpPr>
      <xdr:spPr>
        <a:xfrm>
          <a:off x="777240" y="5163960"/>
          <a:ext cx="1356360" cy="32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75420</xdr:colOff>
      <xdr:row>20</xdr:row>
      <xdr:rowOff>264024</xdr:rowOff>
    </xdr:from>
    <xdr:to>
      <xdr:col>1</xdr:col>
      <xdr:colOff>363420</xdr:colOff>
      <xdr:row>21</xdr:row>
      <xdr:rowOff>171024</xdr:rowOff>
    </xdr:to>
    <xdr:pic>
      <xdr:nvPicPr>
        <xdr:cNvPr id="13" name="Graphic 12" descr="Building with solid fill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E26C9F0-7D57-56E9-8E5B-925A70F854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03080" y="4828404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1</xdr:col>
      <xdr:colOff>75420</xdr:colOff>
      <xdr:row>17</xdr:row>
      <xdr:rowOff>708</xdr:rowOff>
    </xdr:from>
    <xdr:to>
      <xdr:col>1</xdr:col>
      <xdr:colOff>363420</xdr:colOff>
      <xdr:row>17</xdr:row>
      <xdr:rowOff>288708</xdr:rowOff>
    </xdr:to>
    <xdr:pic>
      <xdr:nvPicPr>
        <xdr:cNvPr id="15" name="Graphic 14" descr="Database with solid fill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AD3C374-C47E-C797-93F4-C96299208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403080" y="3422088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1</xdr:col>
      <xdr:colOff>75420</xdr:colOff>
      <xdr:row>21</xdr:row>
      <xdr:rowOff>234600</xdr:rowOff>
    </xdr:from>
    <xdr:to>
      <xdr:col>1</xdr:col>
      <xdr:colOff>363420</xdr:colOff>
      <xdr:row>22</xdr:row>
      <xdr:rowOff>141600</xdr:rowOff>
    </xdr:to>
    <xdr:pic>
      <xdr:nvPicPr>
        <xdr:cNvPr id="17" name="Graphic 16" descr="List with solid fill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787CA1C-5F2B-5040-96DB-B538D8C84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403080" y="5179980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1</xdr:col>
      <xdr:colOff>75420</xdr:colOff>
      <xdr:row>17</xdr:row>
      <xdr:rowOff>352287</xdr:rowOff>
    </xdr:from>
    <xdr:to>
      <xdr:col>1</xdr:col>
      <xdr:colOff>363420</xdr:colOff>
      <xdr:row>18</xdr:row>
      <xdr:rowOff>259287</xdr:rowOff>
    </xdr:to>
    <xdr:pic>
      <xdr:nvPicPr>
        <xdr:cNvPr id="19" name="Graphic 18" descr="Male profile with solid fill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3CAA682-1963-42AA-0960-ED915EB3F7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403080" y="3773667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1</xdr:col>
      <xdr:colOff>75420</xdr:colOff>
      <xdr:row>18</xdr:row>
      <xdr:rowOff>322866</xdr:rowOff>
    </xdr:from>
    <xdr:to>
      <xdr:col>1</xdr:col>
      <xdr:colOff>363420</xdr:colOff>
      <xdr:row>19</xdr:row>
      <xdr:rowOff>229866</xdr:rowOff>
    </xdr:to>
    <xdr:pic>
      <xdr:nvPicPr>
        <xdr:cNvPr id="21" name="Graphic 20" descr="Open book with solid fill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D9548A6-4198-9E76-57CC-F7EEE99532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403080" y="4125246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1</xdr:col>
      <xdr:colOff>75420</xdr:colOff>
      <xdr:row>14</xdr:row>
      <xdr:rowOff>158610</xdr:rowOff>
    </xdr:from>
    <xdr:to>
      <xdr:col>1</xdr:col>
      <xdr:colOff>363420</xdr:colOff>
      <xdr:row>15</xdr:row>
      <xdr:rowOff>263730</xdr:rowOff>
    </xdr:to>
    <xdr:pic>
      <xdr:nvPicPr>
        <xdr:cNvPr id="23" name="Graphic 22" descr="Presentation with bar chart with solid fill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3650593-D0B7-35BD-6601-6EDA8458D0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403080" y="2718930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1</xdr:col>
      <xdr:colOff>75420</xdr:colOff>
      <xdr:row>19</xdr:row>
      <xdr:rowOff>293445</xdr:rowOff>
    </xdr:from>
    <xdr:to>
      <xdr:col>1</xdr:col>
      <xdr:colOff>363420</xdr:colOff>
      <xdr:row>20</xdr:row>
      <xdr:rowOff>200445</xdr:rowOff>
    </xdr:to>
    <xdr:pic>
      <xdr:nvPicPr>
        <xdr:cNvPr id="25" name="Graphic 24" descr="Shopping cart with solid fill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395664E-9A83-2334-58A0-1574477D4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403080" y="4476825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1</xdr:col>
      <xdr:colOff>75420</xdr:colOff>
      <xdr:row>16</xdr:row>
      <xdr:rowOff>30129</xdr:rowOff>
    </xdr:from>
    <xdr:to>
      <xdr:col>1</xdr:col>
      <xdr:colOff>363420</xdr:colOff>
      <xdr:row>16</xdr:row>
      <xdr:rowOff>318129</xdr:rowOff>
    </xdr:to>
    <xdr:pic>
      <xdr:nvPicPr>
        <xdr:cNvPr id="27" name="Graphic 26" descr="User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A8B0B4A-8751-C8B2-BA0E-470EF58A3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403080" y="3070509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2</xdr:col>
      <xdr:colOff>388620</xdr:colOff>
      <xdr:row>2</xdr:row>
      <xdr:rowOff>22860</xdr:rowOff>
    </xdr:from>
    <xdr:to>
      <xdr:col>22</xdr:col>
      <xdr:colOff>7620</xdr:colOff>
      <xdr:row>6</xdr:row>
      <xdr:rowOff>83820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D95AF10E-E8E0-BF22-8CD0-B7230B9DDD81}"/>
            </a:ext>
          </a:extLst>
        </xdr:cNvPr>
        <xdr:cNvSpPr/>
      </xdr:nvSpPr>
      <xdr:spPr>
        <a:xfrm>
          <a:off x="2537460" y="388620"/>
          <a:ext cx="11361420" cy="792480"/>
        </a:xfrm>
        <a:prstGeom prst="roundRect">
          <a:avLst>
            <a:gd name="adj" fmla="val 7052"/>
          </a:avLst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32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Inventory</a:t>
          </a:r>
          <a:r>
            <a:rPr lang="en-IN" sz="3200" b="1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Management System</a:t>
          </a:r>
          <a:endParaRPr lang="en-IN" sz="3200" b="1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absolute">
    <xdr:from>
      <xdr:col>3</xdr:col>
      <xdr:colOff>0</xdr:colOff>
      <xdr:row>8</xdr:row>
      <xdr:rowOff>19050</xdr:rowOff>
    </xdr:from>
    <xdr:to>
      <xdr:col>5</xdr:col>
      <xdr:colOff>580800</xdr:colOff>
      <xdr:row>12</xdr:row>
      <xdr:rowOff>7530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60B23AA8-F02B-B6CB-807A-B29E1EC884E8}"/>
            </a:ext>
          </a:extLst>
        </xdr:cNvPr>
        <xdr:cNvSpPr/>
      </xdr:nvSpPr>
      <xdr:spPr>
        <a:xfrm>
          <a:off x="2545080" y="1482090"/>
          <a:ext cx="1800000" cy="72000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>
              <a:solidFill>
                <a:schemeClr val="tx1"/>
              </a:solidFill>
            </a:rPr>
            <a:t>    Customers</a:t>
          </a:r>
        </a:p>
      </xdr:txBody>
    </xdr:sp>
    <xdr:clientData/>
  </xdr:twoCellAnchor>
  <xdr:twoCellAnchor editAs="absolute">
    <xdr:from>
      <xdr:col>3</xdr:col>
      <xdr:colOff>0</xdr:colOff>
      <xdr:row>8</xdr:row>
      <xdr:rowOff>19050</xdr:rowOff>
    </xdr:from>
    <xdr:to>
      <xdr:col>3</xdr:col>
      <xdr:colOff>180000</xdr:colOff>
      <xdr:row>12</xdr:row>
      <xdr:rowOff>7530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EFC0FC54-2B16-4905-B885-A60927E9CAC6}"/>
            </a:ext>
          </a:extLst>
        </xdr:cNvPr>
        <xdr:cNvSpPr/>
      </xdr:nvSpPr>
      <xdr:spPr>
        <a:xfrm>
          <a:off x="2545080" y="1482090"/>
          <a:ext cx="180000" cy="720000"/>
        </a:xfrm>
        <a:prstGeom prst="rect">
          <a:avLst/>
        </a:prstGeom>
        <a:solidFill>
          <a:srgbClr val="00B0F0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absolute">
    <xdr:from>
      <xdr:col>6</xdr:col>
      <xdr:colOff>91440</xdr:colOff>
      <xdr:row>8</xdr:row>
      <xdr:rowOff>19050</xdr:rowOff>
    </xdr:from>
    <xdr:to>
      <xdr:col>9</xdr:col>
      <xdr:colOff>62640</xdr:colOff>
      <xdr:row>12</xdr:row>
      <xdr:rowOff>7530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15A91279-595D-45C5-AB20-4C6B1001CFA2}"/>
            </a:ext>
          </a:extLst>
        </xdr:cNvPr>
        <xdr:cNvSpPr/>
      </xdr:nvSpPr>
      <xdr:spPr>
        <a:xfrm>
          <a:off x="4465320" y="1482090"/>
          <a:ext cx="1800000" cy="72000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>
              <a:solidFill>
                <a:schemeClr val="tx1"/>
              </a:solidFill>
            </a:rPr>
            <a:t>    Products</a:t>
          </a:r>
        </a:p>
      </xdr:txBody>
    </xdr:sp>
    <xdr:clientData/>
  </xdr:twoCellAnchor>
  <xdr:twoCellAnchor editAs="absolute">
    <xdr:from>
      <xdr:col>6</xdr:col>
      <xdr:colOff>91440</xdr:colOff>
      <xdr:row>8</xdr:row>
      <xdr:rowOff>19050</xdr:rowOff>
    </xdr:from>
    <xdr:to>
      <xdr:col>6</xdr:col>
      <xdr:colOff>271440</xdr:colOff>
      <xdr:row>12</xdr:row>
      <xdr:rowOff>7530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787F3934-7168-421B-A481-AE5E61C48469}"/>
            </a:ext>
          </a:extLst>
        </xdr:cNvPr>
        <xdr:cNvSpPr/>
      </xdr:nvSpPr>
      <xdr:spPr>
        <a:xfrm>
          <a:off x="4465320" y="1482090"/>
          <a:ext cx="180000" cy="720000"/>
        </a:xfrm>
        <a:prstGeom prst="rect">
          <a:avLst/>
        </a:prstGeom>
        <a:solidFill>
          <a:srgbClr val="EBBDD3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absolute">
    <xdr:from>
      <xdr:col>18</xdr:col>
      <xdr:colOff>434340</xdr:colOff>
      <xdr:row>8</xdr:row>
      <xdr:rowOff>19050</xdr:rowOff>
    </xdr:from>
    <xdr:to>
      <xdr:col>22</xdr:col>
      <xdr:colOff>9300</xdr:colOff>
      <xdr:row>12</xdr:row>
      <xdr:rowOff>7530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FE8EA111-80D4-42CB-9712-139286B6ADA5}"/>
            </a:ext>
          </a:extLst>
        </xdr:cNvPr>
        <xdr:cNvSpPr/>
      </xdr:nvSpPr>
      <xdr:spPr>
        <a:xfrm>
          <a:off x="12100560" y="1482090"/>
          <a:ext cx="1800000" cy="72000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>
              <a:solidFill>
                <a:schemeClr val="tx1"/>
              </a:solidFill>
            </a:rPr>
            <a:t>    Profit / Loss</a:t>
          </a:r>
        </a:p>
      </xdr:txBody>
    </xdr:sp>
    <xdr:clientData/>
  </xdr:twoCellAnchor>
  <xdr:twoCellAnchor editAs="absolute">
    <xdr:from>
      <xdr:col>18</xdr:col>
      <xdr:colOff>434340</xdr:colOff>
      <xdr:row>8</xdr:row>
      <xdr:rowOff>19050</xdr:rowOff>
    </xdr:from>
    <xdr:to>
      <xdr:col>19</xdr:col>
      <xdr:colOff>4740</xdr:colOff>
      <xdr:row>12</xdr:row>
      <xdr:rowOff>7530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F2D7A36A-8CEC-4621-A350-72AD68E73F85}"/>
            </a:ext>
          </a:extLst>
        </xdr:cNvPr>
        <xdr:cNvSpPr/>
      </xdr:nvSpPr>
      <xdr:spPr>
        <a:xfrm>
          <a:off x="12100560" y="1482090"/>
          <a:ext cx="180000" cy="720000"/>
        </a:xfrm>
        <a:prstGeom prst="rect">
          <a:avLst/>
        </a:prstGeom>
        <a:solidFill>
          <a:srgbClr val="FF0000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absolute">
    <xdr:from>
      <xdr:col>15</xdr:col>
      <xdr:colOff>365760</xdr:colOff>
      <xdr:row>8</xdr:row>
      <xdr:rowOff>19050</xdr:rowOff>
    </xdr:from>
    <xdr:to>
      <xdr:col>18</xdr:col>
      <xdr:colOff>336960</xdr:colOff>
      <xdr:row>12</xdr:row>
      <xdr:rowOff>7530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38BA162C-EE0E-46EF-AEB9-18BBAF1B2D58}"/>
            </a:ext>
          </a:extLst>
        </xdr:cNvPr>
        <xdr:cNvSpPr/>
      </xdr:nvSpPr>
      <xdr:spPr>
        <a:xfrm>
          <a:off x="10203180" y="1482090"/>
          <a:ext cx="1800000" cy="72000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>
              <a:solidFill>
                <a:schemeClr val="tx1"/>
              </a:solidFill>
            </a:rPr>
            <a:t>    Stock</a:t>
          </a:r>
          <a:r>
            <a:rPr lang="en-IN" sz="1600" baseline="0">
              <a:solidFill>
                <a:schemeClr val="tx1"/>
              </a:solidFill>
            </a:rPr>
            <a:t> Amt.</a:t>
          </a:r>
          <a:endParaRPr lang="en-IN" sz="16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15</xdr:col>
      <xdr:colOff>365760</xdr:colOff>
      <xdr:row>8</xdr:row>
      <xdr:rowOff>19050</xdr:rowOff>
    </xdr:from>
    <xdr:to>
      <xdr:col>15</xdr:col>
      <xdr:colOff>545760</xdr:colOff>
      <xdr:row>12</xdr:row>
      <xdr:rowOff>7530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7D8D747E-C1F5-4C3E-8A26-54793A6AC9FA}"/>
            </a:ext>
          </a:extLst>
        </xdr:cNvPr>
        <xdr:cNvSpPr/>
      </xdr:nvSpPr>
      <xdr:spPr>
        <a:xfrm>
          <a:off x="10203180" y="1482090"/>
          <a:ext cx="180000" cy="720000"/>
        </a:xfrm>
        <a:prstGeom prst="rect">
          <a:avLst/>
        </a:prstGeom>
        <a:solidFill>
          <a:srgbClr val="00B050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absolute">
    <xdr:from>
      <xdr:col>9</xdr:col>
      <xdr:colOff>182880</xdr:colOff>
      <xdr:row>8</xdr:row>
      <xdr:rowOff>19050</xdr:rowOff>
    </xdr:from>
    <xdr:to>
      <xdr:col>12</xdr:col>
      <xdr:colOff>154080</xdr:colOff>
      <xdr:row>12</xdr:row>
      <xdr:rowOff>7530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E367CB46-A1E6-41FD-AA22-601D136B786C}"/>
            </a:ext>
          </a:extLst>
        </xdr:cNvPr>
        <xdr:cNvSpPr/>
      </xdr:nvSpPr>
      <xdr:spPr>
        <a:xfrm>
          <a:off x="6385560" y="1482090"/>
          <a:ext cx="1800000" cy="72000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>
              <a:solidFill>
                <a:schemeClr val="tx1"/>
              </a:solidFill>
            </a:rPr>
            <a:t>    Purchase Amt.</a:t>
          </a:r>
        </a:p>
      </xdr:txBody>
    </xdr:sp>
    <xdr:clientData/>
  </xdr:twoCellAnchor>
  <xdr:twoCellAnchor editAs="absolute">
    <xdr:from>
      <xdr:col>9</xdr:col>
      <xdr:colOff>182880</xdr:colOff>
      <xdr:row>8</xdr:row>
      <xdr:rowOff>19050</xdr:rowOff>
    </xdr:from>
    <xdr:to>
      <xdr:col>9</xdr:col>
      <xdr:colOff>362880</xdr:colOff>
      <xdr:row>12</xdr:row>
      <xdr:rowOff>7530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6AD524BE-022A-43DA-B205-DB561FCEEDB4}"/>
            </a:ext>
          </a:extLst>
        </xdr:cNvPr>
        <xdr:cNvSpPr/>
      </xdr:nvSpPr>
      <xdr:spPr>
        <a:xfrm>
          <a:off x="6385560" y="1482090"/>
          <a:ext cx="180000" cy="720000"/>
        </a:xfrm>
        <a:prstGeom prst="rect">
          <a:avLst/>
        </a:prstGeom>
        <a:solidFill>
          <a:srgbClr val="7030A0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absolute">
    <xdr:from>
      <xdr:col>12</xdr:col>
      <xdr:colOff>266700</xdr:colOff>
      <xdr:row>8</xdr:row>
      <xdr:rowOff>19050</xdr:rowOff>
    </xdr:from>
    <xdr:to>
      <xdr:col>15</xdr:col>
      <xdr:colOff>260760</xdr:colOff>
      <xdr:row>12</xdr:row>
      <xdr:rowOff>7530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A49EF28D-57C6-466A-8DC2-B1A4A9F3390C}"/>
            </a:ext>
          </a:extLst>
        </xdr:cNvPr>
        <xdr:cNvSpPr/>
      </xdr:nvSpPr>
      <xdr:spPr>
        <a:xfrm>
          <a:off x="8298180" y="1482090"/>
          <a:ext cx="1800000" cy="72000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>
              <a:solidFill>
                <a:schemeClr val="tx1"/>
              </a:solidFill>
            </a:rPr>
            <a:t>    Sales Amt.</a:t>
          </a:r>
        </a:p>
      </xdr:txBody>
    </xdr:sp>
    <xdr:clientData/>
  </xdr:twoCellAnchor>
  <xdr:twoCellAnchor editAs="absolute">
    <xdr:from>
      <xdr:col>14</xdr:col>
      <xdr:colOff>0</xdr:colOff>
      <xdr:row>13</xdr:row>
      <xdr:rowOff>15240</xdr:rowOff>
    </xdr:from>
    <xdr:to>
      <xdr:col>22</xdr:col>
      <xdr:colOff>0</xdr:colOff>
      <xdr:row>25</xdr:row>
      <xdr:rowOff>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B3ACBC11-682B-5DCB-DB88-E5FD01D635D9}"/>
            </a:ext>
          </a:extLst>
        </xdr:cNvPr>
        <xdr:cNvSpPr/>
      </xdr:nvSpPr>
      <xdr:spPr>
        <a:xfrm>
          <a:off x="9227820" y="2392680"/>
          <a:ext cx="4663440" cy="4084320"/>
        </a:xfrm>
        <a:prstGeom prst="rect">
          <a:avLst/>
        </a:prstGeom>
        <a:noFill/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absolute">
    <xdr:from>
      <xdr:col>14</xdr:col>
      <xdr:colOff>7620</xdr:colOff>
      <xdr:row>13</xdr:row>
      <xdr:rowOff>22860</xdr:rowOff>
    </xdr:from>
    <xdr:to>
      <xdr:col>22</xdr:col>
      <xdr:colOff>0</xdr:colOff>
      <xdr:row>15</xdr:row>
      <xdr:rowOff>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1D555096-1942-AA84-87AB-AF8769887D70}"/>
            </a:ext>
          </a:extLst>
        </xdr:cNvPr>
        <xdr:cNvSpPr/>
      </xdr:nvSpPr>
      <xdr:spPr>
        <a:xfrm>
          <a:off x="9235440" y="2400300"/>
          <a:ext cx="4655820" cy="342900"/>
        </a:xfrm>
        <a:prstGeom prst="rect">
          <a:avLst/>
        </a:prstGeom>
        <a:solidFill>
          <a:srgbClr val="FFC000"/>
        </a:solidFill>
        <a:ln w="3175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>
              <a:solidFill>
                <a:schemeClr val="tx1"/>
              </a:solidFill>
            </a:rPr>
            <a:t>Notifications!</a:t>
          </a:r>
        </a:p>
      </xdr:txBody>
    </xdr:sp>
    <xdr:clientData/>
  </xdr:twoCellAnchor>
  <xdr:twoCellAnchor editAs="absolute">
    <xdr:from>
      <xdr:col>12</xdr:col>
      <xdr:colOff>266700</xdr:colOff>
      <xdr:row>8</xdr:row>
      <xdr:rowOff>19050</xdr:rowOff>
    </xdr:from>
    <xdr:to>
      <xdr:col>12</xdr:col>
      <xdr:colOff>446700</xdr:colOff>
      <xdr:row>12</xdr:row>
      <xdr:rowOff>7530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D20348E4-C027-4B14-8D9C-FF412A349914}"/>
            </a:ext>
          </a:extLst>
        </xdr:cNvPr>
        <xdr:cNvSpPr/>
      </xdr:nvSpPr>
      <xdr:spPr>
        <a:xfrm>
          <a:off x="8298180" y="1482090"/>
          <a:ext cx="180000" cy="720000"/>
        </a:xfrm>
        <a:prstGeom prst="rect">
          <a:avLst/>
        </a:prstGeom>
        <a:solidFill>
          <a:srgbClr val="002060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absolute">
    <xdr:from>
      <xdr:col>3</xdr:col>
      <xdr:colOff>289560</xdr:colOff>
      <xdr:row>10</xdr:row>
      <xdr:rowOff>36930</xdr:rowOff>
    </xdr:from>
    <xdr:to>
      <xdr:col>5</xdr:col>
      <xdr:colOff>548640</xdr:colOff>
      <xdr:row>11</xdr:row>
      <xdr:rowOff>142050</xdr:rowOff>
    </xdr:to>
    <xdr:sp macro="" textlink="'Pivot Table'!C3">
      <xdr:nvSpPr>
        <xdr:cNvPr id="34" name="Rectangle 33">
          <a:extLst>
            <a:ext uri="{FF2B5EF4-FFF2-40B4-BE49-F238E27FC236}">
              <a16:creationId xmlns:a16="http://schemas.microsoft.com/office/drawing/2014/main" id="{8F3C4ACE-21AF-BCE2-7A76-AF92F7FC5BB6}"/>
            </a:ext>
          </a:extLst>
        </xdr:cNvPr>
        <xdr:cNvSpPr/>
      </xdr:nvSpPr>
      <xdr:spPr>
        <a:xfrm>
          <a:off x="2834640" y="1865730"/>
          <a:ext cx="1478280" cy="288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fld id="{B9EB7AA6-6DE8-46DF-B258-1EDCCE583660}" type="TxLink">
            <a:rPr lang="en-US" sz="18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8</a:t>
          </a:fld>
          <a:endParaRPr lang="en-IN" sz="1800" b="1"/>
        </a:p>
      </xdr:txBody>
    </xdr:sp>
    <xdr:clientData/>
  </xdr:twoCellAnchor>
  <xdr:twoCellAnchor editAs="absolute">
    <xdr:from>
      <xdr:col>19</xdr:col>
      <xdr:colOff>114299</xdr:colOff>
      <xdr:row>10</xdr:row>
      <xdr:rowOff>44550</xdr:rowOff>
    </xdr:from>
    <xdr:to>
      <xdr:col>21</xdr:col>
      <xdr:colOff>365760</xdr:colOff>
      <xdr:row>11</xdr:row>
      <xdr:rowOff>149670</xdr:rowOff>
    </xdr:to>
    <xdr:sp macro="" textlink="'Pivot Table'!C18">
      <xdr:nvSpPr>
        <xdr:cNvPr id="37" name="Rectangle 36">
          <a:extLst>
            <a:ext uri="{FF2B5EF4-FFF2-40B4-BE49-F238E27FC236}">
              <a16:creationId xmlns:a16="http://schemas.microsoft.com/office/drawing/2014/main" id="{02ACBAC0-A4F4-4D71-AC08-50FA5FEF191D}"/>
            </a:ext>
          </a:extLst>
        </xdr:cNvPr>
        <xdr:cNvSpPr/>
      </xdr:nvSpPr>
      <xdr:spPr>
        <a:xfrm>
          <a:off x="12390119" y="1873350"/>
          <a:ext cx="1470661" cy="288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fld id="{D525F97D-9B66-4A01-BAC1-0DC444FECB57}" type="TxLink">
            <a:rPr lang="en-US" sz="18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₹ 1,10,129</a:t>
          </a:fld>
          <a:endParaRPr lang="en-IN" sz="1800" b="1"/>
        </a:p>
      </xdr:txBody>
    </xdr:sp>
    <xdr:clientData/>
  </xdr:twoCellAnchor>
  <xdr:twoCellAnchor editAs="absolute">
    <xdr:from>
      <xdr:col>12</xdr:col>
      <xdr:colOff>571500</xdr:colOff>
      <xdr:row>10</xdr:row>
      <xdr:rowOff>44550</xdr:rowOff>
    </xdr:from>
    <xdr:to>
      <xdr:col>15</xdr:col>
      <xdr:colOff>228600</xdr:colOff>
      <xdr:row>11</xdr:row>
      <xdr:rowOff>149670</xdr:rowOff>
    </xdr:to>
    <xdr:sp macro="" textlink="'Pivot Table'!C12">
      <xdr:nvSpPr>
        <xdr:cNvPr id="38" name="Rectangle 37">
          <a:extLst>
            <a:ext uri="{FF2B5EF4-FFF2-40B4-BE49-F238E27FC236}">
              <a16:creationId xmlns:a16="http://schemas.microsoft.com/office/drawing/2014/main" id="{C246A943-7604-4878-B383-73563993DD71}"/>
            </a:ext>
          </a:extLst>
        </xdr:cNvPr>
        <xdr:cNvSpPr/>
      </xdr:nvSpPr>
      <xdr:spPr>
        <a:xfrm>
          <a:off x="8602980" y="1873350"/>
          <a:ext cx="1463040" cy="288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fld id="{158AFE29-386A-41F8-999E-7F28DF8502CB}" type="TxLink">
            <a:rPr lang="en-US" sz="18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₹ 6,60,772</a:t>
          </a:fld>
          <a:endParaRPr lang="en-IN" sz="1800" b="1"/>
        </a:p>
      </xdr:txBody>
    </xdr:sp>
    <xdr:clientData/>
  </xdr:twoCellAnchor>
  <xdr:twoCellAnchor editAs="absolute">
    <xdr:from>
      <xdr:col>16</xdr:col>
      <xdr:colOff>22859</xdr:colOff>
      <xdr:row>10</xdr:row>
      <xdr:rowOff>44550</xdr:rowOff>
    </xdr:from>
    <xdr:to>
      <xdr:col>18</xdr:col>
      <xdr:colOff>297180</xdr:colOff>
      <xdr:row>11</xdr:row>
      <xdr:rowOff>149670</xdr:rowOff>
    </xdr:to>
    <xdr:sp macro="" textlink="'Pivot Table'!C15">
      <xdr:nvSpPr>
        <xdr:cNvPr id="39" name="Rectangle 38">
          <a:extLst>
            <a:ext uri="{FF2B5EF4-FFF2-40B4-BE49-F238E27FC236}">
              <a16:creationId xmlns:a16="http://schemas.microsoft.com/office/drawing/2014/main" id="{DDAF9FB4-E3D8-4FBC-947D-4E066432B19C}"/>
            </a:ext>
          </a:extLst>
        </xdr:cNvPr>
        <xdr:cNvSpPr/>
      </xdr:nvSpPr>
      <xdr:spPr>
        <a:xfrm>
          <a:off x="10469879" y="1873350"/>
          <a:ext cx="1493521" cy="288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fld id="{21C07199-41E0-4063-90CB-85D9D82D7963}" type="TxLink">
            <a:rPr lang="en-US" sz="18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₹ 39,12,327</a:t>
          </a:fld>
          <a:endParaRPr lang="en-IN" sz="1800" b="1"/>
        </a:p>
      </xdr:txBody>
    </xdr:sp>
    <xdr:clientData/>
  </xdr:twoCellAnchor>
  <xdr:twoCellAnchor editAs="absolute">
    <xdr:from>
      <xdr:col>9</xdr:col>
      <xdr:colOff>480060</xdr:colOff>
      <xdr:row>10</xdr:row>
      <xdr:rowOff>44550</xdr:rowOff>
    </xdr:from>
    <xdr:to>
      <xdr:col>12</xdr:col>
      <xdr:colOff>121920</xdr:colOff>
      <xdr:row>11</xdr:row>
      <xdr:rowOff>149670</xdr:rowOff>
    </xdr:to>
    <xdr:sp macro="" textlink="'Pivot Table'!C9">
      <xdr:nvSpPr>
        <xdr:cNvPr id="40" name="Rectangle 39">
          <a:extLst>
            <a:ext uri="{FF2B5EF4-FFF2-40B4-BE49-F238E27FC236}">
              <a16:creationId xmlns:a16="http://schemas.microsoft.com/office/drawing/2014/main" id="{7C636809-EBC4-4C81-90BC-CA4416ACA7C1}"/>
            </a:ext>
          </a:extLst>
        </xdr:cNvPr>
        <xdr:cNvSpPr/>
      </xdr:nvSpPr>
      <xdr:spPr>
        <a:xfrm>
          <a:off x="6682740" y="1873350"/>
          <a:ext cx="1470660" cy="288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fld id="{A8582F09-F0D3-45F8-9ADC-3EDF8FA1B13A}" type="TxLink">
            <a:rPr lang="en-US" sz="18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₹ 44,62,970</a:t>
          </a:fld>
          <a:endParaRPr lang="en-IN" sz="1800" b="1"/>
        </a:p>
      </xdr:txBody>
    </xdr:sp>
    <xdr:clientData/>
  </xdr:twoCellAnchor>
  <xdr:twoCellAnchor editAs="absolute">
    <xdr:from>
      <xdr:col>6</xdr:col>
      <xdr:colOff>472439</xdr:colOff>
      <xdr:row>10</xdr:row>
      <xdr:rowOff>44550</xdr:rowOff>
    </xdr:from>
    <xdr:to>
      <xdr:col>9</xdr:col>
      <xdr:colOff>30344</xdr:colOff>
      <xdr:row>11</xdr:row>
      <xdr:rowOff>149670</xdr:rowOff>
    </xdr:to>
    <xdr:sp macro="" textlink="'Pivot Table'!C6">
      <xdr:nvSpPr>
        <xdr:cNvPr id="41" name="Rectangle 40">
          <a:extLst>
            <a:ext uri="{FF2B5EF4-FFF2-40B4-BE49-F238E27FC236}">
              <a16:creationId xmlns:a16="http://schemas.microsoft.com/office/drawing/2014/main" id="{43DC5211-5020-4CD8-BC5A-33A03EF25222}"/>
            </a:ext>
          </a:extLst>
        </xdr:cNvPr>
        <xdr:cNvSpPr/>
      </xdr:nvSpPr>
      <xdr:spPr>
        <a:xfrm>
          <a:off x="4846319" y="1873350"/>
          <a:ext cx="1386705" cy="288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fld id="{A112A22A-B841-41E2-A03E-B0866ACA8E1C}" type="TxLink">
            <a:rPr lang="en-US" sz="18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10</a:t>
          </a:fld>
          <a:endParaRPr lang="en-IN" sz="1800" b="1"/>
        </a:p>
      </xdr:txBody>
    </xdr:sp>
    <xdr:clientData/>
  </xdr:twoCellAnchor>
  <xdr:twoCellAnchor>
    <xdr:from>
      <xdr:col>2</xdr:col>
      <xdr:colOff>388620</xdr:colOff>
      <xdr:row>13</xdr:row>
      <xdr:rowOff>15240</xdr:rowOff>
    </xdr:from>
    <xdr:to>
      <xdr:col>8</xdr:col>
      <xdr:colOff>184380</xdr:colOff>
      <xdr:row>18</xdr:row>
      <xdr:rowOff>313680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921FEA34-7CC9-4AF8-9950-8B177C9583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8</xdr:col>
      <xdr:colOff>281940</xdr:colOff>
      <xdr:row>13</xdr:row>
      <xdr:rowOff>15240</xdr:rowOff>
    </xdr:from>
    <xdr:to>
      <xdr:col>13</xdr:col>
      <xdr:colOff>473940</xdr:colOff>
      <xdr:row>18</xdr:row>
      <xdr:rowOff>313680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CC70F72B-E596-43AB-8425-1C623212B2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0</xdr:colOff>
      <xdr:row>19</xdr:row>
      <xdr:rowOff>76200</xdr:rowOff>
    </xdr:from>
    <xdr:to>
      <xdr:col>13</xdr:col>
      <xdr:colOff>457200</xdr:colOff>
      <xdr:row>24</xdr:row>
      <xdr:rowOff>273600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CEF5D6C0-2FAA-4269-B81C-A42E540E4B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7620</xdr:colOff>
      <xdr:row>2</xdr:row>
      <xdr:rowOff>15240</xdr:rowOff>
    </xdr:from>
    <xdr:to>
      <xdr:col>1</xdr:col>
      <xdr:colOff>1805940</xdr:colOff>
      <xdr:row>29</xdr:row>
      <xdr:rowOff>41340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CB147143-1F64-9761-2C71-1A8F5F3BD3BE}"/>
            </a:ext>
          </a:extLst>
        </xdr:cNvPr>
        <xdr:cNvSpPr/>
      </xdr:nvSpPr>
      <xdr:spPr>
        <a:xfrm>
          <a:off x="335280" y="381000"/>
          <a:ext cx="1798320" cy="6084000"/>
        </a:xfrm>
        <a:prstGeom prst="roundRect">
          <a:avLst>
            <a:gd name="adj" fmla="val 3531"/>
          </a:avLst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ln w="3175">
              <a:solidFill>
                <a:schemeClr val="tx1"/>
              </a:solidFill>
            </a:ln>
          </a:endParaRPr>
        </a:p>
      </xdr:txBody>
    </xdr:sp>
    <xdr:clientData/>
  </xdr:twoCellAnchor>
  <xdr:twoCellAnchor editAs="oneCell">
    <xdr:from>
      <xdr:col>1</xdr:col>
      <xdr:colOff>419100</xdr:colOff>
      <xdr:row>3</xdr:row>
      <xdr:rowOff>114300</xdr:rowOff>
    </xdr:from>
    <xdr:to>
      <xdr:col>1</xdr:col>
      <xdr:colOff>1333500</xdr:colOff>
      <xdr:row>8</xdr:row>
      <xdr:rowOff>114300</xdr:rowOff>
    </xdr:to>
    <xdr:pic>
      <xdr:nvPicPr>
        <xdr:cNvPr id="57" name="Graphic 56" descr="Suburban scene with solid fill">
          <a:extLst>
            <a:ext uri="{FF2B5EF4-FFF2-40B4-BE49-F238E27FC236}">
              <a16:creationId xmlns:a16="http://schemas.microsoft.com/office/drawing/2014/main" id="{C0BD0EB5-9020-44E1-998E-BEE4254DF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46760" y="662940"/>
          <a:ext cx="914400" cy="914400"/>
        </a:xfrm>
        <a:prstGeom prst="rect">
          <a:avLst/>
        </a:prstGeom>
      </xdr:spPr>
    </xdr:pic>
    <xdr:clientData/>
  </xdr:twoCellAnchor>
  <xdr:twoCellAnchor>
    <xdr:from>
      <xdr:col>1</xdr:col>
      <xdr:colOff>15240</xdr:colOff>
      <xdr:row>9</xdr:row>
      <xdr:rowOff>22860</xdr:rowOff>
    </xdr:from>
    <xdr:to>
      <xdr:col>1</xdr:col>
      <xdr:colOff>1798320</xdr:colOff>
      <xdr:row>12</xdr:row>
      <xdr:rowOff>45720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206C2B42-2283-4497-BE3E-4CC4872FFDAD}"/>
            </a:ext>
          </a:extLst>
        </xdr:cNvPr>
        <xdr:cNvSpPr/>
      </xdr:nvSpPr>
      <xdr:spPr>
        <a:xfrm>
          <a:off x="342900" y="1668780"/>
          <a:ext cx="1783080" cy="571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 b="1">
              <a:solidFill>
                <a:schemeClr val="tx1"/>
              </a:solidFill>
            </a:rPr>
            <a:t>Inventory</a:t>
          </a:r>
          <a:r>
            <a:rPr lang="en-IN" sz="1400" b="1" baseline="0">
              <a:solidFill>
                <a:schemeClr val="tx1"/>
              </a:solidFill>
            </a:rPr>
            <a:t> Management System</a:t>
          </a:r>
          <a:endParaRPr lang="en-IN" sz="14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461010</xdr:colOff>
      <xdr:row>12</xdr:row>
      <xdr:rowOff>188310</xdr:rowOff>
    </xdr:from>
    <xdr:to>
      <xdr:col>1</xdr:col>
      <xdr:colOff>1817370</xdr:colOff>
      <xdr:row>13</xdr:row>
      <xdr:rowOff>251460</xdr:rowOff>
    </xdr:to>
    <xdr:sp macro="" textlink="">
      <xdr:nvSpPr>
        <xdr:cNvPr id="59" name="Rectangle 5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E34A171-EE60-47C2-B018-FE7A13F7A9A5}"/>
            </a:ext>
          </a:extLst>
        </xdr:cNvPr>
        <xdr:cNvSpPr/>
      </xdr:nvSpPr>
      <xdr:spPr>
        <a:xfrm>
          <a:off x="788670" y="2901030"/>
          <a:ext cx="1356360" cy="37557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461010</xdr:colOff>
      <xdr:row>13</xdr:row>
      <xdr:rowOff>270601</xdr:rowOff>
    </xdr:from>
    <xdr:to>
      <xdr:col>1</xdr:col>
      <xdr:colOff>1817370</xdr:colOff>
      <xdr:row>14</xdr:row>
      <xdr:rowOff>278221</xdr:rowOff>
    </xdr:to>
    <xdr:sp macro="" textlink="">
      <xdr:nvSpPr>
        <xdr:cNvPr id="60" name="Rectangle 5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10B73EB-52EC-415C-9C02-08A1DC814784}"/>
            </a:ext>
          </a:extLst>
        </xdr:cNvPr>
        <xdr:cNvSpPr/>
      </xdr:nvSpPr>
      <xdr:spPr>
        <a:xfrm>
          <a:off x="788670" y="3295741"/>
          <a:ext cx="1356360" cy="32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>
              <a:solidFill>
                <a:schemeClr val="tx1"/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461010</xdr:colOff>
      <xdr:row>15</xdr:row>
      <xdr:rowOff>23041</xdr:rowOff>
    </xdr:from>
    <xdr:to>
      <xdr:col>1</xdr:col>
      <xdr:colOff>1817370</xdr:colOff>
      <xdr:row>16</xdr:row>
      <xdr:rowOff>30661</xdr:rowOff>
    </xdr:to>
    <xdr:sp macro="" textlink="">
      <xdr:nvSpPr>
        <xdr:cNvPr id="61" name="Rectangle 6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B25B4B0-93A4-4DDC-826E-0514033E8FCE}"/>
            </a:ext>
          </a:extLst>
        </xdr:cNvPr>
        <xdr:cNvSpPr/>
      </xdr:nvSpPr>
      <xdr:spPr>
        <a:xfrm>
          <a:off x="788670" y="3673021"/>
          <a:ext cx="1356360" cy="32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461010</xdr:colOff>
      <xdr:row>16</xdr:row>
      <xdr:rowOff>87902</xdr:rowOff>
    </xdr:from>
    <xdr:to>
      <xdr:col>1</xdr:col>
      <xdr:colOff>1817370</xdr:colOff>
      <xdr:row>17</xdr:row>
      <xdr:rowOff>141242</xdr:rowOff>
    </xdr:to>
    <xdr:sp macro="" textlink="">
      <xdr:nvSpPr>
        <xdr:cNvPr id="62" name="Rectangle 6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2D8E890-3767-4A86-8849-2673261B25D0}"/>
            </a:ext>
          </a:extLst>
        </xdr:cNvPr>
        <xdr:cNvSpPr/>
      </xdr:nvSpPr>
      <xdr:spPr>
        <a:xfrm>
          <a:off x="788670" y="4050302"/>
          <a:ext cx="1356360" cy="32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461010</xdr:colOff>
      <xdr:row>20</xdr:row>
      <xdr:rowOff>27124</xdr:rowOff>
    </xdr:from>
    <xdr:to>
      <xdr:col>1</xdr:col>
      <xdr:colOff>1817370</xdr:colOff>
      <xdr:row>21</xdr:row>
      <xdr:rowOff>164284</xdr:rowOff>
    </xdr:to>
    <xdr:sp macro="" textlink="">
      <xdr:nvSpPr>
        <xdr:cNvPr id="63" name="Rectangle 6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FEBED88-AC87-42F8-9B66-F5DA11885E88}"/>
            </a:ext>
          </a:extLst>
        </xdr:cNvPr>
        <xdr:cNvSpPr/>
      </xdr:nvSpPr>
      <xdr:spPr>
        <a:xfrm>
          <a:off x="788670" y="4804864"/>
          <a:ext cx="1356360" cy="32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461010</xdr:colOff>
      <xdr:row>18</xdr:row>
      <xdr:rowOff>15603</xdr:rowOff>
    </xdr:from>
    <xdr:to>
      <xdr:col>1</xdr:col>
      <xdr:colOff>1817370</xdr:colOff>
      <xdr:row>19</xdr:row>
      <xdr:rowOff>152763</xdr:rowOff>
    </xdr:to>
    <xdr:sp macro="" textlink="">
      <xdr:nvSpPr>
        <xdr:cNvPr id="64" name="Rectangle 63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3E4844A-6ED9-443E-BCB4-D92F63F1527F}"/>
            </a:ext>
          </a:extLst>
        </xdr:cNvPr>
        <xdr:cNvSpPr/>
      </xdr:nvSpPr>
      <xdr:spPr>
        <a:xfrm>
          <a:off x="788670" y="4427583"/>
          <a:ext cx="1356360" cy="32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461010</xdr:colOff>
      <xdr:row>22</xdr:row>
      <xdr:rowOff>38643</xdr:rowOff>
    </xdr:from>
    <xdr:to>
      <xdr:col>1</xdr:col>
      <xdr:colOff>1817370</xdr:colOff>
      <xdr:row>23</xdr:row>
      <xdr:rowOff>175803</xdr:rowOff>
    </xdr:to>
    <xdr:sp macro="" textlink="">
      <xdr:nvSpPr>
        <xdr:cNvPr id="65" name="Rectangle 64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D60C051-ADA6-4F96-9235-43C9906F306F}"/>
            </a:ext>
          </a:extLst>
        </xdr:cNvPr>
        <xdr:cNvSpPr/>
      </xdr:nvSpPr>
      <xdr:spPr>
        <a:xfrm>
          <a:off x="788670" y="5182143"/>
          <a:ext cx="1356360" cy="32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457200</xdr:colOff>
      <xdr:row>24</xdr:row>
      <xdr:rowOff>35700</xdr:rowOff>
    </xdr:from>
    <xdr:to>
      <xdr:col>1</xdr:col>
      <xdr:colOff>1813560</xdr:colOff>
      <xdr:row>25</xdr:row>
      <xdr:rowOff>172860</xdr:rowOff>
    </xdr:to>
    <xdr:sp macro="" textlink="">
      <xdr:nvSpPr>
        <xdr:cNvPr id="66" name="Rectangle 65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18D507-7A82-4401-946D-A99690385376}"/>
            </a:ext>
          </a:extLst>
        </xdr:cNvPr>
        <xdr:cNvSpPr/>
      </xdr:nvSpPr>
      <xdr:spPr>
        <a:xfrm>
          <a:off x="784860" y="5544960"/>
          <a:ext cx="1356360" cy="32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83040</xdr:colOff>
      <xdr:row>21</xdr:row>
      <xdr:rowOff>180204</xdr:rowOff>
    </xdr:from>
    <xdr:to>
      <xdr:col>1</xdr:col>
      <xdr:colOff>371040</xdr:colOff>
      <xdr:row>23</xdr:row>
      <xdr:rowOff>102444</xdr:rowOff>
    </xdr:to>
    <xdr:pic>
      <xdr:nvPicPr>
        <xdr:cNvPr id="67" name="Graphic 66" descr="Building with solid fill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50C558E-BC15-4740-942A-2B9998D9B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10700" y="5140824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83040</xdr:colOff>
      <xdr:row>15</xdr:row>
      <xdr:rowOff>8328</xdr:rowOff>
    </xdr:from>
    <xdr:to>
      <xdr:col>1</xdr:col>
      <xdr:colOff>371040</xdr:colOff>
      <xdr:row>15</xdr:row>
      <xdr:rowOff>296328</xdr:rowOff>
    </xdr:to>
    <xdr:pic>
      <xdr:nvPicPr>
        <xdr:cNvPr id="68" name="Graphic 67" descr="Database with solid fill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B998618-82DF-40E4-985F-A4A826F0E6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410700" y="3658308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83040</xdr:colOff>
      <xdr:row>24</xdr:row>
      <xdr:rowOff>6000</xdr:rowOff>
    </xdr:from>
    <xdr:to>
      <xdr:col>1</xdr:col>
      <xdr:colOff>371040</xdr:colOff>
      <xdr:row>25</xdr:row>
      <xdr:rowOff>111120</xdr:rowOff>
    </xdr:to>
    <xdr:pic>
      <xdr:nvPicPr>
        <xdr:cNvPr id="69" name="Graphic 68" descr="List with solid fill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54F46DEF-B816-44AC-9B9A-3FFA222A8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410700" y="5515260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83040</xdr:colOff>
      <xdr:row>16</xdr:row>
      <xdr:rowOff>47487</xdr:rowOff>
    </xdr:from>
    <xdr:to>
      <xdr:col>1</xdr:col>
      <xdr:colOff>371040</xdr:colOff>
      <xdr:row>17</xdr:row>
      <xdr:rowOff>68787</xdr:rowOff>
    </xdr:to>
    <xdr:pic>
      <xdr:nvPicPr>
        <xdr:cNvPr id="70" name="Graphic 69" descr="Male profile with solid fill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F2C9E3C-DE5A-4B92-8233-F5F25DD6D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410700" y="4009887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1</xdr:col>
      <xdr:colOff>90660</xdr:colOff>
      <xdr:row>18</xdr:row>
      <xdr:rowOff>10446</xdr:rowOff>
    </xdr:from>
    <xdr:to>
      <xdr:col>1</xdr:col>
      <xdr:colOff>378660</xdr:colOff>
      <xdr:row>19</xdr:row>
      <xdr:rowOff>115566</xdr:rowOff>
    </xdr:to>
    <xdr:pic>
      <xdr:nvPicPr>
        <xdr:cNvPr id="71" name="Graphic 70" descr="Open book with solid fill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C7308BD-E508-4AC5-992F-87243045EB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418320" y="4422426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1</xdr:col>
      <xdr:colOff>75420</xdr:colOff>
      <xdr:row>12</xdr:row>
      <xdr:rowOff>242430</xdr:rowOff>
    </xdr:from>
    <xdr:to>
      <xdr:col>1</xdr:col>
      <xdr:colOff>363420</xdr:colOff>
      <xdr:row>13</xdr:row>
      <xdr:rowOff>218010</xdr:rowOff>
    </xdr:to>
    <xdr:pic>
      <xdr:nvPicPr>
        <xdr:cNvPr id="72" name="Graphic 71" descr="Presentation with bar chart with solid fill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5070373-64A4-4F12-B88F-A86CB6BA0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403080" y="2955150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83040</xdr:colOff>
      <xdr:row>20</xdr:row>
      <xdr:rowOff>11505</xdr:rowOff>
    </xdr:from>
    <xdr:to>
      <xdr:col>1</xdr:col>
      <xdr:colOff>371040</xdr:colOff>
      <xdr:row>21</xdr:row>
      <xdr:rowOff>116625</xdr:rowOff>
    </xdr:to>
    <xdr:pic>
      <xdr:nvPicPr>
        <xdr:cNvPr id="73" name="Graphic 72" descr="Shopping cart with solid fill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A77FDBD-5CC4-420A-89E0-4FF9ADE7D5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410700" y="4789245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83040</xdr:colOff>
      <xdr:row>13</xdr:row>
      <xdr:rowOff>281589</xdr:rowOff>
    </xdr:from>
    <xdr:to>
      <xdr:col>1</xdr:col>
      <xdr:colOff>371040</xdr:colOff>
      <xdr:row>14</xdr:row>
      <xdr:rowOff>257169</xdr:rowOff>
    </xdr:to>
    <xdr:pic>
      <xdr:nvPicPr>
        <xdr:cNvPr id="74" name="Graphic 73" descr="User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5625CF5-FAD9-462D-AEEC-90FEDE3E2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410700" y="3306729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2</xdr:col>
      <xdr:colOff>388620</xdr:colOff>
      <xdr:row>2</xdr:row>
      <xdr:rowOff>22860</xdr:rowOff>
    </xdr:from>
    <xdr:to>
      <xdr:col>15</xdr:col>
      <xdr:colOff>34800</xdr:colOff>
      <xdr:row>6</xdr:row>
      <xdr:rowOff>83820</xdr:rowOff>
    </xdr:to>
    <xdr:sp macro="" textlink="">
      <xdr:nvSpPr>
        <xdr:cNvPr id="75" name="Rectangle: Rounded Corners 74">
          <a:extLst>
            <a:ext uri="{FF2B5EF4-FFF2-40B4-BE49-F238E27FC236}">
              <a16:creationId xmlns:a16="http://schemas.microsoft.com/office/drawing/2014/main" id="{0DD07356-3392-4172-BD19-DAD0511EA744}"/>
            </a:ext>
          </a:extLst>
        </xdr:cNvPr>
        <xdr:cNvSpPr/>
      </xdr:nvSpPr>
      <xdr:spPr>
        <a:xfrm>
          <a:off x="2537460" y="388620"/>
          <a:ext cx="11160000" cy="792480"/>
        </a:xfrm>
        <a:prstGeom prst="roundRect">
          <a:avLst>
            <a:gd name="adj" fmla="val 7052"/>
          </a:avLst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32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Customers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7620</xdr:colOff>
      <xdr:row>2</xdr:row>
      <xdr:rowOff>7620</xdr:rowOff>
    </xdr:from>
    <xdr:to>
      <xdr:col>1</xdr:col>
      <xdr:colOff>1807620</xdr:colOff>
      <xdr:row>27</xdr:row>
      <xdr:rowOff>94680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8C6C48FF-2B0C-B2DE-E5E2-82620779CDD1}"/>
            </a:ext>
          </a:extLst>
        </xdr:cNvPr>
        <xdr:cNvSpPr/>
      </xdr:nvSpPr>
      <xdr:spPr>
        <a:xfrm>
          <a:off x="335280" y="373380"/>
          <a:ext cx="1800000" cy="6084000"/>
        </a:xfrm>
        <a:prstGeom prst="roundRect">
          <a:avLst>
            <a:gd name="adj" fmla="val 3544"/>
          </a:avLst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</xdr:col>
      <xdr:colOff>419100</xdr:colOff>
      <xdr:row>3</xdr:row>
      <xdr:rowOff>114300</xdr:rowOff>
    </xdr:from>
    <xdr:to>
      <xdr:col>1</xdr:col>
      <xdr:colOff>1333500</xdr:colOff>
      <xdr:row>8</xdr:row>
      <xdr:rowOff>114300</xdr:rowOff>
    </xdr:to>
    <xdr:pic>
      <xdr:nvPicPr>
        <xdr:cNvPr id="2" name="Graphic 1" descr="Suburban scene with solid fill">
          <a:extLst>
            <a:ext uri="{FF2B5EF4-FFF2-40B4-BE49-F238E27FC236}">
              <a16:creationId xmlns:a16="http://schemas.microsoft.com/office/drawing/2014/main" id="{D602F8DC-FA0E-49A3-A4A9-8B24CADCDC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46760" y="662940"/>
          <a:ext cx="914400" cy="914400"/>
        </a:xfrm>
        <a:prstGeom prst="rect">
          <a:avLst/>
        </a:prstGeom>
      </xdr:spPr>
    </xdr:pic>
    <xdr:clientData/>
  </xdr:twoCellAnchor>
  <xdr:twoCellAnchor>
    <xdr:from>
      <xdr:col>1</xdr:col>
      <xdr:colOff>15240</xdr:colOff>
      <xdr:row>9</xdr:row>
      <xdr:rowOff>22860</xdr:rowOff>
    </xdr:from>
    <xdr:to>
      <xdr:col>1</xdr:col>
      <xdr:colOff>1798320</xdr:colOff>
      <xdr:row>12</xdr:row>
      <xdr:rowOff>45720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B71F619-C9C5-4AF3-9EE3-28CE494D5C50}"/>
            </a:ext>
          </a:extLst>
        </xdr:cNvPr>
        <xdr:cNvSpPr/>
      </xdr:nvSpPr>
      <xdr:spPr>
        <a:xfrm>
          <a:off x="342900" y="1668780"/>
          <a:ext cx="1783080" cy="571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 b="1">
              <a:solidFill>
                <a:schemeClr val="tx1"/>
              </a:solidFill>
            </a:rPr>
            <a:t>Inventory</a:t>
          </a:r>
          <a:r>
            <a:rPr lang="en-IN" sz="1400" b="1" baseline="0">
              <a:solidFill>
                <a:schemeClr val="tx1"/>
              </a:solidFill>
            </a:rPr>
            <a:t> Management System</a:t>
          </a:r>
          <a:endParaRPr lang="en-IN" sz="14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464820</xdr:colOff>
      <xdr:row>12</xdr:row>
      <xdr:rowOff>89250</xdr:rowOff>
    </xdr:from>
    <xdr:to>
      <xdr:col>2</xdr:col>
      <xdr:colOff>0</xdr:colOff>
      <xdr:row>13</xdr:row>
      <xdr:rowOff>100830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B2769F4-3E8F-46CA-99A8-719E09A2B551}"/>
            </a:ext>
          </a:extLst>
        </xdr:cNvPr>
        <xdr:cNvSpPr/>
      </xdr:nvSpPr>
      <xdr:spPr>
        <a:xfrm>
          <a:off x="792480" y="2801970"/>
          <a:ext cx="1356360" cy="324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464820</xdr:colOff>
      <xdr:row>13</xdr:row>
      <xdr:rowOff>151269</xdr:rowOff>
    </xdr:from>
    <xdr:to>
      <xdr:col>2</xdr:col>
      <xdr:colOff>0</xdr:colOff>
      <xdr:row>14</xdr:row>
      <xdr:rowOff>162849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7FAA164-3996-4FC2-A55D-EFB82F7CFE25}"/>
            </a:ext>
          </a:extLst>
        </xdr:cNvPr>
        <xdr:cNvSpPr/>
      </xdr:nvSpPr>
      <xdr:spPr>
        <a:xfrm>
          <a:off x="792480" y="3176409"/>
          <a:ext cx="1356360" cy="324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464820</xdr:colOff>
      <xdr:row>14</xdr:row>
      <xdr:rowOff>213288</xdr:rowOff>
    </xdr:from>
    <xdr:to>
      <xdr:col>2</xdr:col>
      <xdr:colOff>0</xdr:colOff>
      <xdr:row>15</xdr:row>
      <xdr:rowOff>224868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33BDB6A-F6FD-49AD-B7A2-6CDA956FAE4A}"/>
            </a:ext>
          </a:extLst>
        </xdr:cNvPr>
        <xdr:cNvSpPr/>
      </xdr:nvSpPr>
      <xdr:spPr>
        <a:xfrm>
          <a:off x="792480" y="3550848"/>
          <a:ext cx="1356360" cy="324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>
              <a:solidFill>
                <a:schemeClr val="tx1"/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464820</xdr:colOff>
      <xdr:row>15</xdr:row>
      <xdr:rowOff>275307</xdr:rowOff>
    </xdr:from>
    <xdr:to>
      <xdr:col>2</xdr:col>
      <xdr:colOff>0</xdr:colOff>
      <xdr:row>16</xdr:row>
      <xdr:rowOff>286887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60AE3EC-B9E5-4D2E-8727-39DD50EAA102}"/>
            </a:ext>
          </a:extLst>
        </xdr:cNvPr>
        <xdr:cNvSpPr/>
      </xdr:nvSpPr>
      <xdr:spPr>
        <a:xfrm>
          <a:off x="792480" y="3925287"/>
          <a:ext cx="1356360" cy="324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464820</xdr:colOff>
      <xdr:row>18</xdr:row>
      <xdr:rowOff>86925</xdr:rowOff>
    </xdr:from>
    <xdr:to>
      <xdr:col>2</xdr:col>
      <xdr:colOff>0</xdr:colOff>
      <xdr:row>19</xdr:row>
      <xdr:rowOff>98505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082A14F-B722-4B91-8FA7-E91E89D4917C}"/>
            </a:ext>
          </a:extLst>
        </xdr:cNvPr>
        <xdr:cNvSpPr/>
      </xdr:nvSpPr>
      <xdr:spPr>
        <a:xfrm>
          <a:off x="792480" y="4674165"/>
          <a:ext cx="1356360" cy="324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464820</xdr:colOff>
      <xdr:row>17</xdr:row>
      <xdr:rowOff>24906</xdr:rowOff>
    </xdr:from>
    <xdr:to>
      <xdr:col>2</xdr:col>
      <xdr:colOff>0</xdr:colOff>
      <xdr:row>18</xdr:row>
      <xdr:rowOff>36486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A35B8D9-F415-4E3E-8B35-6442D2164CD8}"/>
            </a:ext>
          </a:extLst>
        </xdr:cNvPr>
        <xdr:cNvSpPr/>
      </xdr:nvSpPr>
      <xdr:spPr>
        <a:xfrm>
          <a:off x="792480" y="4299726"/>
          <a:ext cx="1356360" cy="324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464820</xdr:colOff>
      <xdr:row>19</xdr:row>
      <xdr:rowOff>148944</xdr:rowOff>
    </xdr:from>
    <xdr:to>
      <xdr:col>2</xdr:col>
      <xdr:colOff>0</xdr:colOff>
      <xdr:row>21</xdr:row>
      <xdr:rowOff>107184</xdr:rowOff>
    </xdr:to>
    <xdr:sp macro="" textlink="">
      <xdr:nvSpPr>
        <xdr:cNvPr id="10" name="Rectangl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2071311-5D82-4A78-8818-EEA4817989C1}"/>
            </a:ext>
          </a:extLst>
        </xdr:cNvPr>
        <xdr:cNvSpPr/>
      </xdr:nvSpPr>
      <xdr:spPr>
        <a:xfrm>
          <a:off x="792480" y="5048604"/>
          <a:ext cx="1356360" cy="324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464820</xdr:colOff>
      <xdr:row>21</xdr:row>
      <xdr:rowOff>157620</xdr:rowOff>
    </xdr:from>
    <xdr:to>
      <xdr:col>2</xdr:col>
      <xdr:colOff>0</xdr:colOff>
      <xdr:row>23</xdr:row>
      <xdr:rowOff>115860</xdr:rowOff>
    </xdr:to>
    <xdr:sp macro="" textlink="">
      <xdr:nvSpPr>
        <xdr:cNvPr id="11" name="Rectangl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BB2B52C-B05A-4000-AE73-80A64578DA79}"/>
            </a:ext>
          </a:extLst>
        </xdr:cNvPr>
        <xdr:cNvSpPr/>
      </xdr:nvSpPr>
      <xdr:spPr>
        <a:xfrm>
          <a:off x="792480" y="5423040"/>
          <a:ext cx="1356360" cy="324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98280</xdr:colOff>
      <xdr:row>19</xdr:row>
      <xdr:rowOff>126864</xdr:rowOff>
    </xdr:from>
    <xdr:to>
      <xdr:col>1</xdr:col>
      <xdr:colOff>386280</xdr:colOff>
      <xdr:row>21</xdr:row>
      <xdr:rowOff>49104</xdr:rowOff>
    </xdr:to>
    <xdr:pic>
      <xdr:nvPicPr>
        <xdr:cNvPr id="12" name="Graphic 11" descr="Building with solid fill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FAD699B-C5EF-4083-927F-F83BF9A3E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25940" y="5026524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1</xdr:col>
      <xdr:colOff>105900</xdr:colOff>
      <xdr:row>14</xdr:row>
      <xdr:rowOff>175968</xdr:rowOff>
    </xdr:from>
    <xdr:to>
      <xdr:col>1</xdr:col>
      <xdr:colOff>393900</xdr:colOff>
      <xdr:row>15</xdr:row>
      <xdr:rowOff>151548</xdr:rowOff>
    </xdr:to>
    <xdr:pic>
      <xdr:nvPicPr>
        <xdr:cNvPr id="13" name="Graphic 12" descr="Database with solid fill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F8F25E9-58FD-4E63-8443-5CB034BE44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433560" y="3513528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1</xdr:col>
      <xdr:colOff>105900</xdr:colOff>
      <xdr:row>21</xdr:row>
      <xdr:rowOff>135540</xdr:rowOff>
    </xdr:from>
    <xdr:to>
      <xdr:col>1</xdr:col>
      <xdr:colOff>393900</xdr:colOff>
      <xdr:row>23</xdr:row>
      <xdr:rowOff>57780</xdr:rowOff>
    </xdr:to>
    <xdr:pic>
      <xdr:nvPicPr>
        <xdr:cNvPr id="14" name="Graphic 13" descr="List with solid fill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C73EE5CB-C43C-4A5F-B368-A65FE6763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433560" y="5400960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1</xdr:col>
      <xdr:colOff>113520</xdr:colOff>
      <xdr:row>15</xdr:row>
      <xdr:rowOff>253227</xdr:rowOff>
    </xdr:from>
    <xdr:to>
      <xdr:col>1</xdr:col>
      <xdr:colOff>401520</xdr:colOff>
      <xdr:row>16</xdr:row>
      <xdr:rowOff>228807</xdr:rowOff>
    </xdr:to>
    <xdr:pic>
      <xdr:nvPicPr>
        <xdr:cNvPr id="15" name="Graphic 14" descr="Male profile with solid fill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BE91F6B-B3AA-44AF-89A8-7E29E9C17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441180" y="3903207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1</xdr:col>
      <xdr:colOff>113520</xdr:colOff>
      <xdr:row>17</xdr:row>
      <xdr:rowOff>40926</xdr:rowOff>
    </xdr:from>
    <xdr:to>
      <xdr:col>1</xdr:col>
      <xdr:colOff>401520</xdr:colOff>
      <xdr:row>18</xdr:row>
      <xdr:rowOff>16506</xdr:rowOff>
    </xdr:to>
    <xdr:pic>
      <xdr:nvPicPr>
        <xdr:cNvPr id="16" name="Graphic 15" descr="Open book with solid fill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670C25D-A4A0-4C74-9AA2-B74FDCB32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441180" y="4315746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1</xdr:col>
      <xdr:colOff>98280</xdr:colOff>
      <xdr:row>12</xdr:row>
      <xdr:rowOff>105270</xdr:rowOff>
    </xdr:from>
    <xdr:to>
      <xdr:col>1</xdr:col>
      <xdr:colOff>386280</xdr:colOff>
      <xdr:row>13</xdr:row>
      <xdr:rowOff>80850</xdr:rowOff>
    </xdr:to>
    <xdr:pic>
      <xdr:nvPicPr>
        <xdr:cNvPr id="17" name="Graphic 16" descr="Presentation with bar chart with solid fill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D6A7369-5E98-421B-AB35-55E5EDE38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425940" y="2817990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1</xdr:col>
      <xdr:colOff>113520</xdr:colOff>
      <xdr:row>18</xdr:row>
      <xdr:rowOff>95325</xdr:rowOff>
    </xdr:from>
    <xdr:to>
      <xdr:col>1</xdr:col>
      <xdr:colOff>401520</xdr:colOff>
      <xdr:row>19</xdr:row>
      <xdr:rowOff>70905</xdr:rowOff>
    </xdr:to>
    <xdr:pic>
      <xdr:nvPicPr>
        <xdr:cNvPr id="18" name="Graphic 17" descr="Shopping cart with solid fill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E0DF491-C35E-4C35-AC4B-30D50927B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441180" y="4682565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1</xdr:col>
      <xdr:colOff>113520</xdr:colOff>
      <xdr:row>13</xdr:row>
      <xdr:rowOff>113949</xdr:rowOff>
    </xdr:from>
    <xdr:to>
      <xdr:col>1</xdr:col>
      <xdr:colOff>401520</xdr:colOff>
      <xdr:row>14</xdr:row>
      <xdr:rowOff>89529</xdr:rowOff>
    </xdr:to>
    <xdr:pic>
      <xdr:nvPicPr>
        <xdr:cNvPr id="19" name="Graphic 18" descr="User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399E1BA-9497-4EC4-B489-F0D566DBB2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441180" y="3139089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2</xdr:col>
      <xdr:colOff>388620</xdr:colOff>
      <xdr:row>2</xdr:row>
      <xdr:rowOff>22860</xdr:rowOff>
    </xdr:from>
    <xdr:to>
      <xdr:col>16</xdr:col>
      <xdr:colOff>457200</xdr:colOff>
      <xdr:row>6</xdr:row>
      <xdr:rowOff>83820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EE7F9EB5-62CE-4A46-89DB-B024C3D8A94F}"/>
            </a:ext>
          </a:extLst>
        </xdr:cNvPr>
        <xdr:cNvSpPr/>
      </xdr:nvSpPr>
      <xdr:spPr>
        <a:xfrm>
          <a:off x="2537460" y="388620"/>
          <a:ext cx="11148060" cy="792480"/>
        </a:xfrm>
        <a:prstGeom prst="roundRect">
          <a:avLst>
            <a:gd name="adj" fmla="val 7052"/>
          </a:avLst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32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</xdr:row>
      <xdr:rowOff>7620</xdr:rowOff>
    </xdr:from>
    <xdr:to>
      <xdr:col>1</xdr:col>
      <xdr:colOff>1800000</xdr:colOff>
      <xdr:row>27</xdr:row>
      <xdr:rowOff>94680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B897DFA9-08C4-BE21-A83F-26C1DCB30DCD}"/>
            </a:ext>
          </a:extLst>
        </xdr:cNvPr>
        <xdr:cNvSpPr/>
      </xdr:nvSpPr>
      <xdr:spPr>
        <a:xfrm>
          <a:off x="327660" y="373380"/>
          <a:ext cx="1800000" cy="6084000"/>
        </a:xfrm>
        <a:prstGeom prst="roundRect">
          <a:avLst>
            <a:gd name="adj" fmla="val 3544"/>
          </a:avLst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</xdr:col>
      <xdr:colOff>419100</xdr:colOff>
      <xdr:row>3</xdr:row>
      <xdr:rowOff>114300</xdr:rowOff>
    </xdr:from>
    <xdr:to>
      <xdr:col>1</xdr:col>
      <xdr:colOff>1333500</xdr:colOff>
      <xdr:row>8</xdr:row>
      <xdr:rowOff>114300</xdr:rowOff>
    </xdr:to>
    <xdr:pic>
      <xdr:nvPicPr>
        <xdr:cNvPr id="2" name="Graphic 1" descr="Suburban scene with solid fill">
          <a:extLst>
            <a:ext uri="{FF2B5EF4-FFF2-40B4-BE49-F238E27FC236}">
              <a16:creationId xmlns:a16="http://schemas.microsoft.com/office/drawing/2014/main" id="{F84A3128-E8B5-4751-8B9F-5E0760D4C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46760" y="662940"/>
          <a:ext cx="914400" cy="914400"/>
        </a:xfrm>
        <a:prstGeom prst="rect">
          <a:avLst/>
        </a:prstGeom>
      </xdr:spPr>
    </xdr:pic>
    <xdr:clientData/>
  </xdr:twoCellAnchor>
  <xdr:twoCellAnchor>
    <xdr:from>
      <xdr:col>1</xdr:col>
      <xdr:colOff>15240</xdr:colOff>
      <xdr:row>9</xdr:row>
      <xdr:rowOff>22860</xdr:rowOff>
    </xdr:from>
    <xdr:to>
      <xdr:col>1</xdr:col>
      <xdr:colOff>1798320</xdr:colOff>
      <xdr:row>12</xdr:row>
      <xdr:rowOff>45720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FEEAB1C-07CB-434A-B6CD-3572E47AA93F}"/>
            </a:ext>
          </a:extLst>
        </xdr:cNvPr>
        <xdr:cNvSpPr/>
      </xdr:nvSpPr>
      <xdr:spPr>
        <a:xfrm>
          <a:off x="342900" y="1668780"/>
          <a:ext cx="1783080" cy="571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 b="1">
              <a:solidFill>
                <a:schemeClr val="tx1"/>
              </a:solidFill>
            </a:rPr>
            <a:t>Inventory</a:t>
          </a:r>
          <a:r>
            <a:rPr lang="en-IN" sz="1400" b="1" baseline="0">
              <a:solidFill>
                <a:schemeClr val="tx1"/>
              </a:solidFill>
            </a:rPr>
            <a:t> Management System</a:t>
          </a:r>
          <a:endParaRPr lang="en-IN" sz="14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453390</xdr:colOff>
      <xdr:row>12</xdr:row>
      <xdr:rowOff>81630</xdr:rowOff>
    </xdr:from>
    <xdr:to>
      <xdr:col>1</xdr:col>
      <xdr:colOff>1809750</xdr:colOff>
      <xdr:row>13</xdr:row>
      <xdr:rowOff>89610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B80C0F-2DAB-4B1D-95A6-E242B5D819D4}"/>
            </a:ext>
          </a:extLst>
        </xdr:cNvPr>
        <xdr:cNvSpPr/>
      </xdr:nvSpPr>
      <xdr:spPr>
        <a:xfrm>
          <a:off x="781050" y="2794350"/>
          <a:ext cx="1356360" cy="320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453390</xdr:colOff>
      <xdr:row>13</xdr:row>
      <xdr:rowOff>124054</xdr:rowOff>
    </xdr:from>
    <xdr:to>
      <xdr:col>1</xdr:col>
      <xdr:colOff>1809750</xdr:colOff>
      <xdr:row>14</xdr:row>
      <xdr:rowOff>132034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3024DC7-07F1-4C07-BD72-898750063B9D}"/>
            </a:ext>
          </a:extLst>
        </xdr:cNvPr>
        <xdr:cNvSpPr/>
      </xdr:nvSpPr>
      <xdr:spPr>
        <a:xfrm>
          <a:off x="781050" y="3149194"/>
          <a:ext cx="1356360" cy="320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453390</xdr:colOff>
      <xdr:row>14</xdr:row>
      <xdr:rowOff>166478</xdr:rowOff>
    </xdr:from>
    <xdr:to>
      <xdr:col>1</xdr:col>
      <xdr:colOff>1809750</xdr:colOff>
      <xdr:row>15</xdr:row>
      <xdr:rowOff>174458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80458D7-C2EF-4A87-B051-8FA69CE32377}"/>
            </a:ext>
          </a:extLst>
        </xdr:cNvPr>
        <xdr:cNvSpPr/>
      </xdr:nvSpPr>
      <xdr:spPr>
        <a:xfrm>
          <a:off x="781050" y="3504038"/>
          <a:ext cx="1356360" cy="320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453390</xdr:colOff>
      <xdr:row>15</xdr:row>
      <xdr:rowOff>208902</xdr:rowOff>
    </xdr:from>
    <xdr:to>
      <xdr:col>1</xdr:col>
      <xdr:colOff>1809750</xdr:colOff>
      <xdr:row>16</xdr:row>
      <xdr:rowOff>216882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06E6952-D8A5-4339-94B8-D28129A128E4}"/>
            </a:ext>
          </a:extLst>
        </xdr:cNvPr>
        <xdr:cNvSpPr/>
      </xdr:nvSpPr>
      <xdr:spPr>
        <a:xfrm>
          <a:off x="781050" y="3858882"/>
          <a:ext cx="1356360" cy="320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>
              <a:solidFill>
                <a:schemeClr val="tx1"/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453390</xdr:colOff>
      <xdr:row>17</xdr:row>
      <xdr:rowOff>293750</xdr:rowOff>
    </xdr:from>
    <xdr:to>
      <xdr:col>1</xdr:col>
      <xdr:colOff>1809750</xdr:colOff>
      <xdr:row>18</xdr:row>
      <xdr:rowOff>301730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A8F6E83-37A5-4481-A167-EF90E47057F6}"/>
            </a:ext>
          </a:extLst>
        </xdr:cNvPr>
        <xdr:cNvSpPr/>
      </xdr:nvSpPr>
      <xdr:spPr>
        <a:xfrm>
          <a:off x="781050" y="4568570"/>
          <a:ext cx="1356360" cy="320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453390</xdr:colOff>
      <xdr:row>16</xdr:row>
      <xdr:rowOff>251326</xdr:rowOff>
    </xdr:from>
    <xdr:to>
      <xdr:col>1</xdr:col>
      <xdr:colOff>1809750</xdr:colOff>
      <xdr:row>17</xdr:row>
      <xdr:rowOff>259306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FD32BDC-5D3C-4425-9E1C-1BE3A740EABD}"/>
            </a:ext>
          </a:extLst>
        </xdr:cNvPr>
        <xdr:cNvSpPr/>
      </xdr:nvSpPr>
      <xdr:spPr>
        <a:xfrm>
          <a:off x="781050" y="4213726"/>
          <a:ext cx="1356360" cy="320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453390</xdr:colOff>
      <xdr:row>19</xdr:row>
      <xdr:rowOff>23754</xdr:rowOff>
    </xdr:from>
    <xdr:to>
      <xdr:col>1</xdr:col>
      <xdr:colOff>1809750</xdr:colOff>
      <xdr:row>20</xdr:row>
      <xdr:rowOff>161274</xdr:rowOff>
    </xdr:to>
    <xdr:sp macro="" textlink="">
      <xdr:nvSpPr>
        <xdr:cNvPr id="10" name="Rectangl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FDD7D70-FA03-4B00-A305-52EDF05990C1}"/>
            </a:ext>
          </a:extLst>
        </xdr:cNvPr>
        <xdr:cNvSpPr/>
      </xdr:nvSpPr>
      <xdr:spPr>
        <a:xfrm>
          <a:off x="781050" y="4923414"/>
          <a:ext cx="1356360" cy="320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453390</xdr:colOff>
      <xdr:row>21</xdr:row>
      <xdr:rowOff>12840</xdr:rowOff>
    </xdr:from>
    <xdr:to>
      <xdr:col>1</xdr:col>
      <xdr:colOff>1809750</xdr:colOff>
      <xdr:row>22</xdr:row>
      <xdr:rowOff>150360</xdr:rowOff>
    </xdr:to>
    <xdr:sp macro="" textlink="">
      <xdr:nvSpPr>
        <xdr:cNvPr id="11" name="Rectangl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7A4709E9-E81A-4BFD-B3A3-B28A443DF729}"/>
            </a:ext>
          </a:extLst>
        </xdr:cNvPr>
        <xdr:cNvSpPr/>
      </xdr:nvSpPr>
      <xdr:spPr>
        <a:xfrm>
          <a:off x="781050" y="5278260"/>
          <a:ext cx="1356360" cy="320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79230</xdr:colOff>
      <xdr:row>19</xdr:row>
      <xdr:rowOff>39774</xdr:rowOff>
    </xdr:from>
    <xdr:to>
      <xdr:col>1</xdr:col>
      <xdr:colOff>367230</xdr:colOff>
      <xdr:row>20</xdr:row>
      <xdr:rowOff>144894</xdr:rowOff>
    </xdr:to>
    <xdr:pic>
      <xdr:nvPicPr>
        <xdr:cNvPr id="12" name="Graphic 11" descr="Building with solid fill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61BA20A-5E3D-4FB6-BE80-437B3F2A1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06890" y="4939434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1</xdr:col>
      <xdr:colOff>79230</xdr:colOff>
      <xdr:row>14</xdr:row>
      <xdr:rowOff>182498</xdr:rowOff>
    </xdr:from>
    <xdr:to>
      <xdr:col>1</xdr:col>
      <xdr:colOff>367230</xdr:colOff>
      <xdr:row>15</xdr:row>
      <xdr:rowOff>158078</xdr:rowOff>
    </xdr:to>
    <xdr:pic>
      <xdr:nvPicPr>
        <xdr:cNvPr id="13" name="Graphic 12" descr="Database with solid fill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D4FC458-3E16-47BC-9AF9-78FDFEFAE5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406890" y="3520058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1</xdr:col>
      <xdr:colOff>79230</xdr:colOff>
      <xdr:row>21</xdr:row>
      <xdr:rowOff>28860</xdr:rowOff>
    </xdr:from>
    <xdr:to>
      <xdr:col>1</xdr:col>
      <xdr:colOff>367230</xdr:colOff>
      <xdr:row>22</xdr:row>
      <xdr:rowOff>133980</xdr:rowOff>
    </xdr:to>
    <xdr:pic>
      <xdr:nvPicPr>
        <xdr:cNvPr id="14" name="Graphic 13" descr="List with solid fill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96D3A83-59CD-446D-81F9-A274DD4D7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406890" y="5294280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1</xdr:col>
      <xdr:colOff>79230</xdr:colOff>
      <xdr:row>15</xdr:row>
      <xdr:rowOff>224922</xdr:rowOff>
    </xdr:from>
    <xdr:to>
      <xdr:col>1</xdr:col>
      <xdr:colOff>367230</xdr:colOff>
      <xdr:row>16</xdr:row>
      <xdr:rowOff>200502</xdr:rowOff>
    </xdr:to>
    <xdr:pic>
      <xdr:nvPicPr>
        <xdr:cNvPr id="15" name="Graphic 14" descr="Male profile with solid fill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5DA164C-A212-47F4-8AF1-2739D21339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406890" y="3874902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1</xdr:col>
      <xdr:colOff>79230</xdr:colOff>
      <xdr:row>16</xdr:row>
      <xdr:rowOff>267346</xdr:rowOff>
    </xdr:from>
    <xdr:to>
      <xdr:col>1</xdr:col>
      <xdr:colOff>367230</xdr:colOff>
      <xdr:row>17</xdr:row>
      <xdr:rowOff>242926</xdr:rowOff>
    </xdr:to>
    <xdr:pic>
      <xdr:nvPicPr>
        <xdr:cNvPr id="16" name="Graphic 15" descr="Open book with solid fill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E859B26-1710-4F6B-B825-6CE8D9C9E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406890" y="4229746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1</xdr:col>
      <xdr:colOff>79230</xdr:colOff>
      <xdr:row>12</xdr:row>
      <xdr:rowOff>97650</xdr:rowOff>
    </xdr:from>
    <xdr:to>
      <xdr:col>1</xdr:col>
      <xdr:colOff>367230</xdr:colOff>
      <xdr:row>13</xdr:row>
      <xdr:rowOff>73230</xdr:rowOff>
    </xdr:to>
    <xdr:pic>
      <xdr:nvPicPr>
        <xdr:cNvPr id="17" name="Graphic 16" descr="Presentation with bar chart with solid fill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E1F95C4-75F8-43BE-A09B-EEA7B84062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406890" y="2810370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1</xdr:col>
      <xdr:colOff>79230</xdr:colOff>
      <xdr:row>17</xdr:row>
      <xdr:rowOff>309770</xdr:rowOff>
    </xdr:from>
    <xdr:to>
      <xdr:col>1</xdr:col>
      <xdr:colOff>367230</xdr:colOff>
      <xdr:row>18</xdr:row>
      <xdr:rowOff>285350</xdr:rowOff>
    </xdr:to>
    <xdr:pic>
      <xdr:nvPicPr>
        <xdr:cNvPr id="18" name="Graphic 17" descr="Shopping cart with solid fill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9E1980F-F543-4A88-8DCF-D57B4369C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406890" y="4584590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1</xdr:col>
      <xdr:colOff>79230</xdr:colOff>
      <xdr:row>13</xdr:row>
      <xdr:rowOff>140074</xdr:rowOff>
    </xdr:from>
    <xdr:to>
      <xdr:col>1</xdr:col>
      <xdr:colOff>367230</xdr:colOff>
      <xdr:row>14</xdr:row>
      <xdr:rowOff>115654</xdr:rowOff>
    </xdr:to>
    <xdr:pic>
      <xdr:nvPicPr>
        <xdr:cNvPr id="19" name="Graphic 18" descr="User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E588C8D-6CCC-49E3-8631-CF08D763A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406890" y="3165214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2</xdr:col>
      <xdr:colOff>388620</xdr:colOff>
      <xdr:row>2</xdr:row>
      <xdr:rowOff>22860</xdr:rowOff>
    </xdr:from>
    <xdr:to>
      <xdr:col>14</xdr:col>
      <xdr:colOff>164340</xdr:colOff>
      <xdr:row>6</xdr:row>
      <xdr:rowOff>83820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2F4D4951-DB53-4A7B-BF85-4A766F664A50}"/>
            </a:ext>
          </a:extLst>
        </xdr:cNvPr>
        <xdr:cNvSpPr/>
      </xdr:nvSpPr>
      <xdr:spPr>
        <a:xfrm>
          <a:off x="2537460" y="388620"/>
          <a:ext cx="11160000" cy="792480"/>
        </a:xfrm>
        <a:prstGeom prst="roundRect">
          <a:avLst>
            <a:gd name="adj" fmla="val 7052"/>
          </a:avLst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32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Vendors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7620</xdr:colOff>
      <xdr:row>2</xdr:row>
      <xdr:rowOff>7620</xdr:rowOff>
    </xdr:from>
    <xdr:to>
      <xdr:col>1</xdr:col>
      <xdr:colOff>1805940</xdr:colOff>
      <xdr:row>33</xdr:row>
      <xdr:rowOff>56580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422B10CD-B0B2-8F30-A0AF-A95F3CA35570}"/>
            </a:ext>
          </a:extLst>
        </xdr:cNvPr>
        <xdr:cNvSpPr/>
      </xdr:nvSpPr>
      <xdr:spPr>
        <a:xfrm>
          <a:off x="335280" y="373380"/>
          <a:ext cx="1798320" cy="6084000"/>
        </a:xfrm>
        <a:prstGeom prst="roundRect">
          <a:avLst>
            <a:gd name="adj" fmla="val 3531"/>
          </a:avLst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</xdr:col>
      <xdr:colOff>419100</xdr:colOff>
      <xdr:row>3</xdr:row>
      <xdr:rowOff>114300</xdr:rowOff>
    </xdr:from>
    <xdr:to>
      <xdr:col>1</xdr:col>
      <xdr:colOff>1333500</xdr:colOff>
      <xdr:row>8</xdr:row>
      <xdr:rowOff>114300</xdr:rowOff>
    </xdr:to>
    <xdr:pic>
      <xdr:nvPicPr>
        <xdr:cNvPr id="2" name="Graphic 1" descr="Suburban scene with solid fill">
          <a:extLst>
            <a:ext uri="{FF2B5EF4-FFF2-40B4-BE49-F238E27FC236}">
              <a16:creationId xmlns:a16="http://schemas.microsoft.com/office/drawing/2014/main" id="{83966F38-49F9-46D4-A0FE-6996D125A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46760" y="662940"/>
          <a:ext cx="914400" cy="914400"/>
        </a:xfrm>
        <a:prstGeom prst="rect">
          <a:avLst/>
        </a:prstGeom>
      </xdr:spPr>
    </xdr:pic>
    <xdr:clientData/>
  </xdr:twoCellAnchor>
  <xdr:twoCellAnchor>
    <xdr:from>
      <xdr:col>1</xdr:col>
      <xdr:colOff>15240</xdr:colOff>
      <xdr:row>9</xdr:row>
      <xdr:rowOff>22860</xdr:rowOff>
    </xdr:from>
    <xdr:to>
      <xdr:col>1</xdr:col>
      <xdr:colOff>1798320</xdr:colOff>
      <xdr:row>12</xdr:row>
      <xdr:rowOff>45720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57B79A1-A301-4A16-8352-0236E85FA215}"/>
            </a:ext>
          </a:extLst>
        </xdr:cNvPr>
        <xdr:cNvSpPr/>
      </xdr:nvSpPr>
      <xdr:spPr>
        <a:xfrm>
          <a:off x="342900" y="1668780"/>
          <a:ext cx="1783080" cy="571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 b="1">
              <a:solidFill>
                <a:schemeClr val="tx1"/>
              </a:solidFill>
            </a:rPr>
            <a:t>Inventory</a:t>
          </a:r>
          <a:r>
            <a:rPr lang="en-IN" sz="1400" b="1" baseline="0">
              <a:solidFill>
                <a:schemeClr val="tx1"/>
              </a:solidFill>
            </a:rPr>
            <a:t> Management System</a:t>
          </a:r>
          <a:endParaRPr lang="en-IN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457200</xdr:colOff>
      <xdr:row>13</xdr:row>
      <xdr:rowOff>104490</xdr:rowOff>
    </xdr:from>
    <xdr:to>
      <xdr:col>1</xdr:col>
      <xdr:colOff>1813560</xdr:colOff>
      <xdr:row>15</xdr:row>
      <xdr:rowOff>59130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C664F7D-91A5-4176-8338-D0BDAADDA8F5}"/>
            </a:ext>
          </a:extLst>
        </xdr:cNvPr>
        <xdr:cNvSpPr/>
      </xdr:nvSpPr>
      <xdr:spPr>
        <a:xfrm>
          <a:off x="784860" y="2664810"/>
          <a:ext cx="1356360" cy="320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449580</xdr:colOff>
      <xdr:row>15</xdr:row>
      <xdr:rowOff>112975</xdr:rowOff>
    </xdr:from>
    <xdr:to>
      <xdr:col>1</xdr:col>
      <xdr:colOff>1805940</xdr:colOff>
      <xdr:row>16</xdr:row>
      <xdr:rowOff>67255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AB12FC6-E610-4858-939B-DC2EB33D94E6}"/>
            </a:ext>
          </a:extLst>
        </xdr:cNvPr>
        <xdr:cNvSpPr/>
      </xdr:nvSpPr>
      <xdr:spPr>
        <a:xfrm>
          <a:off x="777240" y="3039055"/>
          <a:ext cx="1356360" cy="32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449580</xdr:colOff>
      <xdr:row>16</xdr:row>
      <xdr:rowOff>104391</xdr:rowOff>
    </xdr:from>
    <xdr:to>
      <xdr:col>1</xdr:col>
      <xdr:colOff>1805940</xdr:colOff>
      <xdr:row>18</xdr:row>
      <xdr:rowOff>58671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3E5C945-5C92-4047-A012-504A5B97FBC2}"/>
            </a:ext>
          </a:extLst>
        </xdr:cNvPr>
        <xdr:cNvSpPr/>
      </xdr:nvSpPr>
      <xdr:spPr>
        <a:xfrm>
          <a:off x="777240" y="3396231"/>
          <a:ext cx="1356360" cy="32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449580</xdr:colOff>
      <xdr:row>18</xdr:row>
      <xdr:rowOff>86206</xdr:rowOff>
    </xdr:from>
    <xdr:to>
      <xdr:col>1</xdr:col>
      <xdr:colOff>1805940</xdr:colOff>
      <xdr:row>20</xdr:row>
      <xdr:rowOff>40486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82F6756-1777-43F6-A179-09AA12A1AD07}"/>
            </a:ext>
          </a:extLst>
        </xdr:cNvPr>
        <xdr:cNvSpPr/>
      </xdr:nvSpPr>
      <xdr:spPr>
        <a:xfrm>
          <a:off x="777240" y="3743806"/>
          <a:ext cx="1356360" cy="32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449580</xdr:colOff>
      <xdr:row>22</xdr:row>
      <xdr:rowOff>58657</xdr:rowOff>
    </xdr:from>
    <xdr:to>
      <xdr:col>1</xdr:col>
      <xdr:colOff>1805940</xdr:colOff>
      <xdr:row>24</xdr:row>
      <xdr:rowOff>12937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06CCB08-2738-4706-B768-814E22BF30B7}"/>
            </a:ext>
          </a:extLst>
        </xdr:cNvPr>
        <xdr:cNvSpPr/>
      </xdr:nvSpPr>
      <xdr:spPr>
        <a:xfrm>
          <a:off x="777240" y="4447777"/>
          <a:ext cx="1356360" cy="32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449580</xdr:colOff>
      <xdr:row>20</xdr:row>
      <xdr:rowOff>73032</xdr:rowOff>
    </xdr:from>
    <xdr:to>
      <xdr:col>1</xdr:col>
      <xdr:colOff>1805940</xdr:colOff>
      <xdr:row>22</xdr:row>
      <xdr:rowOff>27312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4B54D29-DC35-4D63-972C-FE1F005873B8}"/>
            </a:ext>
          </a:extLst>
        </xdr:cNvPr>
        <xdr:cNvSpPr/>
      </xdr:nvSpPr>
      <xdr:spPr>
        <a:xfrm>
          <a:off x="777240" y="4096392"/>
          <a:ext cx="1356360" cy="32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>
              <a:solidFill>
                <a:schemeClr val="tx1"/>
              </a:solidFill>
            </a:rPr>
            <a:t>New Entry</a:t>
          </a:r>
        </a:p>
      </xdr:txBody>
    </xdr:sp>
    <xdr:clientData/>
  </xdr:twoCellAnchor>
  <xdr:twoCellAnchor>
    <xdr:from>
      <xdr:col>1</xdr:col>
      <xdr:colOff>449580</xdr:colOff>
      <xdr:row>24</xdr:row>
      <xdr:rowOff>15783</xdr:rowOff>
    </xdr:from>
    <xdr:to>
      <xdr:col>1</xdr:col>
      <xdr:colOff>1805940</xdr:colOff>
      <xdr:row>25</xdr:row>
      <xdr:rowOff>152943</xdr:rowOff>
    </xdr:to>
    <xdr:sp macro="" textlink="">
      <xdr:nvSpPr>
        <xdr:cNvPr id="10" name="Rectangl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9CE26AA-0DCB-4581-9307-B4EA9D631903}"/>
            </a:ext>
          </a:extLst>
        </xdr:cNvPr>
        <xdr:cNvSpPr/>
      </xdr:nvSpPr>
      <xdr:spPr>
        <a:xfrm>
          <a:off x="777240" y="4770663"/>
          <a:ext cx="1356360" cy="32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>
    <xdr:from>
      <xdr:col>1</xdr:col>
      <xdr:colOff>449580</xdr:colOff>
      <xdr:row>26</xdr:row>
      <xdr:rowOff>20460</xdr:rowOff>
    </xdr:from>
    <xdr:to>
      <xdr:col>1</xdr:col>
      <xdr:colOff>1805940</xdr:colOff>
      <xdr:row>27</xdr:row>
      <xdr:rowOff>157620</xdr:rowOff>
    </xdr:to>
    <xdr:sp macro="" textlink="">
      <xdr:nvSpPr>
        <xdr:cNvPr id="11" name="Rectangl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B79C45BE-3D14-4D9F-A490-CCE5167B1EF4}"/>
            </a:ext>
          </a:extLst>
        </xdr:cNvPr>
        <xdr:cNvSpPr/>
      </xdr:nvSpPr>
      <xdr:spPr>
        <a:xfrm>
          <a:off x="777240" y="5141100"/>
          <a:ext cx="1356360" cy="32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oneCell">
    <xdr:from>
      <xdr:col>1</xdr:col>
      <xdr:colOff>75420</xdr:colOff>
      <xdr:row>24</xdr:row>
      <xdr:rowOff>50664</xdr:rowOff>
    </xdr:from>
    <xdr:to>
      <xdr:col>1</xdr:col>
      <xdr:colOff>363420</xdr:colOff>
      <xdr:row>25</xdr:row>
      <xdr:rowOff>155784</xdr:rowOff>
    </xdr:to>
    <xdr:pic>
      <xdr:nvPicPr>
        <xdr:cNvPr id="12" name="Graphic 11" descr="Building with solid fill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459C2A4-41CF-40D0-9930-A241544B9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03080" y="4805544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75420</xdr:colOff>
      <xdr:row>16</xdr:row>
      <xdr:rowOff>107388</xdr:rowOff>
    </xdr:from>
    <xdr:to>
      <xdr:col>1</xdr:col>
      <xdr:colOff>363420</xdr:colOff>
      <xdr:row>18</xdr:row>
      <xdr:rowOff>29628</xdr:rowOff>
    </xdr:to>
    <xdr:pic>
      <xdr:nvPicPr>
        <xdr:cNvPr id="13" name="Graphic 12" descr="Database with solid fill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F78CE67-6A98-4E3D-9052-15D52478A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403080" y="3399228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75420</xdr:colOff>
      <xdr:row>26</xdr:row>
      <xdr:rowOff>36480</xdr:rowOff>
    </xdr:from>
    <xdr:to>
      <xdr:col>1</xdr:col>
      <xdr:colOff>363420</xdr:colOff>
      <xdr:row>27</xdr:row>
      <xdr:rowOff>141600</xdr:rowOff>
    </xdr:to>
    <xdr:pic>
      <xdr:nvPicPr>
        <xdr:cNvPr id="14" name="Graphic 13" descr="List with solid fill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C82DDC34-2D3F-4E7E-8951-2357672E5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403080" y="515712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75420</xdr:colOff>
      <xdr:row>18</xdr:row>
      <xdr:rowOff>93207</xdr:rowOff>
    </xdr:from>
    <xdr:to>
      <xdr:col>1</xdr:col>
      <xdr:colOff>363420</xdr:colOff>
      <xdr:row>20</xdr:row>
      <xdr:rowOff>15447</xdr:rowOff>
    </xdr:to>
    <xdr:pic>
      <xdr:nvPicPr>
        <xdr:cNvPr id="15" name="Graphic 14" descr="Male profile with solid fill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5BFBB14-C090-405D-A96C-AAEB381C0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403080" y="3750807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75420</xdr:colOff>
      <xdr:row>20</xdr:row>
      <xdr:rowOff>79026</xdr:rowOff>
    </xdr:from>
    <xdr:to>
      <xdr:col>1</xdr:col>
      <xdr:colOff>363420</xdr:colOff>
      <xdr:row>22</xdr:row>
      <xdr:rowOff>1266</xdr:rowOff>
    </xdr:to>
    <xdr:pic>
      <xdr:nvPicPr>
        <xdr:cNvPr id="16" name="Graphic 15" descr="Open book with solid fill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C90BA46-2488-4A4E-AB35-797089394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403080" y="4102386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75420</xdr:colOff>
      <xdr:row>13</xdr:row>
      <xdr:rowOff>128130</xdr:rowOff>
    </xdr:from>
    <xdr:to>
      <xdr:col>1</xdr:col>
      <xdr:colOff>363420</xdr:colOff>
      <xdr:row>15</xdr:row>
      <xdr:rowOff>50370</xdr:rowOff>
    </xdr:to>
    <xdr:pic>
      <xdr:nvPicPr>
        <xdr:cNvPr id="17" name="Graphic 16" descr="Presentation with bar chart with solid fill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07EE785-79B2-4B1B-BF50-90128CFFE9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403080" y="268845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75420</xdr:colOff>
      <xdr:row>22</xdr:row>
      <xdr:rowOff>64845</xdr:rowOff>
    </xdr:from>
    <xdr:to>
      <xdr:col>1</xdr:col>
      <xdr:colOff>363420</xdr:colOff>
      <xdr:row>23</xdr:row>
      <xdr:rowOff>169965</xdr:rowOff>
    </xdr:to>
    <xdr:pic>
      <xdr:nvPicPr>
        <xdr:cNvPr id="18" name="Graphic 17" descr="Shopping cart with solid fill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2D13B14-692E-43AD-B8BA-DC96C1985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403080" y="4453965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75420</xdr:colOff>
      <xdr:row>15</xdr:row>
      <xdr:rowOff>121569</xdr:rowOff>
    </xdr:from>
    <xdr:to>
      <xdr:col>1</xdr:col>
      <xdr:colOff>363420</xdr:colOff>
      <xdr:row>16</xdr:row>
      <xdr:rowOff>43809</xdr:rowOff>
    </xdr:to>
    <xdr:pic>
      <xdr:nvPicPr>
        <xdr:cNvPr id="19" name="Graphic 18" descr="User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B43547F-3820-461D-8E97-FFB7E90CC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403080" y="3047649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2</xdr:col>
      <xdr:colOff>388620</xdr:colOff>
      <xdr:row>2</xdr:row>
      <xdr:rowOff>22860</xdr:rowOff>
    </xdr:from>
    <xdr:to>
      <xdr:col>19</xdr:col>
      <xdr:colOff>240540</xdr:colOff>
      <xdr:row>6</xdr:row>
      <xdr:rowOff>83820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539E6FB5-ED3D-42FA-A006-77EB5F42DE09}"/>
            </a:ext>
          </a:extLst>
        </xdr:cNvPr>
        <xdr:cNvSpPr/>
      </xdr:nvSpPr>
      <xdr:spPr>
        <a:xfrm>
          <a:off x="2537460" y="388620"/>
          <a:ext cx="11160000" cy="792480"/>
        </a:xfrm>
        <a:prstGeom prst="roundRect">
          <a:avLst>
            <a:gd name="adj" fmla="val 7052"/>
          </a:avLst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32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New Entry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</xdr:row>
      <xdr:rowOff>7620</xdr:rowOff>
    </xdr:from>
    <xdr:to>
      <xdr:col>1</xdr:col>
      <xdr:colOff>1800000</xdr:colOff>
      <xdr:row>26</xdr:row>
      <xdr:rowOff>71820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97325B5C-74D9-FBB7-2F6D-C3A4F7AE4223}"/>
            </a:ext>
          </a:extLst>
        </xdr:cNvPr>
        <xdr:cNvSpPr/>
      </xdr:nvSpPr>
      <xdr:spPr>
        <a:xfrm>
          <a:off x="327660" y="373380"/>
          <a:ext cx="1800000" cy="6084000"/>
        </a:xfrm>
        <a:prstGeom prst="roundRect">
          <a:avLst>
            <a:gd name="adj" fmla="val 3967"/>
          </a:avLst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</xdr:col>
      <xdr:colOff>419100</xdr:colOff>
      <xdr:row>3</xdr:row>
      <xdr:rowOff>114300</xdr:rowOff>
    </xdr:from>
    <xdr:to>
      <xdr:col>1</xdr:col>
      <xdr:colOff>1333500</xdr:colOff>
      <xdr:row>8</xdr:row>
      <xdr:rowOff>114300</xdr:rowOff>
    </xdr:to>
    <xdr:pic>
      <xdr:nvPicPr>
        <xdr:cNvPr id="2" name="Graphic 1" descr="Suburban scene with solid fill">
          <a:extLst>
            <a:ext uri="{FF2B5EF4-FFF2-40B4-BE49-F238E27FC236}">
              <a16:creationId xmlns:a16="http://schemas.microsoft.com/office/drawing/2014/main" id="{A36FF3B5-1D4C-4623-B7EB-5C907186AA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46760" y="662940"/>
          <a:ext cx="914400" cy="914400"/>
        </a:xfrm>
        <a:prstGeom prst="rect">
          <a:avLst/>
        </a:prstGeom>
      </xdr:spPr>
    </xdr:pic>
    <xdr:clientData/>
  </xdr:twoCellAnchor>
  <xdr:twoCellAnchor>
    <xdr:from>
      <xdr:col>1</xdr:col>
      <xdr:colOff>15240</xdr:colOff>
      <xdr:row>9</xdr:row>
      <xdr:rowOff>22860</xdr:rowOff>
    </xdr:from>
    <xdr:to>
      <xdr:col>1</xdr:col>
      <xdr:colOff>1798320</xdr:colOff>
      <xdr:row>12</xdr:row>
      <xdr:rowOff>45720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EC4F21F-0778-4A23-B631-2988E71290A1}"/>
            </a:ext>
          </a:extLst>
        </xdr:cNvPr>
        <xdr:cNvSpPr/>
      </xdr:nvSpPr>
      <xdr:spPr>
        <a:xfrm>
          <a:off x="342900" y="1668780"/>
          <a:ext cx="1783080" cy="571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 b="1">
              <a:solidFill>
                <a:schemeClr val="tx1"/>
              </a:solidFill>
            </a:rPr>
            <a:t>Inventory</a:t>
          </a:r>
          <a:r>
            <a:rPr lang="en-IN" sz="1400" b="1" baseline="0">
              <a:solidFill>
                <a:schemeClr val="tx1"/>
              </a:solidFill>
            </a:rPr>
            <a:t> Management System</a:t>
          </a:r>
          <a:endParaRPr lang="en-IN" sz="14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480060</xdr:colOff>
      <xdr:row>12</xdr:row>
      <xdr:rowOff>66390</xdr:rowOff>
    </xdr:from>
    <xdr:to>
      <xdr:col>2</xdr:col>
      <xdr:colOff>15240</xdr:colOff>
      <xdr:row>13</xdr:row>
      <xdr:rowOff>74370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96807CB-262F-4B98-9611-B79320B75B30}"/>
            </a:ext>
          </a:extLst>
        </xdr:cNvPr>
        <xdr:cNvSpPr/>
      </xdr:nvSpPr>
      <xdr:spPr>
        <a:xfrm>
          <a:off x="807720" y="2779110"/>
          <a:ext cx="1356360" cy="320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480060</xdr:colOff>
      <xdr:row>13</xdr:row>
      <xdr:rowOff>76157</xdr:rowOff>
    </xdr:from>
    <xdr:to>
      <xdr:col>2</xdr:col>
      <xdr:colOff>15240</xdr:colOff>
      <xdr:row>14</xdr:row>
      <xdr:rowOff>84137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0B96766-A53F-435A-8D8F-C02A8608BE1A}"/>
            </a:ext>
          </a:extLst>
        </xdr:cNvPr>
        <xdr:cNvSpPr/>
      </xdr:nvSpPr>
      <xdr:spPr>
        <a:xfrm>
          <a:off x="807720" y="3101297"/>
          <a:ext cx="1356360" cy="320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480060</xdr:colOff>
      <xdr:row>14</xdr:row>
      <xdr:rowOff>85924</xdr:rowOff>
    </xdr:from>
    <xdr:to>
      <xdr:col>2</xdr:col>
      <xdr:colOff>15240</xdr:colOff>
      <xdr:row>15</xdr:row>
      <xdr:rowOff>93904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71F78A8-3EBF-4DDA-97BC-32DB2866A89E}"/>
            </a:ext>
          </a:extLst>
        </xdr:cNvPr>
        <xdr:cNvSpPr/>
      </xdr:nvSpPr>
      <xdr:spPr>
        <a:xfrm>
          <a:off x="807720" y="3423484"/>
          <a:ext cx="1356360" cy="320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480060</xdr:colOff>
      <xdr:row>15</xdr:row>
      <xdr:rowOff>95691</xdr:rowOff>
    </xdr:from>
    <xdr:to>
      <xdr:col>2</xdr:col>
      <xdr:colOff>15240</xdr:colOff>
      <xdr:row>16</xdr:row>
      <xdr:rowOff>103671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A325B39-5147-4BF9-99A9-5399C3E64644}"/>
            </a:ext>
          </a:extLst>
        </xdr:cNvPr>
        <xdr:cNvSpPr/>
      </xdr:nvSpPr>
      <xdr:spPr>
        <a:xfrm>
          <a:off x="807720" y="3745671"/>
          <a:ext cx="1356360" cy="320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480060</xdr:colOff>
      <xdr:row>17</xdr:row>
      <xdr:rowOff>115225</xdr:rowOff>
    </xdr:from>
    <xdr:to>
      <xdr:col>2</xdr:col>
      <xdr:colOff>15240</xdr:colOff>
      <xdr:row>18</xdr:row>
      <xdr:rowOff>123205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7B58A13-0672-4F73-85FA-CB9E86D53780}"/>
            </a:ext>
          </a:extLst>
        </xdr:cNvPr>
        <xdr:cNvSpPr/>
      </xdr:nvSpPr>
      <xdr:spPr>
        <a:xfrm>
          <a:off x="807720" y="4390045"/>
          <a:ext cx="1356360" cy="320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>
              <a:solidFill>
                <a:schemeClr val="tx1"/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480060</xdr:colOff>
      <xdr:row>16</xdr:row>
      <xdr:rowOff>105458</xdr:rowOff>
    </xdr:from>
    <xdr:to>
      <xdr:col>2</xdr:col>
      <xdr:colOff>15240</xdr:colOff>
      <xdr:row>17</xdr:row>
      <xdr:rowOff>113438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CFA535B-0941-4F02-B72F-711FF4B2F0B5}"/>
            </a:ext>
          </a:extLst>
        </xdr:cNvPr>
        <xdr:cNvSpPr/>
      </xdr:nvSpPr>
      <xdr:spPr>
        <a:xfrm>
          <a:off x="807720" y="4067858"/>
          <a:ext cx="1356360" cy="320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480060</xdr:colOff>
      <xdr:row>18</xdr:row>
      <xdr:rowOff>124992</xdr:rowOff>
    </xdr:from>
    <xdr:to>
      <xdr:col>2</xdr:col>
      <xdr:colOff>15240</xdr:colOff>
      <xdr:row>19</xdr:row>
      <xdr:rowOff>178692</xdr:rowOff>
    </xdr:to>
    <xdr:sp macro="" textlink="">
      <xdr:nvSpPr>
        <xdr:cNvPr id="10" name="Rectangl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334ACAC-3326-4B89-B9FB-29C6A085CF7B}"/>
            </a:ext>
          </a:extLst>
        </xdr:cNvPr>
        <xdr:cNvSpPr/>
      </xdr:nvSpPr>
      <xdr:spPr>
        <a:xfrm>
          <a:off x="807720" y="4712232"/>
          <a:ext cx="1356360" cy="320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480060</xdr:colOff>
      <xdr:row>19</xdr:row>
      <xdr:rowOff>180480</xdr:rowOff>
    </xdr:from>
    <xdr:to>
      <xdr:col>2</xdr:col>
      <xdr:colOff>15240</xdr:colOff>
      <xdr:row>20</xdr:row>
      <xdr:rowOff>234180</xdr:rowOff>
    </xdr:to>
    <xdr:sp macro="" textlink="">
      <xdr:nvSpPr>
        <xdr:cNvPr id="11" name="Rectangl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596C599C-580D-475B-841D-A0122F4C6188}"/>
            </a:ext>
          </a:extLst>
        </xdr:cNvPr>
        <xdr:cNvSpPr/>
      </xdr:nvSpPr>
      <xdr:spPr>
        <a:xfrm>
          <a:off x="807720" y="5034420"/>
          <a:ext cx="1356360" cy="320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105900</xdr:colOff>
      <xdr:row>18</xdr:row>
      <xdr:rowOff>141012</xdr:rowOff>
    </xdr:from>
    <xdr:to>
      <xdr:col>1</xdr:col>
      <xdr:colOff>393900</xdr:colOff>
      <xdr:row>19</xdr:row>
      <xdr:rowOff>162312</xdr:rowOff>
    </xdr:to>
    <xdr:pic>
      <xdr:nvPicPr>
        <xdr:cNvPr id="12" name="Graphic 11" descr="Building with solid fill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28A6763-4AB1-49DD-A416-EE806E2AB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33560" y="4728252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1</xdr:col>
      <xdr:colOff>105900</xdr:colOff>
      <xdr:row>14</xdr:row>
      <xdr:rowOff>101944</xdr:rowOff>
    </xdr:from>
    <xdr:to>
      <xdr:col>1</xdr:col>
      <xdr:colOff>393900</xdr:colOff>
      <xdr:row>15</xdr:row>
      <xdr:rowOff>77524</xdr:rowOff>
    </xdr:to>
    <xdr:pic>
      <xdr:nvPicPr>
        <xdr:cNvPr id="13" name="Graphic 12" descr="Database with solid fill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EEC5250-8A8D-48D8-9270-E52F79050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433560" y="3439504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1</xdr:col>
      <xdr:colOff>105900</xdr:colOff>
      <xdr:row>19</xdr:row>
      <xdr:rowOff>196500</xdr:rowOff>
    </xdr:from>
    <xdr:to>
      <xdr:col>1</xdr:col>
      <xdr:colOff>393900</xdr:colOff>
      <xdr:row>20</xdr:row>
      <xdr:rowOff>217800</xdr:rowOff>
    </xdr:to>
    <xdr:pic>
      <xdr:nvPicPr>
        <xdr:cNvPr id="14" name="Graphic 13" descr="List with solid fill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F3AB5DB-3176-4554-9100-A37FDA4BBF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433560" y="5050440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1</xdr:col>
      <xdr:colOff>105900</xdr:colOff>
      <xdr:row>15</xdr:row>
      <xdr:rowOff>111711</xdr:rowOff>
    </xdr:from>
    <xdr:to>
      <xdr:col>1</xdr:col>
      <xdr:colOff>393900</xdr:colOff>
      <xdr:row>16</xdr:row>
      <xdr:rowOff>87291</xdr:rowOff>
    </xdr:to>
    <xdr:pic>
      <xdr:nvPicPr>
        <xdr:cNvPr id="15" name="Graphic 14" descr="Male profile with solid fill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B1042E8-B055-4DD6-BEFA-58CFE2CF7B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433560" y="3761691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1</xdr:col>
      <xdr:colOff>105900</xdr:colOff>
      <xdr:row>16</xdr:row>
      <xdr:rowOff>121478</xdr:rowOff>
    </xdr:from>
    <xdr:to>
      <xdr:col>1</xdr:col>
      <xdr:colOff>393900</xdr:colOff>
      <xdr:row>17</xdr:row>
      <xdr:rowOff>97058</xdr:rowOff>
    </xdr:to>
    <xdr:pic>
      <xdr:nvPicPr>
        <xdr:cNvPr id="16" name="Graphic 15" descr="Open book with solid fill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7DCE2C0-44B0-443B-8A65-8442E409C7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433560" y="4083878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1</xdr:col>
      <xdr:colOff>105900</xdr:colOff>
      <xdr:row>12</xdr:row>
      <xdr:rowOff>82410</xdr:rowOff>
    </xdr:from>
    <xdr:to>
      <xdr:col>1</xdr:col>
      <xdr:colOff>393900</xdr:colOff>
      <xdr:row>13</xdr:row>
      <xdr:rowOff>57990</xdr:rowOff>
    </xdr:to>
    <xdr:pic>
      <xdr:nvPicPr>
        <xdr:cNvPr id="17" name="Graphic 16" descr="Presentation with bar chart with solid fill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55FE9FA-D754-41FB-A350-6322163196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433560" y="2795130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1</xdr:col>
      <xdr:colOff>105900</xdr:colOff>
      <xdr:row>17</xdr:row>
      <xdr:rowOff>131245</xdr:rowOff>
    </xdr:from>
    <xdr:to>
      <xdr:col>1</xdr:col>
      <xdr:colOff>393900</xdr:colOff>
      <xdr:row>18</xdr:row>
      <xdr:rowOff>106825</xdr:rowOff>
    </xdr:to>
    <xdr:pic>
      <xdr:nvPicPr>
        <xdr:cNvPr id="18" name="Graphic 17" descr="Shopping cart with solid fill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A51C410-76EB-4E86-8526-9C282DCF3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433560" y="4406065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1</xdr:col>
      <xdr:colOff>105900</xdr:colOff>
      <xdr:row>13</xdr:row>
      <xdr:rowOff>92177</xdr:rowOff>
    </xdr:from>
    <xdr:to>
      <xdr:col>1</xdr:col>
      <xdr:colOff>393900</xdr:colOff>
      <xdr:row>14</xdr:row>
      <xdr:rowOff>67757</xdr:rowOff>
    </xdr:to>
    <xdr:pic>
      <xdr:nvPicPr>
        <xdr:cNvPr id="19" name="Graphic 18" descr="User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86A09DE-3604-4016-A00A-63A8A5098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433560" y="3117317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2</xdr:col>
      <xdr:colOff>388620</xdr:colOff>
      <xdr:row>2</xdr:row>
      <xdr:rowOff>22860</xdr:rowOff>
    </xdr:from>
    <xdr:to>
      <xdr:col>15</xdr:col>
      <xdr:colOff>65280</xdr:colOff>
      <xdr:row>6</xdr:row>
      <xdr:rowOff>83820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9E3081BD-6D51-455F-B881-3F439A816BE4}"/>
            </a:ext>
          </a:extLst>
        </xdr:cNvPr>
        <xdr:cNvSpPr/>
      </xdr:nvSpPr>
      <xdr:spPr>
        <a:xfrm>
          <a:off x="2537460" y="388620"/>
          <a:ext cx="11160000" cy="792480"/>
        </a:xfrm>
        <a:prstGeom prst="roundRect">
          <a:avLst>
            <a:gd name="adj" fmla="val 7052"/>
          </a:avLst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32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Purchase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7620</xdr:colOff>
      <xdr:row>2</xdr:row>
      <xdr:rowOff>7620</xdr:rowOff>
    </xdr:from>
    <xdr:to>
      <xdr:col>1</xdr:col>
      <xdr:colOff>1805940</xdr:colOff>
      <xdr:row>26</xdr:row>
      <xdr:rowOff>109920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63653D94-85BE-9C82-B391-1F677395B6E5}"/>
            </a:ext>
          </a:extLst>
        </xdr:cNvPr>
        <xdr:cNvSpPr/>
      </xdr:nvSpPr>
      <xdr:spPr>
        <a:xfrm>
          <a:off x="335280" y="373380"/>
          <a:ext cx="1798320" cy="6084000"/>
        </a:xfrm>
        <a:prstGeom prst="roundRect">
          <a:avLst>
            <a:gd name="adj" fmla="val 4380"/>
          </a:avLst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</xdr:col>
      <xdr:colOff>419100</xdr:colOff>
      <xdr:row>3</xdr:row>
      <xdr:rowOff>114300</xdr:rowOff>
    </xdr:from>
    <xdr:to>
      <xdr:col>1</xdr:col>
      <xdr:colOff>1333500</xdr:colOff>
      <xdr:row>8</xdr:row>
      <xdr:rowOff>114300</xdr:rowOff>
    </xdr:to>
    <xdr:pic>
      <xdr:nvPicPr>
        <xdr:cNvPr id="2" name="Graphic 1" descr="Suburban scene with solid fill">
          <a:extLst>
            <a:ext uri="{FF2B5EF4-FFF2-40B4-BE49-F238E27FC236}">
              <a16:creationId xmlns:a16="http://schemas.microsoft.com/office/drawing/2014/main" id="{BE4FED6A-A9AA-4F5E-9986-6486F3F29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46760" y="662940"/>
          <a:ext cx="914400" cy="914400"/>
        </a:xfrm>
        <a:prstGeom prst="rect">
          <a:avLst/>
        </a:prstGeom>
      </xdr:spPr>
    </xdr:pic>
    <xdr:clientData/>
  </xdr:twoCellAnchor>
  <xdr:twoCellAnchor>
    <xdr:from>
      <xdr:col>1</xdr:col>
      <xdr:colOff>15240</xdr:colOff>
      <xdr:row>9</xdr:row>
      <xdr:rowOff>22860</xdr:rowOff>
    </xdr:from>
    <xdr:to>
      <xdr:col>1</xdr:col>
      <xdr:colOff>1798320</xdr:colOff>
      <xdr:row>12</xdr:row>
      <xdr:rowOff>45720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EB345A7-B8F7-4867-A65C-E4150434A396}"/>
            </a:ext>
          </a:extLst>
        </xdr:cNvPr>
        <xdr:cNvSpPr/>
      </xdr:nvSpPr>
      <xdr:spPr>
        <a:xfrm>
          <a:off x="342900" y="1668780"/>
          <a:ext cx="1783080" cy="571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 b="1">
              <a:solidFill>
                <a:schemeClr val="tx1"/>
              </a:solidFill>
            </a:rPr>
            <a:t>Inventory</a:t>
          </a:r>
          <a:r>
            <a:rPr lang="en-IN" sz="1400" b="1" baseline="0">
              <a:solidFill>
                <a:schemeClr val="tx1"/>
              </a:solidFill>
            </a:rPr>
            <a:t> Management System</a:t>
          </a:r>
          <a:endParaRPr lang="en-IN" sz="14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476250</xdr:colOff>
      <xdr:row>12</xdr:row>
      <xdr:rowOff>35910</xdr:rowOff>
    </xdr:from>
    <xdr:to>
      <xdr:col>2</xdr:col>
      <xdr:colOff>11430</xdr:colOff>
      <xdr:row>13</xdr:row>
      <xdr:rowOff>43890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42D594F-8271-44EC-9F18-C8A517CBD7A6}"/>
            </a:ext>
          </a:extLst>
        </xdr:cNvPr>
        <xdr:cNvSpPr/>
      </xdr:nvSpPr>
      <xdr:spPr>
        <a:xfrm>
          <a:off x="803910" y="2748630"/>
          <a:ext cx="1356360" cy="320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476250</xdr:colOff>
      <xdr:row>13</xdr:row>
      <xdr:rowOff>36086</xdr:rowOff>
    </xdr:from>
    <xdr:to>
      <xdr:col>2</xdr:col>
      <xdr:colOff>11430</xdr:colOff>
      <xdr:row>14</xdr:row>
      <xdr:rowOff>44066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E344BBF-9692-4542-82C8-EC0ECF09B432}"/>
            </a:ext>
          </a:extLst>
        </xdr:cNvPr>
        <xdr:cNvSpPr/>
      </xdr:nvSpPr>
      <xdr:spPr>
        <a:xfrm>
          <a:off x="803910" y="3061226"/>
          <a:ext cx="1356360" cy="320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476250</xdr:colOff>
      <xdr:row>14</xdr:row>
      <xdr:rowOff>36262</xdr:rowOff>
    </xdr:from>
    <xdr:to>
      <xdr:col>2</xdr:col>
      <xdr:colOff>11430</xdr:colOff>
      <xdr:row>15</xdr:row>
      <xdr:rowOff>44242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FD8634B-5223-46A4-AF5F-8A67642A9BA3}"/>
            </a:ext>
          </a:extLst>
        </xdr:cNvPr>
        <xdr:cNvSpPr/>
      </xdr:nvSpPr>
      <xdr:spPr>
        <a:xfrm>
          <a:off x="803910" y="3373822"/>
          <a:ext cx="1356360" cy="320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476250</xdr:colOff>
      <xdr:row>15</xdr:row>
      <xdr:rowOff>36438</xdr:rowOff>
    </xdr:from>
    <xdr:to>
      <xdr:col>2</xdr:col>
      <xdr:colOff>11430</xdr:colOff>
      <xdr:row>16</xdr:row>
      <xdr:rowOff>44058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FF4EE53-497D-4274-B182-6B8AA5AECA4B}"/>
            </a:ext>
          </a:extLst>
        </xdr:cNvPr>
        <xdr:cNvSpPr/>
      </xdr:nvSpPr>
      <xdr:spPr>
        <a:xfrm>
          <a:off x="803910" y="3686418"/>
          <a:ext cx="1356360" cy="32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476250</xdr:colOff>
      <xdr:row>17</xdr:row>
      <xdr:rowOff>36070</xdr:rowOff>
    </xdr:from>
    <xdr:to>
      <xdr:col>2</xdr:col>
      <xdr:colOff>11430</xdr:colOff>
      <xdr:row>18</xdr:row>
      <xdr:rowOff>43690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9E60785-E5D4-405F-A65B-514C57B3F9E5}"/>
            </a:ext>
          </a:extLst>
        </xdr:cNvPr>
        <xdr:cNvSpPr/>
      </xdr:nvSpPr>
      <xdr:spPr>
        <a:xfrm>
          <a:off x="803910" y="4310890"/>
          <a:ext cx="1356360" cy="32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476250</xdr:colOff>
      <xdr:row>16</xdr:row>
      <xdr:rowOff>36254</xdr:rowOff>
    </xdr:from>
    <xdr:to>
      <xdr:col>2</xdr:col>
      <xdr:colOff>11430</xdr:colOff>
      <xdr:row>17</xdr:row>
      <xdr:rowOff>43874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3578E31-EB04-41F1-9E83-E9E1D7833DEB}"/>
            </a:ext>
          </a:extLst>
        </xdr:cNvPr>
        <xdr:cNvSpPr/>
      </xdr:nvSpPr>
      <xdr:spPr>
        <a:xfrm>
          <a:off x="803910" y="3998654"/>
          <a:ext cx="1356360" cy="32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476250</xdr:colOff>
      <xdr:row>18</xdr:row>
      <xdr:rowOff>35886</xdr:rowOff>
    </xdr:from>
    <xdr:to>
      <xdr:col>2</xdr:col>
      <xdr:colOff>11430</xdr:colOff>
      <xdr:row>19</xdr:row>
      <xdr:rowOff>43506</xdr:rowOff>
    </xdr:to>
    <xdr:sp macro="" textlink="">
      <xdr:nvSpPr>
        <xdr:cNvPr id="10" name="Rectangl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9638F89-CF2A-4EBB-BC3E-C07D226A520C}"/>
            </a:ext>
          </a:extLst>
        </xdr:cNvPr>
        <xdr:cNvSpPr/>
      </xdr:nvSpPr>
      <xdr:spPr>
        <a:xfrm>
          <a:off x="803910" y="4623126"/>
          <a:ext cx="1356360" cy="32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>
              <a:solidFill>
                <a:schemeClr val="tx1"/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476250</xdr:colOff>
      <xdr:row>19</xdr:row>
      <xdr:rowOff>35700</xdr:rowOff>
    </xdr:from>
    <xdr:to>
      <xdr:col>2</xdr:col>
      <xdr:colOff>11430</xdr:colOff>
      <xdr:row>20</xdr:row>
      <xdr:rowOff>89040</xdr:rowOff>
    </xdr:to>
    <xdr:sp macro="" textlink="">
      <xdr:nvSpPr>
        <xdr:cNvPr id="11" name="Rectangl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09AC1E7-CB58-419E-A6D2-CB2192F911EC}"/>
            </a:ext>
          </a:extLst>
        </xdr:cNvPr>
        <xdr:cNvSpPr/>
      </xdr:nvSpPr>
      <xdr:spPr>
        <a:xfrm>
          <a:off x="803910" y="4935360"/>
          <a:ext cx="1356360" cy="32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102090</xdr:colOff>
      <xdr:row>18</xdr:row>
      <xdr:rowOff>51750</xdr:rowOff>
    </xdr:from>
    <xdr:to>
      <xdr:col>1</xdr:col>
      <xdr:colOff>390090</xdr:colOff>
      <xdr:row>19</xdr:row>
      <xdr:rowOff>27330</xdr:rowOff>
    </xdr:to>
    <xdr:pic>
      <xdr:nvPicPr>
        <xdr:cNvPr id="12" name="Graphic 11" descr="Building with solid fill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763C91C-3295-4E92-9B6F-BB6AAEE97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29750" y="4638990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1</xdr:col>
      <xdr:colOff>102090</xdr:colOff>
      <xdr:row>14</xdr:row>
      <xdr:rowOff>51870</xdr:rowOff>
    </xdr:from>
    <xdr:to>
      <xdr:col>1</xdr:col>
      <xdr:colOff>390090</xdr:colOff>
      <xdr:row>15</xdr:row>
      <xdr:rowOff>27450</xdr:rowOff>
    </xdr:to>
    <xdr:pic>
      <xdr:nvPicPr>
        <xdr:cNvPr id="13" name="Graphic 12" descr="Database with solid fill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3F6990C-6C08-4757-B36A-64F444246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429750" y="3389430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1</xdr:col>
      <xdr:colOff>102090</xdr:colOff>
      <xdr:row>19</xdr:row>
      <xdr:rowOff>51720</xdr:rowOff>
    </xdr:from>
    <xdr:to>
      <xdr:col>1</xdr:col>
      <xdr:colOff>390090</xdr:colOff>
      <xdr:row>20</xdr:row>
      <xdr:rowOff>73020</xdr:rowOff>
    </xdr:to>
    <xdr:pic>
      <xdr:nvPicPr>
        <xdr:cNvPr id="14" name="Graphic 13" descr="List with solid fill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882226E9-D639-449E-B47D-6DEF25920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429750" y="4951380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1</xdr:col>
      <xdr:colOff>102090</xdr:colOff>
      <xdr:row>15</xdr:row>
      <xdr:rowOff>51840</xdr:rowOff>
    </xdr:from>
    <xdr:to>
      <xdr:col>1</xdr:col>
      <xdr:colOff>390090</xdr:colOff>
      <xdr:row>16</xdr:row>
      <xdr:rowOff>27420</xdr:rowOff>
    </xdr:to>
    <xdr:pic>
      <xdr:nvPicPr>
        <xdr:cNvPr id="15" name="Graphic 14" descr="Male profile with solid fill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6E7C0E0-1541-482D-A84B-ADB33732C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429750" y="3701820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1</xdr:col>
      <xdr:colOff>102090</xdr:colOff>
      <xdr:row>16</xdr:row>
      <xdr:rowOff>51810</xdr:rowOff>
    </xdr:from>
    <xdr:to>
      <xdr:col>1</xdr:col>
      <xdr:colOff>390090</xdr:colOff>
      <xdr:row>17</xdr:row>
      <xdr:rowOff>27390</xdr:rowOff>
    </xdr:to>
    <xdr:pic>
      <xdr:nvPicPr>
        <xdr:cNvPr id="16" name="Graphic 15" descr="Open book with solid fill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D674DCC6-6B14-4638-94F5-DBC3BD439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429750" y="4014210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1</xdr:col>
      <xdr:colOff>102090</xdr:colOff>
      <xdr:row>12</xdr:row>
      <xdr:rowOff>51930</xdr:rowOff>
    </xdr:from>
    <xdr:to>
      <xdr:col>1</xdr:col>
      <xdr:colOff>390090</xdr:colOff>
      <xdr:row>13</xdr:row>
      <xdr:rowOff>27510</xdr:rowOff>
    </xdr:to>
    <xdr:pic>
      <xdr:nvPicPr>
        <xdr:cNvPr id="17" name="Graphic 16" descr="Presentation with bar chart with solid fill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AAE284-D0A3-4A59-B5CD-A1080B89C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429750" y="2764650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1</xdr:col>
      <xdr:colOff>102090</xdr:colOff>
      <xdr:row>17</xdr:row>
      <xdr:rowOff>51780</xdr:rowOff>
    </xdr:from>
    <xdr:to>
      <xdr:col>1</xdr:col>
      <xdr:colOff>390090</xdr:colOff>
      <xdr:row>18</xdr:row>
      <xdr:rowOff>27360</xdr:rowOff>
    </xdr:to>
    <xdr:pic>
      <xdr:nvPicPr>
        <xdr:cNvPr id="18" name="Graphic 17" descr="Shopping cart with solid fill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C40D2F1-EF24-4F86-B966-2D82F5F5F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429750" y="4326600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1</xdr:col>
      <xdr:colOff>102090</xdr:colOff>
      <xdr:row>13</xdr:row>
      <xdr:rowOff>51900</xdr:rowOff>
    </xdr:from>
    <xdr:to>
      <xdr:col>1</xdr:col>
      <xdr:colOff>390090</xdr:colOff>
      <xdr:row>14</xdr:row>
      <xdr:rowOff>27480</xdr:rowOff>
    </xdr:to>
    <xdr:pic>
      <xdr:nvPicPr>
        <xdr:cNvPr id="19" name="Graphic 18" descr="User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9DA558E-59B0-43C2-B7DE-4434F67D4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429750" y="3077040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2</xdr:col>
      <xdr:colOff>388620</xdr:colOff>
      <xdr:row>2</xdr:row>
      <xdr:rowOff>22860</xdr:rowOff>
    </xdr:from>
    <xdr:to>
      <xdr:col>13</xdr:col>
      <xdr:colOff>530100</xdr:colOff>
      <xdr:row>6</xdr:row>
      <xdr:rowOff>83820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4C226476-D2A0-4C66-A4C3-523838081D72}"/>
            </a:ext>
          </a:extLst>
        </xdr:cNvPr>
        <xdr:cNvSpPr/>
      </xdr:nvSpPr>
      <xdr:spPr>
        <a:xfrm>
          <a:off x="2537460" y="388620"/>
          <a:ext cx="11160000" cy="792480"/>
        </a:xfrm>
        <a:prstGeom prst="roundRect">
          <a:avLst>
            <a:gd name="adj" fmla="val 7052"/>
          </a:avLst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32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Sales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7620</xdr:colOff>
      <xdr:row>2</xdr:row>
      <xdr:rowOff>15240</xdr:rowOff>
    </xdr:from>
    <xdr:to>
      <xdr:col>1</xdr:col>
      <xdr:colOff>1807620</xdr:colOff>
      <xdr:row>24</xdr:row>
      <xdr:rowOff>3240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A2B8375D-C5C6-8C3D-A467-1600C5E3FC77}"/>
            </a:ext>
          </a:extLst>
        </xdr:cNvPr>
        <xdr:cNvSpPr/>
      </xdr:nvSpPr>
      <xdr:spPr>
        <a:xfrm>
          <a:off x="335280" y="381000"/>
          <a:ext cx="1800000" cy="6084000"/>
        </a:xfrm>
        <a:prstGeom prst="roundRect">
          <a:avLst>
            <a:gd name="adj" fmla="val 3967"/>
          </a:avLst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</xdr:col>
      <xdr:colOff>419100</xdr:colOff>
      <xdr:row>3</xdr:row>
      <xdr:rowOff>114300</xdr:rowOff>
    </xdr:from>
    <xdr:to>
      <xdr:col>1</xdr:col>
      <xdr:colOff>1333500</xdr:colOff>
      <xdr:row>8</xdr:row>
      <xdr:rowOff>114300</xdr:rowOff>
    </xdr:to>
    <xdr:pic>
      <xdr:nvPicPr>
        <xdr:cNvPr id="2" name="Graphic 1" descr="Suburban scene with solid fill">
          <a:extLst>
            <a:ext uri="{FF2B5EF4-FFF2-40B4-BE49-F238E27FC236}">
              <a16:creationId xmlns:a16="http://schemas.microsoft.com/office/drawing/2014/main" id="{10A41688-F2F1-44B3-A152-AEAF6DFA91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46760" y="662940"/>
          <a:ext cx="914400" cy="914400"/>
        </a:xfrm>
        <a:prstGeom prst="rect">
          <a:avLst/>
        </a:prstGeom>
      </xdr:spPr>
    </xdr:pic>
    <xdr:clientData/>
  </xdr:twoCellAnchor>
  <xdr:twoCellAnchor>
    <xdr:from>
      <xdr:col>1</xdr:col>
      <xdr:colOff>15240</xdr:colOff>
      <xdr:row>9</xdr:row>
      <xdr:rowOff>22860</xdr:rowOff>
    </xdr:from>
    <xdr:to>
      <xdr:col>1</xdr:col>
      <xdr:colOff>1798320</xdr:colOff>
      <xdr:row>12</xdr:row>
      <xdr:rowOff>45720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6D3667A-DDC2-4195-B656-C8CD6D779DA1}"/>
            </a:ext>
          </a:extLst>
        </xdr:cNvPr>
        <xdr:cNvSpPr/>
      </xdr:nvSpPr>
      <xdr:spPr>
        <a:xfrm>
          <a:off x="342900" y="1668780"/>
          <a:ext cx="1783080" cy="571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 b="1">
              <a:solidFill>
                <a:schemeClr val="tx1"/>
              </a:solidFill>
            </a:rPr>
            <a:t>Inventory</a:t>
          </a:r>
          <a:r>
            <a:rPr lang="en-IN" sz="1400" b="1" baseline="0">
              <a:solidFill>
                <a:schemeClr val="tx1"/>
              </a:solidFill>
            </a:rPr>
            <a:t> Management System</a:t>
          </a:r>
          <a:endParaRPr lang="en-IN" sz="14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449580</xdr:colOff>
      <xdr:row>11</xdr:row>
      <xdr:rowOff>294990</xdr:rowOff>
    </xdr:from>
    <xdr:to>
      <xdr:col>1</xdr:col>
      <xdr:colOff>1805940</xdr:colOff>
      <xdr:row>12</xdr:row>
      <xdr:rowOff>302970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1C3184E-E81D-4BDF-9A9B-D42CA5AD22BB}"/>
            </a:ext>
          </a:extLst>
        </xdr:cNvPr>
        <xdr:cNvSpPr/>
      </xdr:nvSpPr>
      <xdr:spPr>
        <a:xfrm>
          <a:off x="777240" y="2695290"/>
          <a:ext cx="1356360" cy="320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449580</xdr:colOff>
      <xdr:row>12</xdr:row>
      <xdr:rowOff>307037</xdr:rowOff>
    </xdr:from>
    <xdr:to>
      <xdr:col>1</xdr:col>
      <xdr:colOff>1805940</xdr:colOff>
      <xdr:row>14</xdr:row>
      <xdr:rowOff>2597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15BB693-81B7-46F5-82F0-61602A5D7AC7}"/>
            </a:ext>
          </a:extLst>
        </xdr:cNvPr>
        <xdr:cNvSpPr/>
      </xdr:nvSpPr>
      <xdr:spPr>
        <a:xfrm>
          <a:off x="777240" y="3019757"/>
          <a:ext cx="1356360" cy="320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449580</xdr:colOff>
      <xdr:row>14</xdr:row>
      <xdr:rowOff>6664</xdr:rowOff>
    </xdr:from>
    <xdr:to>
      <xdr:col>1</xdr:col>
      <xdr:colOff>1805940</xdr:colOff>
      <xdr:row>15</xdr:row>
      <xdr:rowOff>14644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E28C6AE-8BC7-4F8B-8770-6477DB69C8FE}"/>
            </a:ext>
          </a:extLst>
        </xdr:cNvPr>
        <xdr:cNvSpPr/>
      </xdr:nvSpPr>
      <xdr:spPr>
        <a:xfrm>
          <a:off x="777240" y="3344224"/>
          <a:ext cx="1356360" cy="320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449580</xdr:colOff>
      <xdr:row>15</xdr:row>
      <xdr:rowOff>18711</xdr:rowOff>
    </xdr:from>
    <xdr:to>
      <xdr:col>1</xdr:col>
      <xdr:colOff>1805940</xdr:colOff>
      <xdr:row>16</xdr:row>
      <xdr:rowOff>26691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C838D4D-0B54-428F-A7E8-4B8E44B984A9}"/>
            </a:ext>
          </a:extLst>
        </xdr:cNvPr>
        <xdr:cNvSpPr/>
      </xdr:nvSpPr>
      <xdr:spPr>
        <a:xfrm>
          <a:off x="777240" y="3668691"/>
          <a:ext cx="1356360" cy="320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449580</xdr:colOff>
      <xdr:row>17</xdr:row>
      <xdr:rowOff>42805</xdr:rowOff>
    </xdr:from>
    <xdr:to>
      <xdr:col>1</xdr:col>
      <xdr:colOff>1805940</xdr:colOff>
      <xdr:row>18</xdr:row>
      <xdr:rowOff>50425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7AECB8E-80A5-41F4-AB42-EF6E77083D2D}"/>
            </a:ext>
          </a:extLst>
        </xdr:cNvPr>
        <xdr:cNvSpPr/>
      </xdr:nvSpPr>
      <xdr:spPr>
        <a:xfrm>
          <a:off x="777240" y="4317625"/>
          <a:ext cx="1356360" cy="32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449580</xdr:colOff>
      <xdr:row>16</xdr:row>
      <xdr:rowOff>30758</xdr:rowOff>
    </xdr:from>
    <xdr:to>
      <xdr:col>1</xdr:col>
      <xdr:colOff>1805940</xdr:colOff>
      <xdr:row>17</xdr:row>
      <xdr:rowOff>38738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2DA2EFF-113D-4A14-ABC0-2930B2328F70}"/>
            </a:ext>
          </a:extLst>
        </xdr:cNvPr>
        <xdr:cNvSpPr/>
      </xdr:nvSpPr>
      <xdr:spPr>
        <a:xfrm>
          <a:off x="777240" y="3993158"/>
          <a:ext cx="1356360" cy="320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449580</xdr:colOff>
      <xdr:row>18</xdr:row>
      <xdr:rowOff>54492</xdr:rowOff>
    </xdr:from>
    <xdr:to>
      <xdr:col>1</xdr:col>
      <xdr:colOff>1805940</xdr:colOff>
      <xdr:row>19</xdr:row>
      <xdr:rowOff>62112</xdr:rowOff>
    </xdr:to>
    <xdr:sp macro="" textlink="">
      <xdr:nvSpPr>
        <xdr:cNvPr id="10" name="Rectangl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3C735F6-DB14-4C06-AF72-446C19465C67}"/>
            </a:ext>
          </a:extLst>
        </xdr:cNvPr>
        <xdr:cNvSpPr/>
      </xdr:nvSpPr>
      <xdr:spPr>
        <a:xfrm>
          <a:off x="777240" y="4641732"/>
          <a:ext cx="1356360" cy="32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449580</xdr:colOff>
      <xdr:row>19</xdr:row>
      <xdr:rowOff>66180</xdr:rowOff>
    </xdr:from>
    <xdr:to>
      <xdr:col>1</xdr:col>
      <xdr:colOff>1805940</xdr:colOff>
      <xdr:row>20</xdr:row>
      <xdr:rowOff>73800</xdr:rowOff>
    </xdr:to>
    <xdr:sp macro="" textlink="">
      <xdr:nvSpPr>
        <xdr:cNvPr id="11" name="Rectangl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3D213C7B-9689-4E32-8639-66B8DBA4FCA9}"/>
            </a:ext>
          </a:extLst>
        </xdr:cNvPr>
        <xdr:cNvSpPr/>
      </xdr:nvSpPr>
      <xdr:spPr>
        <a:xfrm>
          <a:off x="777240" y="4965840"/>
          <a:ext cx="1356360" cy="32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>
              <a:solidFill>
                <a:schemeClr val="tx1"/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75420</xdr:colOff>
      <xdr:row>18</xdr:row>
      <xdr:rowOff>70254</xdr:rowOff>
    </xdr:from>
    <xdr:to>
      <xdr:col>1</xdr:col>
      <xdr:colOff>363420</xdr:colOff>
      <xdr:row>19</xdr:row>
      <xdr:rowOff>45834</xdr:rowOff>
    </xdr:to>
    <xdr:pic>
      <xdr:nvPicPr>
        <xdr:cNvPr id="12" name="Graphic 11" descr="Building with solid fill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ED869DA-956B-4E51-B22B-56EEE7747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03080" y="4657494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1</xdr:col>
      <xdr:colOff>75420</xdr:colOff>
      <xdr:row>14</xdr:row>
      <xdr:rowOff>22478</xdr:rowOff>
    </xdr:from>
    <xdr:to>
      <xdr:col>1</xdr:col>
      <xdr:colOff>363420</xdr:colOff>
      <xdr:row>14</xdr:row>
      <xdr:rowOff>310478</xdr:rowOff>
    </xdr:to>
    <xdr:pic>
      <xdr:nvPicPr>
        <xdr:cNvPr id="13" name="Graphic 12" descr="Database with solid fill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6A3DC9A-0E64-4502-8069-72E067968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403080" y="3360038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1</xdr:col>
      <xdr:colOff>75420</xdr:colOff>
      <xdr:row>19</xdr:row>
      <xdr:rowOff>82200</xdr:rowOff>
    </xdr:from>
    <xdr:to>
      <xdr:col>1</xdr:col>
      <xdr:colOff>363420</xdr:colOff>
      <xdr:row>20</xdr:row>
      <xdr:rowOff>57780</xdr:rowOff>
    </xdr:to>
    <xdr:pic>
      <xdr:nvPicPr>
        <xdr:cNvPr id="14" name="Graphic 13" descr="List with solid fill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48AE4A76-F03B-48A1-85D5-CA11A0CB7B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403080" y="4981860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1</xdr:col>
      <xdr:colOff>75420</xdr:colOff>
      <xdr:row>15</xdr:row>
      <xdr:rowOff>34422</xdr:rowOff>
    </xdr:from>
    <xdr:to>
      <xdr:col>1</xdr:col>
      <xdr:colOff>363420</xdr:colOff>
      <xdr:row>16</xdr:row>
      <xdr:rowOff>10002</xdr:rowOff>
    </xdr:to>
    <xdr:pic>
      <xdr:nvPicPr>
        <xdr:cNvPr id="15" name="Graphic 14" descr="Male profile with solid fill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7038320-7BE6-4202-A79D-65ED6234F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403080" y="3684402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1</xdr:col>
      <xdr:colOff>75420</xdr:colOff>
      <xdr:row>16</xdr:row>
      <xdr:rowOff>46366</xdr:rowOff>
    </xdr:from>
    <xdr:to>
      <xdr:col>1</xdr:col>
      <xdr:colOff>363420</xdr:colOff>
      <xdr:row>17</xdr:row>
      <xdr:rowOff>21946</xdr:rowOff>
    </xdr:to>
    <xdr:pic>
      <xdr:nvPicPr>
        <xdr:cNvPr id="16" name="Graphic 15" descr="Open book with solid fill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4A35830-E2CF-4286-BF32-4F62BD56F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403080" y="4008766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1</xdr:col>
      <xdr:colOff>75420</xdr:colOff>
      <xdr:row>11</xdr:row>
      <xdr:rowOff>311010</xdr:rowOff>
    </xdr:from>
    <xdr:to>
      <xdr:col>1</xdr:col>
      <xdr:colOff>363420</xdr:colOff>
      <xdr:row>12</xdr:row>
      <xdr:rowOff>286590</xdr:rowOff>
    </xdr:to>
    <xdr:pic>
      <xdr:nvPicPr>
        <xdr:cNvPr id="17" name="Graphic 16" descr="Presentation with bar chart with solid fill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E27150-0722-4014-AB60-C32CB363E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403080" y="2711310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1</xdr:col>
      <xdr:colOff>75420</xdr:colOff>
      <xdr:row>17</xdr:row>
      <xdr:rowOff>58310</xdr:rowOff>
    </xdr:from>
    <xdr:to>
      <xdr:col>1</xdr:col>
      <xdr:colOff>363420</xdr:colOff>
      <xdr:row>18</xdr:row>
      <xdr:rowOff>33890</xdr:rowOff>
    </xdr:to>
    <xdr:pic>
      <xdr:nvPicPr>
        <xdr:cNvPr id="18" name="Graphic 17" descr="Shopping cart with solid fill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0D0A1DF-42E7-4C78-8251-813499A51B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403080" y="4333130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1</xdr:col>
      <xdr:colOff>75420</xdr:colOff>
      <xdr:row>13</xdr:row>
      <xdr:rowOff>10534</xdr:rowOff>
    </xdr:from>
    <xdr:to>
      <xdr:col>1</xdr:col>
      <xdr:colOff>363420</xdr:colOff>
      <xdr:row>13</xdr:row>
      <xdr:rowOff>298534</xdr:rowOff>
    </xdr:to>
    <xdr:pic>
      <xdr:nvPicPr>
        <xdr:cNvPr id="19" name="Graphic 18" descr="User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E3E88D8-002B-43CF-AFE0-97FD72DE9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403080" y="3035674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2</xdr:col>
      <xdr:colOff>388620</xdr:colOff>
      <xdr:row>2</xdr:row>
      <xdr:rowOff>22860</xdr:rowOff>
    </xdr:from>
    <xdr:to>
      <xdr:col>16</xdr:col>
      <xdr:colOff>530100</xdr:colOff>
      <xdr:row>6</xdr:row>
      <xdr:rowOff>83820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E65DB3EF-85FA-4EDD-86DC-5499D8748168}"/>
            </a:ext>
          </a:extLst>
        </xdr:cNvPr>
        <xdr:cNvSpPr/>
      </xdr:nvSpPr>
      <xdr:spPr>
        <a:xfrm>
          <a:off x="2537460" y="388620"/>
          <a:ext cx="11160000" cy="792480"/>
        </a:xfrm>
        <a:prstGeom prst="roundRect">
          <a:avLst>
            <a:gd name="adj" fmla="val 7052"/>
          </a:avLst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32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Inventory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ARJEET MALIK" refreshedDate="45885.47407546296" createdVersion="8" refreshedVersion="8" minRefreshableVersion="3" recordCount="8" xr:uid="{9C33EB07-7601-404D-9E20-87D3169CDC46}">
  <cacheSource type="worksheet">
    <worksheetSource name="customersdata"/>
  </cacheSource>
  <cacheFields count="4">
    <cacheField name="Cust-ID" numFmtId="0">
      <sharedItems containsSemiMixedTypes="0" containsString="0" containsNumber="1" containsInteger="1" minValue="100" maxValue="107"/>
    </cacheField>
    <cacheField name="Name" numFmtId="0">
      <sharedItems/>
    </cacheField>
    <cacheField name="Email" numFmtId="49">
      <sharedItems/>
    </cacheField>
    <cacheField name="Addre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ARJEET MALIK" refreshedDate="45885.474075578706" createdVersion="8" refreshedVersion="8" minRefreshableVersion="3" recordCount="10" xr:uid="{1779FC75-C97C-4C1E-9883-43661F0544E3}">
  <cacheSource type="worksheet">
    <worksheetSource name="Productsdata"/>
  </cacheSource>
  <cacheFields count="4">
    <cacheField name="HSN Code" numFmtId="0">
      <sharedItems/>
    </cacheField>
    <cacheField name="Product Name" numFmtId="0">
      <sharedItems/>
    </cacheField>
    <cacheField name="Cost" numFmtId="0">
      <sharedItems containsSemiMixedTypes="0" containsString="0" containsNumber="1" containsInteger="1" minValue="200" maxValue="52000"/>
    </cacheField>
    <cacheField name="Selling Price" numFmtId="0">
      <sharedItems containsSemiMixedTypes="0" containsString="0" containsNumber="1" minValue="240" maxValue="624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ARJEET MALIK" refreshedDate="45885.474075578706" createdVersion="8" refreshedVersion="8" minRefreshableVersion="3" recordCount="13" xr:uid="{EEA1FBBE-98BE-4E02-9377-146AA7A829FA}">
  <cacheSource type="worksheet">
    <worksheetSource name="Purchasedata"/>
  </cacheSource>
  <cacheFields count="7">
    <cacheField name="HSN Code" numFmtId="0">
      <sharedItems containsBlank="1"/>
    </cacheField>
    <cacheField name="Product Name" numFmtId="0">
      <sharedItems/>
    </cacheField>
    <cacheField name="Vendor" numFmtId="0">
      <sharedItems/>
    </cacheField>
    <cacheField name="Date" numFmtId="0">
      <sharedItems containsNonDate="0" containsDate="1" containsString="0" containsBlank="1" minDate="2025-04-01T00:00:00" maxDate="2025-05-06T00:00:00"/>
    </cacheField>
    <cacheField name="Units" numFmtId="0">
      <sharedItems containsString="0" containsBlank="1" containsNumber="1" containsInteger="1" minValue="10" maxValue="100"/>
    </cacheField>
    <cacheField name="Cost" numFmtId="0">
      <sharedItems containsMixedTypes="1" containsNumber="1" containsInteger="1" minValue="200" maxValue="52000"/>
    </cacheField>
    <cacheField name="Amount" numFmtId="0">
      <sharedItems containsMixedTypes="1" containsNumber="1" containsInteger="1" minValue="4000" maxValue="172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ARJEET MALIK" refreshedDate="45885.474075578706" createdVersion="8" refreshedVersion="8" minRefreshableVersion="3" recordCount="11" xr:uid="{262996E3-692D-47C1-A4F6-0F28E777B5CF}">
  <cacheSource type="worksheet">
    <worksheetSource name="Salesdata"/>
  </cacheSource>
  <cacheFields count="9">
    <cacheField name="Cust_ID" numFmtId="0">
      <sharedItems containsString="0" containsBlank="1" containsNumber="1" containsInteger="1" minValue="100" maxValue="106"/>
    </cacheField>
    <cacheField name="Cust_Name" numFmtId="0">
      <sharedItems count="8">
        <s v="MD Tech"/>
        <s v="Atul Ltd."/>
        <s v="99store"/>
        <s v="Ram sales"/>
        <s v="Amit"/>
        <s v="Jain TEL."/>
        <s v="Rajesh Kumar"/>
        <s v=""/>
      </sharedItems>
    </cacheField>
    <cacheField name="HSN Code" numFmtId="0">
      <sharedItems containsBlank="1"/>
    </cacheField>
    <cacheField name="Product Name" numFmtId="0">
      <sharedItems/>
    </cacheField>
    <cacheField name="Date" numFmtId="14">
      <sharedItems containsNonDate="0" containsDate="1" containsString="0" containsBlank="1" minDate="2025-04-01T00:00:00" maxDate="2025-05-08T00:00:00"/>
    </cacheField>
    <cacheField name="Stock(Units)" numFmtId="0">
      <sharedItems containsMixedTypes="1" containsNumber="1" containsInteger="1" minValue="3" maxValue="50"/>
    </cacheField>
    <cacheField name="Units" numFmtId="0">
      <sharedItems containsString="0" containsBlank="1" containsNumber="1" containsInteger="1" minValue="2" maxValue="27"/>
    </cacheField>
    <cacheField name="Price" numFmtId="0">
      <sharedItems containsMixedTypes="1" containsNumber="1" minValue="240" maxValue="62400"/>
    </cacheField>
    <cacheField name="Amount" numFmtId="0">
      <sharedItems containsMixedTypes="1" containsNumber="1" minValue="480" maxValue="2496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ARJEET MALIK" refreshedDate="45885.474075694445" createdVersion="8" refreshedVersion="8" minRefreshableVersion="3" recordCount="15" xr:uid="{3020D198-8B50-4D48-A7F8-1FABF7A86AF6}">
  <cacheSource type="worksheet">
    <worksheetSource name="Inventorydata"/>
  </cacheSource>
  <cacheFields count="8">
    <cacheField name="HSN Code" numFmtId="0">
      <sharedItems/>
    </cacheField>
    <cacheField name="Product Name " numFmtId="0">
      <sharedItems count="11">
        <s v="Smart Watch"/>
        <s v="Laptop HP xyz i5"/>
        <s v="Wireless Printer"/>
        <s v="Desktop"/>
        <s v="Mouse"/>
        <s v="Rgb Keyboard"/>
        <s v="Camera"/>
        <s v="Headphones"/>
        <s v="Speakers"/>
        <s v="Tablets"/>
        <s v=""/>
      </sharedItems>
    </cacheField>
    <cacheField name="Cost" numFmtId="0">
      <sharedItems containsMixedTypes="1" containsNumber="1" containsInteger="1" minValue="200" maxValue="52000"/>
    </cacheField>
    <cacheField name="P Units" numFmtId="0">
      <sharedItems containsSemiMixedTypes="0" containsString="0" containsNumber="1" containsInteger="1" minValue="0" maxValue="100"/>
    </cacheField>
    <cacheField name="S Units" numFmtId="0">
      <sharedItems containsSemiMixedTypes="0" containsString="0" containsNumber="1" containsInteger="1" minValue="0" maxValue="27"/>
    </cacheField>
    <cacheField name="Stock" numFmtId="0">
      <sharedItems containsSemiMixedTypes="0" containsString="0" containsNumber="1" containsInteger="1" minValue="0" maxValue="100"/>
    </cacheField>
    <cacheField name="Stock Amt" numFmtId="0">
      <sharedItems containsMixedTypes="1" containsNumber="1" containsInteger="1" minValue="2397" maxValue="1621500"/>
    </cacheField>
    <cacheField name="Notifi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n v="100"/>
    <s v="Ram sales"/>
    <s v="Ram@gmail.com"/>
    <s v="Delhi, India"/>
  </r>
  <r>
    <n v="101"/>
    <s v="Atul Ltd."/>
    <s v="Atul@gmail.com"/>
    <s v="121102, Palwal, HR"/>
  </r>
  <r>
    <n v="102"/>
    <s v="MD Tech"/>
    <s v="MD@gmail.com"/>
    <s v="Faridabad, 121102"/>
  </r>
  <r>
    <n v="103"/>
    <s v="99store"/>
    <s v="99store@gmail.com"/>
    <s v="Agra, UP"/>
  </r>
  <r>
    <n v="104"/>
    <s v="Rajesh Kumar"/>
    <s v="Rajesh@gmail.com"/>
    <s v="New Delhi, 110011"/>
  </r>
  <r>
    <n v="105"/>
    <s v="Amit"/>
    <s v="Amit@gmail.com"/>
    <s v="Gurgaon, Sec-15"/>
  </r>
  <r>
    <n v="106"/>
    <s v="Jain TEL."/>
    <s v="Jain@gmail.com"/>
    <s v="Janpath, New Delhi"/>
  </r>
  <r>
    <n v="107"/>
    <s v="AB Tech"/>
    <s v="AB@gmail.com"/>
    <s v="Noida, Sec-6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s v="N1001"/>
    <s v="Smart Watch"/>
    <n v="980"/>
    <n v="1176"/>
  </r>
  <r>
    <s v="N1002"/>
    <s v="Laptop HP xyz i5"/>
    <n v="34500"/>
    <n v="41400"/>
  </r>
  <r>
    <s v="N1003"/>
    <s v="Wireless Printer"/>
    <n v="4600"/>
    <n v="5520"/>
  </r>
  <r>
    <s v="N1004"/>
    <s v="Desktop"/>
    <n v="21000"/>
    <n v="25200"/>
  </r>
  <r>
    <s v="N1005"/>
    <s v="Mouse"/>
    <n v="200"/>
    <n v="240"/>
  </r>
  <r>
    <s v="N1006"/>
    <s v="Rgb Keyboard"/>
    <n v="340"/>
    <n v="408"/>
  </r>
  <r>
    <s v="N1007"/>
    <s v="Camera"/>
    <n v="52000"/>
    <n v="62400"/>
  </r>
  <r>
    <s v="N1008"/>
    <s v="Headphones"/>
    <n v="799"/>
    <n v="958.8"/>
  </r>
  <r>
    <s v="N1009"/>
    <s v="Speakers"/>
    <n v="670"/>
    <n v="804"/>
  </r>
  <r>
    <s v="N1010"/>
    <s v="Tablets"/>
    <n v="23500"/>
    <n v="282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s v="N1007"/>
    <s v="Camera"/>
    <s v="GG Traders"/>
    <d v="2025-04-01T00:00:00"/>
    <n v="10"/>
    <n v="52000"/>
    <n v="520000"/>
  </r>
  <r>
    <s v="N1009"/>
    <s v="Speakers"/>
    <s v="Compac"/>
    <d v="2025-04-01T00:00:00"/>
    <n v="10"/>
    <n v="670"/>
    <n v="6700"/>
  </r>
  <r>
    <s v="N1004"/>
    <s v="Desktop"/>
    <s v="GG Traders"/>
    <d v="2025-05-01T00:00:00"/>
    <n v="50"/>
    <n v="21000"/>
    <n v="1050000"/>
  </r>
  <r>
    <s v="N1001"/>
    <s v="Smart Watch"/>
    <s v="Tech99"/>
    <d v="2025-05-01T00:00:00"/>
    <n v="50"/>
    <n v="980"/>
    <n v="49000"/>
  </r>
  <r>
    <s v="N1002"/>
    <s v="Laptop HP xyz i5"/>
    <s v="Tech99"/>
    <d v="2025-05-01T00:00:00"/>
    <n v="50"/>
    <n v="34500"/>
    <n v="1725000"/>
  </r>
  <r>
    <s v="N1003"/>
    <s v="Wireless Printer"/>
    <s v="Tech99"/>
    <d v="2025-05-01T00:00:00"/>
    <n v="100"/>
    <n v="4600"/>
    <n v="460000"/>
  </r>
  <r>
    <s v="N1001"/>
    <s v="Smart Watch"/>
    <s v="Tech99"/>
    <d v="2025-05-01T00:00:00"/>
    <n v="10"/>
    <n v="980"/>
    <n v="9800"/>
  </r>
  <r>
    <s v="N1009"/>
    <s v="Speakers"/>
    <s v="Compac"/>
    <d v="2025-05-02T00:00:00"/>
    <n v="20"/>
    <n v="670"/>
    <n v="13400"/>
  </r>
  <r>
    <s v="N1008"/>
    <s v="Headphones"/>
    <s v="Compac"/>
    <d v="2025-05-03T00:00:00"/>
    <n v="30"/>
    <n v="799"/>
    <n v="23970"/>
  </r>
  <r>
    <s v="N1010"/>
    <s v="Tablets"/>
    <s v="Compac"/>
    <d v="2025-05-04T00:00:00"/>
    <n v="25"/>
    <n v="23500"/>
    <n v="587500"/>
  </r>
  <r>
    <s v="N1006"/>
    <s v="Rgb Keyboard"/>
    <s v="GG Traders"/>
    <d v="2025-05-05T00:00:00"/>
    <n v="40"/>
    <n v="340"/>
    <n v="13600"/>
  </r>
  <r>
    <s v="N1005"/>
    <s v="Mouse"/>
    <s v="GG Traders"/>
    <m/>
    <n v="20"/>
    <n v="200"/>
    <n v="4000"/>
  </r>
  <r>
    <m/>
    <s v=""/>
    <s v=""/>
    <m/>
    <m/>
    <s v=""/>
    <s v="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n v="102"/>
    <x v="0"/>
    <s v="N1005"/>
    <s v="Mouse"/>
    <d v="2025-04-01T00:00:00"/>
    <n v="13"/>
    <n v="2"/>
    <n v="240"/>
    <n v="480"/>
  </r>
  <r>
    <n v="101"/>
    <x v="1"/>
    <s v="N1004"/>
    <s v="Desktop"/>
    <d v="2025-04-01T00:00:00"/>
    <n v="45"/>
    <n v="5"/>
    <n v="25200"/>
    <n v="126000"/>
  </r>
  <r>
    <n v="103"/>
    <x v="2"/>
    <s v="N1008"/>
    <s v="Headphones"/>
    <d v="2025-04-01T00:00:00"/>
    <n v="3"/>
    <n v="27"/>
    <n v="958.8"/>
    <n v="25887.599999999999"/>
  </r>
  <r>
    <n v="100"/>
    <x v="3"/>
    <s v="N1009"/>
    <s v="Speakers"/>
    <d v="2025-05-01T00:00:00"/>
    <n v="19"/>
    <n v="7"/>
    <n v="804"/>
    <n v="5628"/>
  </r>
  <r>
    <n v="105"/>
    <x v="4"/>
    <s v="N1001"/>
    <s v="Smart Watch"/>
    <d v="2025-05-02T00:00:00"/>
    <n v="50"/>
    <n v="10"/>
    <n v="1176"/>
    <n v="11760"/>
  </r>
  <r>
    <n v="106"/>
    <x v="5"/>
    <s v="N1007"/>
    <s v="Camera"/>
    <d v="2025-05-03T00:00:00"/>
    <n v="6"/>
    <n v="4"/>
    <n v="62400"/>
    <n v="249600"/>
  </r>
  <r>
    <n v="104"/>
    <x v="6"/>
    <s v="N1010"/>
    <s v="Tablets"/>
    <d v="2025-05-04T00:00:00"/>
    <n v="21"/>
    <n v="4"/>
    <n v="28200"/>
    <n v="112800"/>
  </r>
  <r>
    <n v="105"/>
    <x v="4"/>
    <s v="N1009"/>
    <s v="Speakers"/>
    <d v="2025-05-05T00:00:00"/>
    <n v="19"/>
    <n v="4"/>
    <n v="804"/>
    <n v="3216"/>
  </r>
  <r>
    <n v="104"/>
    <x v="6"/>
    <s v="N1002"/>
    <s v="Laptop HP xyz i5"/>
    <d v="2025-05-06T00:00:00"/>
    <n v="47"/>
    <n v="3"/>
    <n v="41400"/>
    <n v="124200"/>
  </r>
  <r>
    <n v="104"/>
    <x v="6"/>
    <s v="N1005"/>
    <s v="Mouse"/>
    <d v="2025-05-07T00:00:00"/>
    <n v="13"/>
    <n v="5"/>
    <n v="240"/>
    <n v="1200"/>
  </r>
  <r>
    <m/>
    <x v="7"/>
    <m/>
    <s v=""/>
    <m/>
    <s v=""/>
    <m/>
    <s v=""/>
    <s v="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s v="N1001"/>
    <x v="0"/>
    <n v="980"/>
    <n v="60"/>
    <n v="10"/>
    <n v="50"/>
    <n v="49000"/>
    <s v=""/>
  </r>
  <r>
    <s v="N1002"/>
    <x v="1"/>
    <n v="34500"/>
    <n v="50"/>
    <n v="3"/>
    <n v="47"/>
    <n v="1621500"/>
    <s v=""/>
  </r>
  <r>
    <s v="N1003"/>
    <x v="2"/>
    <n v="4600"/>
    <n v="100"/>
    <n v="0"/>
    <n v="100"/>
    <n v="460000"/>
    <s v=""/>
  </r>
  <r>
    <s v="N1004"/>
    <x v="3"/>
    <n v="21000"/>
    <n v="50"/>
    <n v="5"/>
    <n v="45"/>
    <n v="945000"/>
    <s v=""/>
  </r>
  <r>
    <s v="N1005"/>
    <x v="4"/>
    <n v="200"/>
    <n v="20"/>
    <n v="7"/>
    <n v="13"/>
    <n v="2600"/>
    <s v=""/>
  </r>
  <r>
    <s v="N1006"/>
    <x v="5"/>
    <n v="340"/>
    <n v="40"/>
    <n v="0"/>
    <n v="40"/>
    <n v="13600"/>
    <s v=""/>
  </r>
  <r>
    <s v="N1007"/>
    <x v="6"/>
    <n v="52000"/>
    <n v="10"/>
    <n v="4"/>
    <n v="6"/>
    <n v="312000"/>
    <s v=""/>
  </r>
  <r>
    <s v="N1008"/>
    <x v="7"/>
    <n v="799"/>
    <n v="30"/>
    <n v="27"/>
    <n v="3"/>
    <n v="2397"/>
    <s v="📞 Headphones Needs to re-order ! PH 9814xxxxxx"/>
  </r>
  <r>
    <s v="N1009"/>
    <x v="8"/>
    <n v="670"/>
    <n v="30"/>
    <n v="11"/>
    <n v="19"/>
    <n v="12730"/>
    <s v=""/>
  </r>
  <r>
    <s v="N1010"/>
    <x v="9"/>
    <n v="23500"/>
    <n v="25"/>
    <n v="4"/>
    <n v="21"/>
    <n v="493500"/>
    <s v=""/>
  </r>
  <r>
    <s v=""/>
    <x v="10"/>
    <s v=""/>
    <n v="0"/>
    <n v="0"/>
    <n v="0"/>
    <s v=""/>
    <s v=""/>
  </r>
  <r>
    <s v=""/>
    <x v="10"/>
    <s v=""/>
    <n v="0"/>
    <n v="0"/>
    <n v="0"/>
    <s v=""/>
    <s v=""/>
  </r>
  <r>
    <s v=""/>
    <x v="10"/>
    <s v=""/>
    <n v="0"/>
    <n v="0"/>
    <n v="0"/>
    <s v=""/>
    <s v=""/>
  </r>
  <r>
    <s v=""/>
    <x v="10"/>
    <s v=""/>
    <n v="0"/>
    <n v="0"/>
    <n v="0"/>
    <s v=""/>
    <s v=""/>
  </r>
  <r>
    <s v=""/>
    <x v="10"/>
    <s v=""/>
    <n v="0"/>
    <n v="0"/>
    <n v="0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D1EB39-E4DF-4197-8B26-2A53D3FC61AD}" name="PivotTable8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20:B31" firstHeaderRow="1" firstDataRow="1" firstDataCol="1"/>
  <pivotFields count="8">
    <pivotField showAll="0"/>
    <pivotField axis="axisRow" showAll="0">
      <items count="12">
        <item h="1" x="10"/>
        <item x="6"/>
        <item x="3"/>
        <item x="7"/>
        <item x="1"/>
        <item x="4"/>
        <item x="5"/>
        <item x="0"/>
        <item x="8"/>
        <item x="9"/>
        <item x="2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Stock" fld="5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FCC2BA-AF1E-4C4A-B1C9-B26C3F07644E}" name="PivotTable1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A3" firstHeaderRow="1" firstDataRow="1" firstDataCol="0"/>
  <pivotFields count="4">
    <pivotField showAll="0"/>
    <pivotField dataField="1" showAll="0"/>
    <pivotField showAll="0"/>
    <pivotField showAll="0"/>
  </pivotFields>
  <rowItems count="1">
    <i/>
  </rowItems>
  <colItems count="1">
    <i/>
  </colItems>
  <dataFields count="1">
    <dataField name="Count of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EBAF1D-F5CE-4FB6-97BE-7B9A9A9DE3B9}" name="PivotTable7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E11:F17" firstHeaderRow="1" firstDataRow="1" firstDataCol="1"/>
  <pivotFields count="9">
    <pivotField showAll="0"/>
    <pivotField axis="axisRow" showAll="0" measureFilter="1" sortType="descending">
      <items count="9">
        <item x="7"/>
        <item x="2"/>
        <item x="4"/>
        <item x="1"/>
        <item x="5"/>
        <item x="0"/>
        <item x="6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6">
    <i>
      <x v="4"/>
    </i>
    <i>
      <x v="6"/>
    </i>
    <i>
      <x v="3"/>
    </i>
    <i>
      <x v="1"/>
    </i>
    <i>
      <x v="2"/>
    </i>
    <i t="grand">
      <x/>
    </i>
  </rowItems>
  <colItems count="1">
    <i/>
  </colItems>
  <dataFields count="1">
    <dataField name="Sum of Amount" fld="8" baseField="1" baseItem="0"/>
  </dataFields>
  <chartFormats count="1"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9BFB5F-3372-4D16-83DA-BDD140A63793}" name="PivotTable5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4:A15" firstHeaderRow="1" firstDataRow="1" firstDataCol="0"/>
  <pivotFields count="8">
    <pivotField showAll="0"/>
    <pivotField showAll="0"/>
    <pivotField showAll="0"/>
    <pivotField showAll="0"/>
    <pivotField showAll="0"/>
    <pivotField showAll="0"/>
    <pivotField dataField="1" showAll="0"/>
    <pivotField showAll="0"/>
  </pivotFields>
  <rowItems count="1">
    <i/>
  </rowItems>
  <colItems count="1">
    <i/>
  </colItems>
  <dataFields count="1">
    <dataField name="Sum of Stock Amt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B23F30-2222-429C-A05A-6C95DE5061DC}" name="PivotTable4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1:A12" firstHeaderRow="1" firstDataRow="1" firstDataCol="0"/>
  <pivotFields count="9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Items count="1">
    <i/>
  </rowItems>
  <colItems count="1">
    <i/>
  </colItems>
  <dataFields count="1">
    <dataField name="Sum of Am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8785FE-F160-4674-8740-901513E32FE6}" name="PivotTable3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8:A9" firstHeaderRow="1" firstDataRow="1" firstDataCol="0"/>
  <pivotFields count="7">
    <pivotField showAll="0"/>
    <pivotField showAll="0"/>
    <pivotField showAll="0"/>
    <pivotField showAll="0"/>
    <pivotField showAll="0"/>
    <pivotField showAll="0"/>
    <pivotField dataField="1" showAll="0"/>
  </pivotFields>
  <rowItems count="1">
    <i/>
  </rowItems>
  <colItems count="1">
    <i/>
  </colItems>
  <dataFields count="1">
    <dataField name="Sum of Amount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82386E-640A-4C19-8BBA-98C7E3813622}" name="PivotTable2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A6" firstHeaderRow="1" firstDataRow="1" firstDataCol="0"/>
  <pivotFields count="4">
    <pivotField showAll="0"/>
    <pivotField dataField="1" showAll="0"/>
    <pivotField showAll="0"/>
    <pivotField showAll="0"/>
  </pivotFields>
  <rowItems count="1">
    <i/>
  </rowItems>
  <colItems count="1">
    <i/>
  </colItems>
  <dataFields count="1">
    <dataField name="Count of Product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71E8BA-FF5B-4B51-8376-33A8EA5951DF}" name="PivotTable6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E2:F8" firstHeaderRow="1" firstDataRow="1" firstDataCol="1"/>
  <pivotFields count="8">
    <pivotField showAll="0"/>
    <pivotField axis="axisRow" showAll="0" measureFilter="1" sortType="descending">
      <items count="12">
        <item x="10"/>
        <item x="6"/>
        <item x="3"/>
        <item x="7"/>
        <item x="1"/>
        <item x="4"/>
        <item x="5"/>
        <item x="0"/>
        <item x="8"/>
        <item x="9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</pivotFields>
  <rowFields count="1">
    <field x="1"/>
  </rowFields>
  <rowItems count="6">
    <i>
      <x v="3"/>
    </i>
    <i>
      <x v="8"/>
    </i>
    <i>
      <x v="7"/>
    </i>
    <i>
      <x v="5"/>
    </i>
    <i>
      <x v="2"/>
    </i>
    <i t="grand">
      <x/>
    </i>
  </rowItems>
  <colItems count="1">
    <i/>
  </colItems>
  <dataFields count="1">
    <dataField name="Sum of S Units" fld="4" baseField="0" baseItem="0"/>
  </dataFields>
  <chartFormats count="1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A5E91C-2C55-422B-9357-34CDDF451DC2}" name="customersdata" displayName="customersdata" ref="D9:G17" totalsRowShown="0" headerRowDxfId="5" dataDxfId="4">
  <autoFilter ref="D9:G17" xr:uid="{EBA5E91C-2C55-422B-9357-34CDDF451DC2}"/>
  <tableColumns count="4">
    <tableColumn id="1" xr3:uid="{E5CBF48B-21AB-4BA6-A969-551F8C80FE52}" name="Cust-ID" dataDxfId="3"/>
    <tableColumn id="2" xr3:uid="{79971358-9935-4266-A60F-42A85B47C3A8}" name="Name" dataDxfId="2"/>
    <tableColumn id="3" xr3:uid="{C9505775-7249-4487-91FB-894DC3DB5033}" name="Email" dataDxfId="1" dataCellStyle="Hyperlink"/>
    <tableColumn id="4" xr3:uid="{CBE088A4-1690-4EB8-9620-830D8B1280E8}" name="Address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B06D4C-5209-4D4B-91AB-69E4D4EF530E}" name="Productsdata" displayName="Productsdata" ref="D9:G19" totalsRowShown="0" headerRowDxfId="48" dataDxfId="47">
  <autoFilter ref="D9:G19" xr:uid="{42B06D4C-5209-4D4B-91AB-69E4D4EF530E}"/>
  <tableColumns count="4">
    <tableColumn id="1" xr3:uid="{605313C4-0E66-47CF-9F1B-0B803E818A62}" name="HSN Code" dataDxfId="46"/>
    <tableColumn id="2" xr3:uid="{DEFB5071-18F7-40B7-B687-2AB6220F0F57}" name="Product Name" dataDxfId="45"/>
    <tableColumn id="3" xr3:uid="{AF74D6AB-B835-4BC9-B60C-84C51CB47FED}" name="Cost" dataDxfId="44"/>
    <tableColumn id="4" xr3:uid="{E0A2F3F4-7062-429D-92C6-AF1BED6939B6}" name="Selling Price" dataDxfId="4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9C8636-E35D-4CB1-A3F8-DE9E003DD143}" name="Vendorsdata" displayName="Vendorsdata" ref="D9:H19" totalsRowShown="0" headerRowDxfId="42" dataDxfId="41">
  <autoFilter ref="D9:H19" xr:uid="{D09C8636-E35D-4CB1-A3F8-DE9E003DD143}"/>
  <tableColumns count="5">
    <tableColumn id="1" xr3:uid="{8AB23E01-0EC0-411D-8EBD-F66BC1D2BD55}" name="HSN Code" dataDxfId="40"/>
    <tableColumn id="2" xr3:uid="{62DE4D27-427B-4E35-94E2-BCF0119A9208}" name="Product Name" dataDxfId="39"/>
    <tableColumn id="3" xr3:uid="{4AE8B86A-5ECD-4575-B83D-EFF9E5663E60}" name="Vendor Name" dataDxfId="38"/>
    <tableColumn id="4" xr3:uid="{5CBC3D5F-2263-4312-8C83-7FDBB798002B}" name="Phone" dataDxfId="37"/>
    <tableColumn id="5" xr3:uid="{5F09C3D5-CA47-445A-8C89-25EE491B3224}" name="Address" dataDxfId="36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EBF4BA-9DE5-48E0-8B5B-EDF9BCCC0C4D}" name="Purchasedata" displayName="Purchasedata" ref="D9:J22" totalsRowShown="0" headerRowDxfId="35" dataDxfId="34">
  <autoFilter ref="D9:J22" xr:uid="{C7EBF4BA-9DE5-48E0-8B5B-EDF9BCCC0C4D}"/>
  <tableColumns count="7">
    <tableColumn id="1" xr3:uid="{0BCE816D-C264-4AB2-BB77-C9368706918C}" name="HSN Code" dataDxfId="33"/>
    <tableColumn id="2" xr3:uid="{E5C73816-4635-4D70-A706-02D45DAE0A0B}" name="Product Name" dataDxfId="32">
      <calculatedColumnFormula>IFERROR(VLOOKUP(Purchasedata[[#This Row],[HSN Code]],Productsdata[#All],2,0),"")</calculatedColumnFormula>
    </tableColumn>
    <tableColumn id="3" xr3:uid="{BB71EE1D-3426-45C1-BE8F-73FB44CF3588}" name="Vendor" dataDxfId="31">
      <calculatedColumnFormula>IFERROR(VLOOKUP(Purchasedata[[#This Row],[HSN Code]],Vendorsdata[#All],3,0),"")</calculatedColumnFormula>
    </tableColumn>
    <tableColumn id="4" xr3:uid="{21F7BC63-4BC3-4193-BC7B-704B594D840D}" name="Date" dataDxfId="30"/>
    <tableColumn id="5" xr3:uid="{F6AA0399-4BCC-40B4-A1AC-55051E36F1E6}" name="Units" dataDxfId="29"/>
    <tableColumn id="6" xr3:uid="{51AEDC57-185B-4162-8D29-EF6BE619AF22}" name="Cost" dataDxfId="28">
      <calculatedColumnFormula>IFERROR(VLOOKUP(Purchasedata[[#This Row],[HSN Code]],Productsdata[#All],3,0),"")</calculatedColumnFormula>
    </tableColumn>
    <tableColumn id="7" xr3:uid="{7AA1E796-3650-4776-A94A-A74E573CF743}" name="Amount" dataDxfId="27">
      <calculatedColumnFormula>IFERROR(Purchasedata[[#This Row],[Units]]*Purchasedata[[#This Row],[Cost]],"")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4D656C7-02CB-4C62-9D73-1A20B16F67CC}" name="Salesdata" displayName="Salesdata" ref="D9:L21" totalsRowShown="0" headerRowDxfId="26" dataDxfId="25">
  <autoFilter ref="D9:L21" xr:uid="{24D656C7-02CB-4C62-9D73-1A20B16F67CC}"/>
  <tableColumns count="9">
    <tableColumn id="1" xr3:uid="{FFB50662-69F8-4DEA-BFAE-B5120C20A692}" name="Cust_ID" dataDxfId="24"/>
    <tableColumn id="2" xr3:uid="{8C571E19-6229-4185-B65D-DABB6465183A}" name="Cust_Name" dataDxfId="23">
      <calculatedColumnFormula>IFERROR(VLOOKUP(Salesdata[[#This Row],[Cust_ID]],customersdata[#All],2,0),"")</calculatedColumnFormula>
    </tableColumn>
    <tableColumn id="3" xr3:uid="{9F8BB5C0-9D63-4BA0-B318-13B8E1642E17}" name="HSN Code" dataDxfId="22"/>
    <tableColumn id="4" xr3:uid="{2719D33D-3556-4A0F-ACC7-3421DDE7D968}" name="Product Name" dataDxfId="21">
      <calculatedColumnFormula>IFERROR(VLOOKUP(Salesdata[[#This Row],[HSN Code]],Productsdata[#All],2,0),"")</calculatedColumnFormula>
    </tableColumn>
    <tableColumn id="5" xr3:uid="{28C5AEEE-5229-4B23-9F8F-12CEAADE8078}" name="Date" dataDxfId="20"/>
    <tableColumn id="6" xr3:uid="{0927FFA7-C4FF-4F42-83DA-C2E87534B646}" name="Stock(Units)" dataDxfId="19">
      <calculatedColumnFormula>IFERROR(VLOOKUP(Salesdata[[#This Row],[HSN Code]],Inventorydata[#All],6,0),"")</calculatedColumnFormula>
    </tableColumn>
    <tableColumn id="7" xr3:uid="{973AF0F9-2CC3-411E-ACBE-56E6EF4C3D43}" name="Units" dataDxfId="18"/>
    <tableColumn id="8" xr3:uid="{64995A35-720F-498F-8813-C2ECF5D8DF5F}" name="Price" dataDxfId="17">
      <calculatedColumnFormula>IFERROR(VLOOKUP(Salesdata[[#This Row],[HSN Code]],Productsdata[#All],4,0),"")</calculatedColumnFormula>
    </tableColumn>
    <tableColumn id="9" xr3:uid="{864F82A1-C29E-4A0E-9BE0-7AAB720D2F10}" name="Amount" dataDxfId="16">
      <calculatedColumnFormula>IFERROR(Salesdata[[#This Row],[Price]]*Salesdata[[#This Row],[Units]],"")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4BD2E04-0ABA-4D9E-A171-8EFA6F4609D6}" name="Inventorydata" displayName="Inventorydata" ref="D9:K24" totalsRowShown="0" headerRowDxfId="15" dataDxfId="14">
  <autoFilter ref="D9:K24" xr:uid="{04BD2E04-0ABA-4D9E-A171-8EFA6F4609D6}"/>
  <tableColumns count="8">
    <tableColumn id="1" xr3:uid="{B0FA3EA4-A808-46D6-A683-D3FBDEBDF5A5}" name="HSN Code" dataDxfId="13">
      <calculatedColumnFormula>IFERROR(Productsdata[[#This Row],[HSN Code]],"")</calculatedColumnFormula>
    </tableColumn>
    <tableColumn id="2" xr3:uid="{740E6516-0193-481C-87DC-4E844C7270A9}" name="Product Name " dataDxfId="12">
      <calculatedColumnFormula>IFERROR(Productsdata[[#This Row],[Product Name]],"")</calculatedColumnFormula>
    </tableColumn>
    <tableColumn id="3" xr3:uid="{6C54E2D7-25E3-4DBF-AFD6-FE0B4878D5D7}" name="Cost" dataDxfId="11">
      <calculatedColumnFormula>IFERROR(Productsdata[[#This Row],[Cost]],"")</calculatedColumnFormula>
    </tableColumn>
    <tableColumn id="4" xr3:uid="{2EF76EB5-F3F4-4637-8828-0692AA7E5B9F}" name="P Units" dataDxfId="10">
      <calculatedColumnFormula>SUMIF(Purchasedata[Product Name],Inventorydata[[#This Row],[Product Name ]],Purchasedata[Units])</calculatedColumnFormula>
    </tableColumn>
    <tableColumn id="5" xr3:uid="{DB0DD7B3-A6AE-46B3-B598-94060FFA8953}" name="S Units" dataDxfId="9">
      <calculatedColumnFormula>SUMIF(Salesdata[Product Name],Inventorydata[[#This Row],[Product Name ]],Salesdata[Units])</calculatedColumnFormula>
    </tableColumn>
    <tableColumn id="6" xr3:uid="{A4BE69FA-6C92-493C-92B6-64C922198BB2}" name="Stock" dataDxfId="8">
      <calculatedColumnFormula>Inventorydata[[#This Row],[P Units]]-Inventorydata[[#This Row],[S Units]]</calculatedColumnFormula>
    </tableColumn>
    <tableColumn id="7" xr3:uid="{4C96D42B-1D97-493B-B838-8EDA359E0F53}" name="Stock Amt" dataDxfId="7">
      <calculatedColumnFormula>IFERROR(Inventorydata[[#This Row],[Cost]]*Inventorydata[[#This Row],[Stock]],"")</calculatedColumnFormula>
    </tableColumn>
    <tableColumn id="8" xr3:uid="{3F796452-5852-4594-A64E-42C30B2F7527}" name="Notification" dataDxfId="6">
      <calculatedColumnFormula>IFERROR(IF(Inventorydata[[#This Row],[Stock]]&lt;5,"📞 "&amp;Inventorydata[[#This Row],[Product Name ]]&amp;" Needs to re-order ! PH "&amp;VLOOKUP(Inventorydata[[#This Row],[HSN Code]],Vendorsdata[#All],4,0),""),"")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B@gmail.com" TargetMode="External"/><Relationship Id="rId3" Type="http://schemas.openxmlformats.org/officeDocument/2006/relationships/hyperlink" Target="mailto:MD@gmail.com" TargetMode="External"/><Relationship Id="rId7" Type="http://schemas.openxmlformats.org/officeDocument/2006/relationships/hyperlink" Target="mailto:Jain@gmail.com" TargetMode="External"/><Relationship Id="rId2" Type="http://schemas.openxmlformats.org/officeDocument/2006/relationships/hyperlink" Target="mailto:Atul@gmail.com" TargetMode="External"/><Relationship Id="rId1" Type="http://schemas.openxmlformats.org/officeDocument/2006/relationships/hyperlink" Target="mailto:Ram@gmail.com" TargetMode="External"/><Relationship Id="rId6" Type="http://schemas.openxmlformats.org/officeDocument/2006/relationships/hyperlink" Target="mailto:Amit@gmail.com" TargetMode="External"/><Relationship Id="rId5" Type="http://schemas.openxmlformats.org/officeDocument/2006/relationships/hyperlink" Target="mailto:Rajesh@gmail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99store@gmail.com" TargetMode="External"/><Relationship Id="rId9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E88BD-8C20-480C-8871-D7FC330FD359}">
  <dimension ref="O16:V35"/>
  <sheetViews>
    <sheetView showGridLines="0" showRowColHeaders="0" tabSelected="1" workbookViewId="0"/>
  </sheetViews>
  <sheetFormatPr defaultRowHeight="14.4" x14ac:dyDescent="0.3"/>
  <cols>
    <col min="1" max="1" width="4.77734375" style="1" customWidth="1"/>
    <col min="2" max="2" width="26.5546875" style="1" customWidth="1"/>
    <col min="3" max="3" width="5.77734375" style="1" customWidth="1"/>
    <col min="4" max="13" width="8.88671875" style="1"/>
    <col min="14" max="14" width="8.5546875" style="1" customWidth="1"/>
    <col min="15" max="21" width="8.88671875" style="1"/>
    <col min="22" max="22" width="5.77734375" style="1" customWidth="1"/>
    <col min="23" max="16384" width="8.88671875" style="1"/>
  </cols>
  <sheetData>
    <row r="16" spans="15:22" ht="30" customHeight="1" x14ac:dyDescent="0.4">
      <c r="O16" s="19" t="str" cm="1">
        <f t="array" ref="O16:O18">_xlfn._xlws.FILTER(Inventorydata[Notification],Inventorydata[Notification]&lt;&gt;"")</f>
        <v>📞 Laptop HP xyz i5 Needs to re-order ! PH 9812xxxxxx</v>
      </c>
      <c r="P16" s="17"/>
      <c r="Q16" s="17"/>
      <c r="R16" s="17"/>
      <c r="S16" s="17"/>
      <c r="T16" s="17"/>
      <c r="U16" s="17"/>
      <c r="V16" s="17"/>
    </row>
    <row r="17" spans="15:22" ht="30" customHeight="1" x14ac:dyDescent="0.4">
      <c r="O17" s="19" t="str">
        <v>📞 Headphones Needs to re-order ! PH 9814xxxxxx</v>
      </c>
      <c r="P17" s="17"/>
      <c r="Q17" s="17"/>
      <c r="R17" s="17"/>
      <c r="S17" s="17"/>
      <c r="T17" s="17"/>
      <c r="U17" s="17"/>
      <c r="V17" s="17"/>
    </row>
    <row r="18" spans="15:22" ht="30" customHeight="1" x14ac:dyDescent="0.4">
      <c r="O18" s="19" t="str">
        <v>📞 Tablets Needs to re-order ! PH 9814xxxxxx</v>
      </c>
      <c r="P18" s="17"/>
      <c r="Q18" s="17"/>
      <c r="R18" s="17"/>
      <c r="S18" s="17"/>
      <c r="T18" s="17"/>
      <c r="U18" s="17"/>
      <c r="V18" s="17"/>
    </row>
    <row r="19" spans="15:22" ht="30" customHeight="1" x14ac:dyDescent="0.4">
      <c r="O19" s="19"/>
      <c r="P19" s="17"/>
      <c r="Q19" s="17"/>
      <c r="R19" s="17"/>
      <c r="S19" s="17"/>
      <c r="T19" s="17"/>
      <c r="U19" s="17"/>
      <c r="V19" s="17"/>
    </row>
    <row r="20" spans="15:22" ht="30" customHeight="1" x14ac:dyDescent="0.4">
      <c r="O20" s="19"/>
      <c r="P20" s="17"/>
      <c r="Q20" s="17"/>
      <c r="R20" s="17"/>
      <c r="S20" s="17"/>
      <c r="T20" s="17"/>
      <c r="U20" s="17"/>
      <c r="V20" s="17"/>
    </row>
    <row r="21" spans="15:22" ht="30" customHeight="1" x14ac:dyDescent="0.4">
      <c r="O21" s="19"/>
      <c r="P21" s="17"/>
      <c r="Q21" s="17"/>
      <c r="R21" s="17"/>
      <c r="S21" s="17"/>
      <c r="T21" s="17"/>
      <c r="U21" s="17"/>
      <c r="V21" s="17"/>
    </row>
    <row r="22" spans="15:22" ht="30" customHeight="1" x14ac:dyDescent="0.4">
      <c r="O22" s="19"/>
      <c r="P22" s="17"/>
      <c r="Q22" s="17"/>
      <c r="R22" s="17"/>
      <c r="S22" s="17"/>
      <c r="T22" s="17"/>
      <c r="U22" s="17"/>
      <c r="V22" s="17"/>
    </row>
    <row r="23" spans="15:22" ht="30" customHeight="1" x14ac:dyDescent="0.4">
      <c r="O23" s="19"/>
      <c r="P23" s="17"/>
      <c r="Q23" s="17"/>
      <c r="R23" s="17"/>
      <c r="S23" s="17"/>
      <c r="T23" s="17"/>
      <c r="U23" s="17"/>
      <c r="V23" s="17"/>
    </row>
    <row r="24" spans="15:22" ht="30" customHeight="1" x14ac:dyDescent="0.4">
      <c r="O24" s="19"/>
      <c r="P24" s="17"/>
      <c r="Q24" s="17"/>
      <c r="R24" s="17"/>
      <c r="S24" s="17"/>
      <c r="T24" s="17"/>
      <c r="U24" s="17"/>
      <c r="V24" s="17"/>
    </row>
    <row r="25" spans="15:22" ht="24" customHeight="1" x14ac:dyDescent="0.4">
      <c r="O25" s="19"/>
      <c r="P25" s="17"/>
      <c r="Q25" s="17"/>
      <c r="R25" s="17"/>
      <c r="S25" s="17"/>
      <c r="T25" s="17"/>
      <c r="U25" s="17"/>
      <c r="V25" s="17"/>
    </row>
    <row r="26" spans="15:22" ht="30" customHeight="1" x14ac:dyDescent="0.3">
      <c r="O26" s="22"/>
    </row>
    <row r="27" spans="15:22" ht="30" customHeight="1" x14ac:dyDescent="0.3">
      <c r="O27" s="22"/>
    </row>
    <row r="28" spans="15:22" ht="21" customHeight="1" x14ac:dyDescent="0.3">
      <c r="O28" s="22"/>
    </row>
    <row r="29" spans="15:22" ht="21" customHeight="1" x14ac:dyDescent="0.3">
      <c r="O29" s="22"/>
    </row>
    <row r="30" spans="15:22" x14ac:dyDescent="0.3">
      <c r="O30" s="18"/>
    </row>
    <row r="31" spans="15:22" x14ac:dyDescent="0.3">
      <c r="O31" s="18"/>
    </row>
    <row r="32" spans="15:22" x14ac:dyDescent="0.3">
      <c r="O32" s="18"/>
    </row>
    <row r="33" spans="15:15" x14ac:dyDescent="0.3">
      <c r="O33" s="18"/>
    </row>
    <row r="34" spans="15:15" x14ac:dyDescent="0.3">
      <c r="O34" s="18"/>
    </row>
    <row r="35" spans="15:15" x14ac:dyDescent="0.3">
      <c r="O35" s="1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12D9-CD91-4D01-B64E-B55EC6C0869E}">
  <dimension ref="D9:H17"/>
  <sheetViews>
    <sheetView showGridLines="0" showRowColHeaders="0" workbookViewId="0"/>
  </sheetViews>
  <sheetFormatPr defaultRowHeight="14.4" x14ac:dyDescent="0.3"/>
  <cols>
    <col min="1" max="1" width="4.77734375" style="1" customWidth="1"/>
    <col min="2" max="2" width="26.5546875" style="1" customWidth="1"/>
    <col min="3" max="3" width="5.77734375" style="1" customWidth="1"/>
    <col min="4" max="4" width="11.77734375" style="7" customWidth="1"/>
    <col min="5" max="5" width="23.21875" style="1" customWidth="1"/>
    <col min="6" max="6" width="29.33203125" style="2" customWidth="1"/>
    <col min="7" max="7" width="26.6640625" style="1" customWidth="1"/>
    <col min="8" max="16384" width="8.88671875" style="1"/>
  </cols>
  <sheetData>
    <row r="9" spans="4:8" ht="25.05" customHeight="1" x14ac:dyDescent="0.4">
      <c r="D9" s="8" t="s">
        <v>0</v>
      </c>
      <c r="E9" s="5" t="s">
        <v>1</v>
      </c>
      <c r="F9" s="6" t="s">
        <v>9</v>
      </c>
      <c r="G9" s="5" t="s">
        <v>17</v>
      </c>
      <c r="H9" s="3"/>
    </row>
    <row r="10" spans="4:8" ht="25.05" customHeight="1" x14ac:dyDescent="0.4">
      <c r="D10" s="9">
        <v>100</v>
      </c>
      <c r="E10" s="3" t="s">
        <v>2</v>
      </c>
      <c r="F10" s="4" t="s">
        <v>10</v>
      </c>
      <c r="G10" s="3" t="s">
        <v>18</v>
      </c>
      <c r="H10" s="3"/>
    </row>
    <row r="11" spans="4:8" ht="25.05" customHeight="1" x14ac:dyDescent="0.4">
      <c r="D11" s="9">
        <v>101</v>
      </c>
      <c r="E11" s="3" t="s">
        <v>3</v>
      </c>
      <c r="F11" s="4" t="s">
        <v>11</v>
      </c>
      <c r="G11" s="3" t="s">
        <v>19</v>
      </c>
      <c r="H11" s="3"/>
    </row>
    <row r="12" spans="4:8" ht="25.05" customHeight="1" x14ac:dyDescent="0.4">
      <c r="D12" s="9">
        <v>102</v>
      </c>
      <c r="E12" s="3" t="s">
        <v>4</v>
      </c>
      <c r="F12" s="4" t="s">
        <v>12</v>
      </c>
      <c r="G12" s="3" t="s">
        <v>20</v>
      </c>
      <c r="H12" s="3"/>
    </row>
    <row r="13" spans="4:8" ht="25.05" customHeight="1" x14ac:dyDescent="0.4">
      <c r="D13" s="9">
        <v>103</v>
      </c>
      <c r="E13" s="3" t="s">
        <v>5</v>
      </c>
      <c r="F13" s="4" t="s">
        <v>13</v>
      </c>
      <c r="G13" s="3" t="s">
        <v>21</v>
      </c>
      <c r="H13" s="3"/>
    </row>
    <row r="14" spans="4:8" ht="25.05" customHeight="1" x14ac:dyDescent="0.4">
      <c r="D14" s="9">
        <v>104</v>
      </c>
      <c r="E14" s="3" t="s">
        <v>6</v>
      </c>
      <c r="F14" s="4" t="s">
        <v>14</v>
      </c>
      <c r="G14" s="3" t="s">
        <v>22</v>
      </c>
      <c r="H14" s="3"/>
    </row>
    <row r="15" spans="4:8" ht="25.05" customHeight="1" x14ac:dyDescent="0.4">
      <c r="D15" s="9">
        <v>105</v>
      </c>
      <c r="E15" s="3" t="s">
        <v>7</v>
      </c>
      <c r="F15" s="4" t="s">
        <v>15</v>
      </c>
      <c r="G15" s="3" t="s">
        <v>23</v>
      </c>
      <c r="H15" s="3"/>
    </row>
    <row r="16" spans="4:8" ht="25.05" customHeight="1" x14ac:dyDescent="0.4">
      <c r="D16" s="9">
        <v>106</v>
      </c>
      <c r="E16" s="3" t="s">
        <v>8</v>
      </c>
      <c r="F16" s="4" t="s">
        <v>16</v>
      </c>
      <c r="G16" s="3" t="s">
        <v>24</v>
      </c>
      <c r="H16" s="3"/>
    </row>
    <row r="17" spans="4:7" ht="21" x14ac:dyDescent="0.4">
      <c r="D17" s="9">
        <v>107</v>
      </c>
      <c r="E17" s="3" t="s">
        <v>96</v>
      </c>
      <c r="F17" s="21" t="s">
        <v>97</v>
      </c>
      <c r="G17" s="3" t="s">
        <v>98</v>
      </c>
    </row>
  </sheetData>
  <hyperlinks>
    <hyperlink ref="F10" r:id="rId1" xr:uid="{B656B866-EF67-4C14-B881-7ACEB4711690}"/>
    <hyperlink ref="F11" r:id="rId2" xr:uid="{D85BCE34-9D68-4501-89FB-4EDF42BE4B80}"/>
    <hyperlink ref="F12" r:id="rId3" xr:uid="{80C25802-BAC1-4FE6-9FDF-D35A465257D1}"/>
    <hyperlink ref="F13" r:id="rId4" xr:uid="{79796DDE-5174-445D-A0D5-0554208E53A2}"/>
    <hyperlink ref="F14" r:id="rId5" xr:uid="{10D01BE6-3A4E-465E-8B0E-F57BFF1C449D}"/>
    <hyperlink ref="F15" r:id="rId6" xr:uid="{3AD3D3C4-80D7-4BCD-8A30-21B26E10A3FD}"/>
    <hyperlink ref="F16" r:id="rId7" xr:uid="{85AE5FC3-383D-4F0A-9E8F-5E7582933282}"/>
    <hyperlink ref="F17" r:id="rId8" xr:uid="{3CB35754-A507-4B4A-8695-2A5E5FE076AE}"/>
  </hyperlinks>
  <pageMargins left="0.7" right="0.7" top="0.75" bottom="0.75" header="0.3" footer="0.3"/>
  <drawing r:id="rId9"/>
  <tableParts count="1"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6EE1F-446E-42E6-8FDC-91FE9EF14A2A}">
  <dimension ref="D9:G19"/>
  <sheetViews>
    <sheetView showGridLines="0" showRowColHeaders="0" workbookViewId="0"/>
  </sheetViews>
  <sheetFormatPr defaultRowHeight="14.4" x14ac:dyDescent="0.3"/>
  <cols>
    <col min="1" max="1" width="4.77734375" style="1" customWidth="1"/>
    <col min="2" max="2" width="26.5546875" style="1" customWidth="1"/>
    <col min="3" max="3" width="5.77734375" style="1" customWidth="1"/>
    <col min="4" max="4" width="16.44140625" style="1" customWidth="1"/>
    <col min="5" max="5" width="28.33203125" style="1" customWidth="1"/>
    <col min="6" max="6" width="12.88671875" style="1" customWidth="1"/>
    <col min="7" max="7" width="18.109375" style="1" customWidth="1"/>
    <col min="8" max="16384" width="8.88671875" style="1"/>
  </cols>
  <sheetData>
    <row r="9" spans="4:7" ht="25.05" customHeight="1" x14ac:dyDescent="0.4">
      <c r="D9" s="5" t="s">
        <v>25</v>
      </c>
      <c r="E9" s="5" t="s">
        <v>36</v>
      </c>
      <c r="F9" s="5" t="s">
        <v>47</v>
      </c>
      <c r="G9" s="5" t="s">
        <v>48</v>
      </c>
    </row>
    <row r="10" spans="4:7" ht="25.05" customHeight="1" x14ac:dyDescent="0.4">
      <c r="D10" s="3" t="s">
        <v>26</v>
      </c>
      <c r="E10" s="3" t="s">
        <v>37</v>
      </c>
      <c r="F10" s="3">
        <v>980</v>
      </c>
      <c r="G10" s="3">
        <v>1176</v>
      </c>
    </row>
    <row r="11" spans="4:7" ht="25.05" customHeight="1" x14ac:dyDescent="0.4">
      <c r="D11" s="3" t="s">
        <v>27</v>
      </c>
      <c r="E11" s="3" t="s">
        <v>38</v>
      </c>
      <c r="F11" s="3">
        <v>34500</v>
      </c>
      <c r="G11" s="3">
        <v>41400</v>
      </c>
    </row>
    <row r="12" spans="4:7" ht="25.05" customHeight="1" x14ac:dyDescent="0.4">
      <c r="D12" s="3" t="s">
        <v>28</v>
      </c>
      <c r="E12" s="3" t="s">
        <v>39</v>
      </c>
      <c r="F12" s="3">
        <v>4600</v>
      </c>
      <c r="G12" s="3">
        <v>5520</v>
      </c>
    </row>
    <row r="13" spans="4:7" ht="25.05" customHeight="1" x14ac:dyDescent="0.4">
      <c r="D13" s="3" t="s">
        <v>29</v>
      </c>
      <c r="E13" s="3" t="s">
        <v>40</v>
      </c>
      <c r="F13" s="3">
        <v>21000</v>
      </c>
      <c r="G13" s="3">
        <v>25200</v>
      </c>
    </row>
    <row r="14" spans="4:7" ht="25.05" customHeight="1" x14ac:dyDescent="0.4">
      <c r="D14" s="3" t="s">
        <v>30</v>
      </c>
      <c r="E14" s="3" t="s">
        <v>41</v>
      </c>
      <c r="F14" s="3">
        <v>200</v>
      </c>
      <c r="G14" s="3">
        <v>240</v>
      </c>
    </row>
    <row r="15" spans="4:7" ht="25.05" customHeight="1" x14ac:dyDescent="0.4">
      <c r="D15" s="3" t="s">
        <v>31</v>
      </c>
      <c r="E15" s="3" t="s">
        <v>42</v>
      </c>
      <c r="F15" s="3">
        <v>340</v>
      </c>
      <c r="G15" s="3">
        <v>408</v>
      </c>
    </row>
    <row r="16" spans="4:7" ht="25.05" customHeight="1" x14ac:dyDescent="0.4">
      <c r="D16" s="3" t="s">
        <v>32</v>
      </c>
      <c r="E16" s="3" t="s">
        <v>43</v>
      </c>
      <c r="F16" s="3">
        <v>52000</v>
      </c>
      <c r="G16" s="3">
        <v>62400</v>
      </c>
    </row>
    <row r="17" spans="4:7" ht="25.05" customHeight="1" x14ac:dyDescent="0.4">
      <c r="D17" s="3" t="s">
        <v>33</v>
      </c>
      <c r="E17" s="3" t="s">
        <v>44</v>
      </c>
      <c r="F17" s="3">
        <v>799</v>
      </c>
      <c r="G17" s="3">
        <v>958.8</v>
      </c>
    </row>
    <row r="18" spans="4:7" ht="25.05" customHeight="1" x14ac:dyDescent="0.4">
      <c r="D18" s="3" t="s">
        <v>34</v>
      </c>
      <c r="E18" s="3" t="s">
        <v>45</v>
      </c>
      <c r="F18" s="3">
        <v>670</v>
      </c>
      <c r="G18" s="3">
        <v>804</v>
      </c>
    </row>
    <row r="19" spans="4:7" ht="25.05" customHeight="1" x14ac:dyDescent="0.4">
      <c r="D19" s="3" t="s">
        <v>35</v>
      </c>
      <c r="E19" s="3" t="s">
        <v>46</v>
      </c>
      <c r="F19" s="3">
        <v>23500</v>
      </c>
      <c r="G19" s="3">
        <v>28200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4845A-D571-4785-95B3-A587CEC0158B}">
  <dimension ref="D9:H19"/>
  <sheetViews>
    <sheetView showGridLines="0" showRowColHeaders="0" workbookViewId="0"/>
  </sheetViews>
  <sheetFormatPr defaultRowHeight="14.4" x14ac:dyDescent="0.3"/>
  <cols>
    <col min="1" max="1" width="4.77734375" style="1" customWidth="1"/>
    <col min="2" max="2" width="26.5546875" style="1" customWidth="1"/>
    <col min="3" max="3" width="5.77734375" style="1" customWidth="1"/>
    <col min="4" max="4" width="15.77734375" style="1" customWidth="1"/>
    <col min="5" max="5" width="24.77734375" style="1" customWidth="1"/>
    <col min="6" max="6" width="20.77734375" style="1" customWidth="1"/>
    <col min="7" max="7" width="18.77734375" style="1" customWidth="1"/>
    <col min="8" max="8" width="26.77734375" style="1" customWidth="1"/>
    <col min="9" max="16384" width="8.88671875" style="1"/>
  </cols>
  <sheetData>
    <row r="9" spans="4:8" ht="25.05" customHeight="1" x14ac:dyDescent="0.4">
      <c r="D9" s="5" t="s">
        <v>25</v>
      </c>
      <c r="E9" s="5" t="s">
        <v>36</v>
      </c>
      <c r="F9" s="5" t="s">
        <v>50</v>
      </c>
      <c r="G9" s="5" t="s">
        <v>54</v>
      </c>
      <c r="H9" s="5" t="s">
        <v>17</v>
      </c>
    </row>
    <row r="10" spans="4:8" ht="25.05" customHeight="1" x14ac:dyDescent="0.4">
      <c r="D10" s="3" t="s">
        <v>26</v>
      </c>
      <c r="E10" s="3" t="s">
        <v>37</v>
      </c>
      <c r="F10" s="3" t="s">
        <v>51</v>
      </c>
      <c r="G10" s="3" t="s">
        <v>55</v>
      </c>
      <c r="H10" s="3" t="s">
        <v>58</v>
      </c>
    </row>
    <row r="11" spans="4:8" ht="25.05" customHeight="1" x14ac:dyDescent="0.4">
      <c r="D11" s="3" t="s">
        <v>27</v>
      </c>
      <c r="E11" s="3" t="s">
        <v>38</v>
      </c>
      <c r="F11" s="3" t="s">
        <v>51</v>
      </c>
      <c r="G11" s="3" t="s">
        <v>55</v>
      </c>
      <c r="H11" s="3" t="s">
        <v>20</v>
      </c>
    </row>
    <row r="12" spans="4:8" ht="25.05" customHeight="1" x14ac:dyDescent="0.4">
      <c r="D12" s="3" t="s">
        <v>28</v>
      </c>
      <c r="E12" s="3" t="s">
        <v>39</v>
      </c>
      <c r="F12" s="3" t="s">
        <v>51</v>
      </c>
      <c r="G12" s="3" t="s">
        <v>55</v>
      </c>
      <c r="H12" s="3" t="s">
        <v>65</v>
      </c>
    </row>
    <row r="13" spans="4:8" ht="25.05" customHeight="1" x14ac:dyDescent="0.4">
      <c r="D13" s="3" t="s">
        <v>29</v>
      </c>
      <c r="E13" s="3" t="s">
        <v>49</v>
      </c>
      <c r="F13" s="3" t="s">
        <v>52</v>
      </c>
      <c r="G13" s="3" t="s">
        <v>56</v>
      </c>
      <c r="H13" s="3" t="s">
        <v>23</v>
      </c>
    </row>
    <row r="14" spans="4:8" ht="25.05" customHeight="1" x14ac:dyDescent="0.4">
      <c r="D14" s="3" t="s">
        <v>30</v>
      </c>
      <c r="E14" s="3" t="s">
        <v>41</v>
      </c>
      <c r="F14" s="3" t="s">
        <v>52</v>
      </c>
      <c r="G14" s="3" t="s">
        <v>56</v>
      </c>
      <c r="H14" s="3" t="s">
        <v>61</v>
      </c>
    </row>
    <row r="15" spans="4:8" ht="25.05" customHeight="1" x14ac:dyDescent="0.4">
      <c r="D15" s="3" t="s">
        <v>31</v>
      </c>
      <c r="E15" s="3" t="s">
        <v>42</v>
      </c>
      <c r="F15" s="3" t="s">
        <v>52</v>
      </c>
      <c r="G15" s="3" t="s">
        <v>56</v>
      </c>
      <c r="H15" s="3" t="s">
        <v>60</v>
      </c>
    </row>
    <row r="16" spans="4:8" ht="25.05" customHeight="1" x14ac:dyDescent="0.4">
      <c r="D16" s="3" t="s">
        <v>32</v>
      </c>
      <c r="E16" s="3" t="s">
        <v>43</v>
      </c>
      <c r="F16" s="3" t="s">
        <v>52</v>
      </c>
      <c r="G16" s="3" t="s">
        <v>56</v>
      </c>
      <c r="H16" s="3" t="s">
        <v>59</v>
      </c>
    </row>
    <row r="17" spans="4:8" ht="25.05" customHeight="1" x14ac:dyDescent="0.4">
      <c r="D17" s="3" t="s">
        <v>33</v>
      </c>
      <c r="E17" s="3" t="s">
        <v>44</v>
      </c>
      <c r="F17" s="3" t="s">
        <v>53</v>
      </c>
      <c r="G17" s="3" t="s">
        <v>57</v>
      </c>
      <c r="H17" s="3" t="s">
        <v>62</v>
      </c>
    </row>
    <row r="18" spans="4:8" ht="25.05" customHeight="1" x14ac:dyDescent="0.4">
      <c r="D18" s="3" t="s">
        <v>34</v>
      </c>
      <c r="E18" s="3" t="s">
        <v>45</v>
      </c>
      <c r="F18" s="3" t="s">
        <v>53</v>
      </c>
      <c r="G18" s="3" t="s">
        <v>57</v>
      </c>
      <c r="H18" s="3" t="s">
        <v>63</v>
      </c>
    </row>
    <row r="19" spans="4:8" ht="25.05" customHeight="1" x14ac:dyDescent="0.4">
      <c r="D19" s="3" t="s">
        <v>35</v>
      </c>
      <c r="E19" s="3" t="s">
        <v>46</v>
      </c>
      <c r="F19" s="3" t="s">
        <v>53</v>
      </c>
      <c r="G19" s="3" t="s">
        <v>57</v>
      </c>
      <c r="H19" s="3" t="s">
        <v>64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D6CB-112E-4F0F-B1AE-64D635C0F108}">
  <dimension ref="F12:F16"/>
  <sheetViews>
    <sheetView showGridLines="0" showRowColHeaders="0" workbookViewId="0"/>
  </sheetViews>
  <sheetFormatPr defaultRowHeight="14.4" x14ac:dyDescent="0.3"/>
  <cols>
    <col min="1" max="1" width="4.77734375" style="1" customWidth="1"/>
    <col min="2" max="2" width="26.5546875" style="1" customWidth="1"/>
    <col min="3" max="3" width="5.77734375" style="1" customWidth="1"/>
    <col min="4" max="5" width="8.88671875" style="1"/>
    <col min="6" max="6" width="25.77734375" style="1" customWidth="1"/>
    <col min="7" max="16384" width="8.88671875" style="1"/>
  </cols>
  <sheetData>
    <row r="12" spans="6:6" ht="28.8" x14ac:dyDescent="0.55000000000000004">
      <c r="F12" s="10" t="s">
        <v>66</v>
      </c>
    </row>
    <row r="16" spans="6:6" ht="28.8" x14ac:dyDescent="0.55000000000000004">
      <c r="F16" s="10" t="s">
        <v>67</v>
      </c>
    </row>
  </sheetData>
  <hyperlinks>
    <hyperlink ref="F12" location="Purchase!A1" display="Purchase Entry" xr:uid="{52B0FCEB-59CF-4688-9C43-DA347686F4BD}"/>
    <hyperlink ref="F16" location="Sales!A1" display="Sales Entry" xr:uid="{14940DF8-B2C0-484F-8E8E-B8610E8BAC6C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F463E-0D3A-40D2-B237-F64400B94540}">
  <dimension ref="D9:J22"/>
  <sheetViews>
    <sheetView showGridLines="0" showRowColHeaders="0" workbookViewId="0">
      <pane xSplit="3" ySplit="9" topLeftCell="D10" activePane="bottomRight" state="frozen"/>
      <selection activeCell="B2" sqref="B2"/>
      <selection pane="topRight" activeCell="B2" sqref="B2"/>
      <selection pane="bottomLeft" activeCell="B2" sqref="B2"/>
      <selection pane="bottomRight"/>
    </sheetView>
  </sheetViews>
  <sheetFormatPr defaultRowHeight="14.4" x14ac:dyDescent="0.3"/>
  <cols>
    <col min="1" max="1" width="4.77734375" style="1" customWidth="1"/>
    <col min="2" max="2" width="26.5546875" style="1" customWidth="1"/>
    <col min="3" max="3" width="5.77734375" style="1" customWidth="1"/>
    <col min="4" max="4" width="17.6640625" style="1" customWidth="1"/>
    <col min="5" max="5" width="24" style="1" customWidth="1"/>
    <col min="6" max="6" width="21" style="1" customWidth="1"/>
    <col min="7" max="7" width="15.88671875" style="1" customWidth="1"/>
    <col min="8" max="8" width="11.88671875" style="1" customWidth="1"/>
    <col min="9" max="9" width="11.33203125" style="1" customWidth="1"/>
    <col min="10" max="10" width="15.44140625" style="1" customWidth="1"/>
    <col min="11" max="16384" width="8.88671875" style="1"/>
  </cols>
  <sheetData>
    <row r="9" spans="4:10" ht="25.05" customHeight="1" x14ac:dyDescent="0.4">
      <c r="D9" s="5" t="s">
        <v>25</v>
      </c>
      <c r="E9" s="5" t="s">
        <v>36</v>
      </c>
      <c r="F9" s="5" t="s">
        <v>68</v>
      </c>
      <c r="G9" s="5" t="s">
        <v>69</v>
      </c>
      <c r="H9" s="5" t="s">
        <v>70</v>
      </c>
      <c r="I9" s="5" t="s">
        <v>47</v>
      </c>
      <c r="J9" s="5" t="s">
        <v>71</v>
      </c>
    </row>
    <row r="10" spans="4:10" ht="25.05" customHeight="1" x14ac:dyDescent="0.4">
      <c r="D10" s="3" t="s">
        <v>32</v>
      </c>
      <c r="E10" s="3" t="str">
        <f>IFERROR(VLOOKUP(Purchasedata[[#This Row],[HSN Code]],Productsdata[#All],2,0),"")</f>
        <v>Camera</v>
      </c>
      <c r="F10" s="3" t="str">
        <f>IFERROR(VLOOKUP(Purchasedata[[#This Row],[HSN Code]],Vendorsdata[#All],3,0),"")</f>
        <v>GG Traders</v>
      </c>
      <c r="G10" s="11">
        <v>45748</v>
      </c>
      <c r="H10" s="3">
        <v>10</v>
      </c>
      <c r="I10" s="3">
        <f>IFERROR(VLOOKUP(Purchasedata[[#This Row],[HSN Code]],Productsdata[#All],3,0),"")</f>
        <v>52000</v>
      </c>
      <c r="J10" s="3">
        <f>IFERROR(Purchasedata[[#This Row],[Units]]*Purchasedata[[#This Row],[Cost]],"")</f>
        <v>520000</v>
      </c>
    </row>
    <row r="11" spans="4:10" ht="25.05" customHeight="1" x14ac:dyDescent="0.4">
      <c r="D11" s="3" t="s">
        <v>34</v>
      </c>
      <c r="E11" s="3" t="str">
        <f>IFERROR(VLOOKUP(Purchasedata[[#This Row],[HSN Code]],Productsdata[#All],2,0),"")</f>
        <v>Speakers</v>
      </c>
      <c r="F11" s="3" t="str">
        <f>IFERROR(VLOOKUP(Purchasedata[[#This Row],[HSN Code]],Vendorsdata[#All],3,0),"")</f>
        <v>Compac</v>
      </c>
      <c r="G11" s="11">
        <v>45748</v>
      </c>
      <c r="H11" s="3">
        <v>10</v>
      </c>
      <c r="I11" s="3">
        <f>IFERROR(VLOOKUP(Purchasedata[[#This Row],[HSN Code]],Productsdata[#All],3,0),"")</f>
        <v>670</v>
      </c>
      <c r="J11" s="3">
        <f>IFERROR(Purchasedata[[#This Row],[Units]]*Purchasedata[[#This Row],[Cost]],"")</f>
        <v>6700</v>
      </c>
    </row>
    <row r="12" spans="4:10" ht="25.05" customHeight="1" x14ac:dyDescent="0.4">
      <c r="D12" s="3" t="s">
        <v>29</v>
      </c>
      <c r="E12" s="3" t="str">
        <f>IFERROR(VLOOKUP(Purchasedata[[#This Row],[HSN Code]],Productsdata[#All],2,0),"")</f>
        <v>Desktop</v>
      </c>
      <c r="F12" s="3" t="str">
        <f>IFERROR(VLOOKUP(Purchasedata[[#This Row],[HSN Code]],Vendorsdata[#All],3,0),"")</f>
        <v>GG Traders</v>
      </c>
      <c r="G12" s="11">
        <v>45778</v>
      </c>
      <c r="H12" s="3">
        <v>50</v>
      </c>
      <c r="I12" s="3">
        <f>IFERROR(VLOOKUP(Purchasedata[[#This Row],[HSN Code]],Productsdata[#All],3,0),"")</f>
        <v>21000</v>
      </c>
      <c r="J12" s="3">
        <f>IFERROR(Purchasedata[[#This Row],[Units]]*Purchasedata[[#This Row],[Cost]],"")</f>
        <v>1050000</v>
      </c>
    </row>
    <row r="13" spans="4:10" ht="25.05" customHeight="1" x14ac:dyDescent="0.4">
      <c r="D13" s="3" t="s">
        <v>26</v>
      </c>
      <c r="E13" s="3" t="str">
        <f>IFERROR(VLOOKUP(Purchasedata[[#This Row],[HSN Code]],Productsdata[#All],2,0),"")</f>
        <v>Smart Watch</v>
      </c>
      <c r="F13" s="3" t="str">
        <f>IFERROR(VLOOKUP(Purchasedata[[#This Row],[HSN Code]],Vendorsdata[#All],3,0),"")</f>
        <v>Tech99</v>
      </c>
      <c r="G13" s="11">
        <v>45778</v>
      </c>
      <c r="H13" s="3">
        <v>50</v>
      </c>
      <c r="I13" s="3">
        <f>IFERROR(VLOOKUP(Purchasedata[[#This Row],[HSN Code]],Productsdata[#All],3,0),"")</f>
        <v>980</v>
      </c>
      <c r="J13" s="3">
        <f>IFERROR(Purchasedata[[#This Row],[Units]]*Purchasedata[[#This Row],[Cost]],"")</f>
        <v>49000</v>
      </c>
    </row>
    <row r="14" spans="4:10" ht="25.05" customHeight="1" x14ac:dyDescent="0.4">
      <c r="D14" s="3" t="s">
        <v>27</v>
      </c>
      <c r="E14" s="3" t="str">
        <f>IFERROR(VLOOKUP(Purchasedata[[#This Row],[HSN Code]],Productsdata[#All],2,0),"")</f>
        <v>Laptop HP xyz i5</v>
      </c>
      <c r="F14" s="3" t="str">
        <f>IFERROR(VLOOKUP(Purchasedata[[#This Row],[HSN Code]],Vendorsdata[#All],3,0),"")</f>
        <v>Tech99</v>
      </c>
      <c r="G14" s="11">
        <v>45778</v>
      </c>
      <c r="H14" s="3">
        <v>50</v>
      </c>
      <c r="I14" s="3">
        <f>IFERROR(VLOOKUP(Purchasedata[[#This Row],[HSN Code]],Productsdata[#All],3,0),"")</f>
        <v>34500</v>
      </c>
      <c r="J14" s="3">
        <f>IFERROR(Purchasedata[[#This Row],[Units]]*Purchasedata[[#This Row],[Cost]],"")</f>
        <v>1725000</v>
      </c>
    </row>
    <row r="15" spans="4:10" ht="25.05" customHeight="1" x14ac:dyDescent="0.4">
      <c r="D15" s="3" t="s">
        <v>28</v>
      </c>
      <c r="E15" s="3" t="str">
        <f>IFERROR(VLOOKUP(Purchasedata[[#This Row],[HSN Code]],Productsdata[#All],2,0),"")</f>
        <v>Wireless Printer</v>
      </c>
      <c r="F15" s="3" t="str">
        <f>IFERROR(VLOOKUP(Purchasedata[[#This Row],[HSN Code]],Vendorsdata[#All],3,0),"")</f>
        <v>Tech99</v>
      </c>
      <c r="G15" s="11">
        <v>45778</v>
      </c>
      <c r="H15" s="3">
        <v>100</v>
      </c>
      <c r="I15" s="3">
        <f>IFERROR(VLOOKUP(Purchasedata[[#This Row],[HSN Code]],Productsdata[#All],3,0),"")</f>
        <v>4600</v>
      </c>
      <c r="J15" s="3">
        <f>IFERROR(Purchasedata[[#This Row],[Units]]*Purchasedata[[#This Row],[Cost]],"")</f>
        <v>460000</v>
      </c>
    </row>
    <row r="16" spans="4:10" ht="25.05" customHeight="1" x14ac:dyDescent="0.4">
      <c r="D16" s="3" t="s">
        <v>26</v>
      </c>
      <c r="E16" s="3" t="str">
        <f>IFERROR(VLOOKUP(Purchasedata[[#This Row],[HSN Code]],Productsdata[#All],2,0),"")</f>
        <v>Smart Watch</v>
      </c>
      <c r="F16" s="3" t="str">
        <f>IFERROR(VLOOKUP(Purchasedata[[#This Row],[HSN Code]],Vendorsdata[#All],3,0),"")</f>
        <v>Tech99</v>
      </c>
      <c r="G16" s="11">
        <v>45778</v>
      </c>
      <c r="H16" s="3">
        <v>10</v>
      </c>
      <c r="I16" s="3">
        <f>IFERROR(VLOOKUP(Purchasedata[[#This Row],[HSN Code]],Productsdata[#All],3,0),"")</f>
        <v>980</v>
      </c>
      <c r="J16" s="3">
        <f>IFERROR(Purchasedata[[#This Row],[Units]]*Purchasedata[[#This Row],[Cost]],"")</f>
        <v>9800</v>
      </c>
    </row>
    <row r="17" spans="4:10" ht="25.05" customHeight="1" x14ac:dyDescent="0.4">
      <c r="D17" s="3" t="s">
        <v>34</v>
      </c>
      <c r="E17" s="3" t="str">
        <f>IFERROR(VLOOKUP(Purchasedata[[#This Row],[HSN Code]],Productsdata[#All],2,0),"")</f>
        <v>Speakers</v>
      </c>
      <c r="F17" s="3" t="str">
        <f>IFERROR(VLOOKUP(Purchasedata[[#This Row],[HSN Code]],Vendorsdata[#All],3,0),"")</f>
        <v>Compac</v>
      </c>
      <c r="G17" s="11">
        <v>45779</v>
      </c>
      <c r="H17" s="3">
        <v>20</v>
      </c>
      <c r="I17" s="3">
        <f>IFERROR(VLOOKUP(Purchasedata[[#This Row],[HSN Code]],Productsdata[#All],3,0),"")</f>
        <v>670</v>
      </c>
      <c r="J17" s="3">
        <f>IFERROR(Purchasedata[[#This Row],[Units]]*Purchasedata[[#This Row],[Cost]],"")</f>
        <v>13400</v>
      </c>
    </row>
    <row r="18" spans="4:10" ht="25.05" customHeight="1" x14ac:dyDescent="0.4">
      <c r="D18" s="3" t="s">
        <v>33</v>
      </c>
      <c r="E18" s="3" t="str">
        <f>IFERROR(VLOOKUP(Purchasedata[[#This Row],[HSN Code]],Productsdata[#All],2,0),"")</f>
        <v>Headphones</v>
      </c>
      <c r="F18" s="3" t="str">
        <f>IFERROR(VLOOKUP(Purchasedata[[#This Row],[HSN Code]],Vendorsdata[#All],3,0),"")</f>
        <v>Compac</v>
      </c>
      <c r="G18" s="11">
        <v>45780</v>
      </c>
      <c r="H18" s="3">
        <v>30</v>
      </c>
      <c r="I18" s="3">
        <f>IFERROR(VLOOKUP(Purchasedata[[#This Row],[HSN Code]],Productsdata[#All],3,0),"")</f>
        <v>799</v>
      </c>
      <c r="J18" s="3">
        <f>IFERROR(Purchasedata[[#This Row],[Units]]*Purchasedata[[#This Row],[Cost]],"")</f>
        <v>23970</v>
      </c>
    </row>
    <row r="19" spans="4:10" ht="21" x14ac:dyDescent="0.4">
      <c r="D19" s="3" t="s">
        <v>35</v>
      </c>
      <c r="E19" s="3" t="str">
        <f>IFERROR(VLOOKUP(Purchasedata[[#This Row],[HSN Code]],Productsdata[#All],2,0),"")</f>
        <v>Tablets</v>
      </c>
      <c r="F19" s="3" t="str">
        <f>IFERROR(VLOOKUP(Purchasedata[[#This Row],[HSN Code]],Vendorsdata[#All],3,0),"")</f>
        <v>Compac</v>
      </c>
      <c r="G19" s="11">
        <v>45781</v>
      </c>
      <c r="H19" s="3">
        <v>25</v>
      </c>
      <c r="I19" s="3">
        <f>IFERROR(VLOOKUP(Purchasedata[[#This Row],[HSN Code]],Productsdata[#All],3,0),"")</f>
        <v>23500</v>
      </c>
      <c r="J19" s="3">
        <f>IFERROR(Purchasedata[[#This Row],[Units]]*Purchasedata[[#This Row],[Cost]],"")</f>
        <v>587500</v>
      </c>
    </row>
    <row r="20" spans="4:10" ht="21" x14ac:dyDescent="0.4">
      <c r="D20" s="3" t="s">
        <v>31</v>
      </c>
      <c r="E20" s="3" t="str">
        <f>IFERROR(VLOOKUP(Purchasedata[[#This Row],[HSN Code]],Productsdata[#All],2,0),"")</f>
        <v>Rgb Keyboard</v>
      </c>
      <c r="F20" s="3" t="str">
        <f>IFERROR(VLOOKUP(Purchasedata[[#This Row],[HSN Code]],Vendorsdata[#All],3,0),"")</f>
        <v>GG Traders</v>
      </c>
      <c r="G20" s="11">
        <v>45782</v>
      </c>
      <c r="H20" s="3">
        <v>40</v>
      </c>
      <c r="I20" s="3">
        <f>IFERROR(VLOOKUP(Purchasedata[[#This Row],[HSN Code]],Productsdata[#All],3,0),"")</f>
        <v>340</v>
      </c>
      <c r="J20" s="3">
        <f>IFERROR(Purchasedata[[#This Row],[Units]]*Purchasedata[[#This Row],[Cost]],"")</f>
        <v>13600</v>
      </c>
    </row>
    <row r="21" spans="4:10" ht="21" x14ac:dyDescent="0.4">
      <c r="D21" s="3" t="s">
        <v>30</v>
      </c>
      <c r="E21" s="3" t="str">
        <f>IFERROR(VLOOKUP(Purchasedata[[#This Row],[HSN Code]],Productsdata[#All],2,0),"")</f>
        <v>Mouse</v>
      </c>
      <c r="F21" s="3" t="str">
        <f>IFERROR(VLOOKUP(Purchasedata[[#This Row],[HSN Code]],Vendorsdata[#All],3,0),"")</f>
        <v>GG Traders</v>
      </c>
      <c r="G21" s="3"/>
      <c r="H21" s="3">
        <v>20</v>
      </c>
      <c r="I21" s="3">
        <f>IFERROR(VLOOKUP(Purchasedata[[#This Row],[HSN Code]],Productsdata[#All],3,0),"")</f>
        <v>200</v>
      </c>
      <c r="J21" s="3">
        <f>IFERROR(Purchasedata[[#This Row],[Units]]*Purchasedata[[#This Row],[Cost]],"")</f>
        <v>4000</v>
      </c>
    </row>
    <row r="22" spans="4:10" ht="21" x14ac:dyDescent="0.4">
      <c r="D22" s="3"/>
      <c r="E22" s="3" t="str">
        <f>IFERROR(VLOOKUP(Purchasedata[[#This Row],[HSN Code]],Productsdata[#All],2,0),"")</f>
        <v/>
      </c>
      <c r="F22" s="3" t="str">
        <f>IFERROR(VLOOKUP(Purchasedata[[#This Row],[HSN Code]],Vendorsdata[#All],3,0),"")</f>
        <v/>
      </c>
      <c r="G22" s="3"/>
      <c r="H22" s="3"/>
      <c r="I22" s="3" t="str">
        <f>IFERROR(VLOOKUP(Purchasedata[[#This Row],[HSN Code]],Productsdata[#All],3,0),"")</f>
        <v/>
      </c>
      <c r="J22" s="3" t="str">
        <f>IFERROR(Purchasedata[[#This Row],[Units]]*Purchasedata[[#This Row],[Cost]],"")</f>
        <v/>
      </c>
    </row>
  </sheetData>
  <dataValidations count="1">
    <dataValidation type="list" allowBlank="1" showInputMessage="1" showErrorMessage="1" sqref="D10:D22" xr:uid="{CFDCE7B7-73B4-4470-BCF2-F0A969CC0F54}">
      <formula1>hsncode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3BF63-771B-48A6-819D-4C0A8ED80E2B}">
  <dimension ref="D9:L21"/>
  <sheetViews>
    <sheetView showGridLines="0" showRowColHeaders="0" workbookViewId="0"/>
  </sheetViews>
  <sheetFormatPr defaultRowHeight="14.4" x14ac:dyDescent="0.3"/>
  <cols>
    <col min="1" max="1" width="4.77734375" style="1" customWidth="1"/>
    <col min="2" max="2" width="26.5546875" style="1" customWidth="1"/>
    <col min="3" max="3" width="5.77734375" style="1" customWidth="1"/>
    <col min="4" max="4" width="13.77734375" style="1" customWidth="1"/>
    <col min="5" max="5" width="20.77734375" style="1" customWidth="1"/>
    <col min="6" max="6" width="15.77734375" style="1" customWidth="1"/>
    <col min="7" max="7" width="23.77734375" style="1" customWidth="1"/>
    <col min="8" max="8" width="16.77734375" style="12" customWidth="1"/>
    <col min="9" max="9" width="18.77734375" style="1" customWidth="1"/>
    <col min="10" max="10" width="10.77734375" style="1" customWidth="1"/>
    <col min="11" max="11" width="11.77734375" style="1" customWidth="1"/>
    <col min="12" max="12" width="13.77734375" style="1" customWidth="1"/>
    <col min="13" max="16384" width="8.88671875" style="1"/>
  </cols>
  <sheetData>
    <row r="9" spans="4:12" ht="25.05" customHeight="1" x14ac:dyDescent="0.4">
      <c r="D9" s="3" t="s">
        <v>72</v>
      </c>
      <c r="E9" s="3" t="s">
        <v>73</v>
      </c>
      <c r="F9" s="3" t="s">
        <v>25</v>
      </c>
      <c r="G9" s="3" t="s">
        <v>36</v>
      </c>
      <c r="H9" s="11" t="s">
        <v>69</v>
      </c>
      <c r="I9" s="3" t="s">
        <v>74</v>
      </c>
      <c r="J9" s="3" t="s">
        <v>70</v>
      </c>
      <c r="K9" s="3" t="s">
        <v>75</v>
      </c>
      <c r="L9" s="3" t="s">
        <v>71</v>
      </c>
    </row>
    <row r="10" spans="4:12" ht="25.05" customHeight="1" x14ac:dyDescent="0.4">
      <c r="D10" s="9">
        <v>102</v>
      </c>
      <c r="E10" s="3" t="str">
        <f>IFERROR(VLOOKUP(Salesdata[[#This Row],[Cust_ID]],customersdata[#All],2,0),"")</f>
        <v>MD Tech</v>
      </c>
      <c r="F10" s="3" t="s">
        <v>30</v>
      </c>
      <c r="G10" s="3" t="str">
        <f>IFERROR(VLOOKUP(Salesdata[[#This Row],[HSN Code]],Productsdata[#All],2,0),"")</f>
        <v>Mouse</v>
      </c>
      <c r="H10" s="11">
        <v>45748</v>
      </c>
      <c r="I10" s="3">
        <f>IFERROR(VLOOKUP(Salesdata[[#This Row],[HSN Code]],Inventorydata[#All],6,0),"")</f>
        <v>13</v>
      </c>
      <c r="J10" s="3">
        <v>2</v>
      </c>
      <c r="K10" s="3">
        <f>IFERROR(VLOOKUP(Salesdata[[#This Row],[HSN Code]],Productsdata[#All],4,0),"")</f>
        <v>240</v>
      </c>
      <c r="L10" s="3">
        <f>IFERROR(Salesdata[[#This Row],[Price]]*Salesdata[[#This Row],[Units]],"")</f>
        <v>480</v>
      </c>
    </row>
    <row r="11" spans="4:12" ht="25.05" customHeight="1" x14ac:dyDescent="0.4">
      <c r="D11" s="9">
        <v>101</v>
      </c>
      <c r="E11" s="3" t="str">
        <f>IFERROR(VLOOKUP(Salesdata[[#This Row],[Cust_ID]],customersdata[#All],2,0),"")</f>
        <v>Atul Ltd.</v>
      </c>
      <c r="F11" s="3" t="s">
        <v>29</v>
      </c>
      <c r="G11" s="3" t="str">
        <f>IFERROR(VLOOKUP(Salesdata[[#This Row],[HSN Code]],Productsdata[#All],2,0),"")</f>
        <v>Desktop</v>
      </c>
      <c r="H11" s="11">
        <v>45748</v>
      </c>
      <c r="I11" s="3">
        <f>IFERROR(VLOOKUP(Salesdata[[#This Row],[HSN Code]],Inventorydata[#All],6,0),"")</f>
        <v>45</v>
      </c>
      <c r="J11" s="3">
        <v>5</v>
      </c>
      <c r="K11" s="3">
        <f>IFERROR(VLOOKUP(Salesdata[[#This Row],[HSN Code]],Productsdata[#All],4,0),"")</f>
        <v>25200</v>
      </c>
      <c r="L11" s="3">
        <f>IFERROR(Salesdata[[#This Row],[Price]]*Salesdata[[#This Row],[Units]],"")</f>
        <v>126000</v>
      </c>
    </row>
    <row r="12" spans="4:12" ht="25.05" customHeight="1" x14ac:dyDescent="0.4">
      <c r="D12" s="9">
        <v>103</v>
      </c>
      <c r="E12" s="3" t="str">
        <f>IFERROR(VLOOKUP(Salesdata[[#This Row],[Cust_ID]],customersdata[#All],2,0),"")</f>
        <v>99store</v>
      </c>
      <c r="F12" s="3" t="s">
        <v>33</v>
      </c>
      <c r="G12" s="3" t="str">
        <f>IFERROR(VLOOKUP(Salesdata[[#This Row],[HSN Code]],Productsdata[#All],2,0),"")</f>
        <v>Headphones</v>
      </c>
      <c r="H12" s="11">
        <v>45748</v>
      </c>
      <c r="I12" s="3">
        <f>IFERROR(VLOOKUP(Salesdata[[#This Row],[HSN Code]],Inventorydata[#All],6,0),"")</f>
        <v>3</v>
      </c>
      <c r="J12" s="3">
        <v>27</v>
      </c>
      <c r="K12" s="3">
        <f>IFERROR(VLOOKUP(Salesdata[[#This Row],[HSN Code]],Productsdata[#All],4,0),"")</f>
        <v>958.8</v>
      </c>
      <c r="L12" s="3">
        <f>IFERROR(Salesdata[[#This Row],[Price]]*Salesdata[[#This Row],[Units]],"")</f>
        <v>25887.599999999999</v>
      </c>
    </row>
    <row r="13" spans="4:12" ht="25.05" customHeight="1" x14ac:dyDescent="0.4">
      <c r="D13" s="9">
        <v>100</v>
      </c>
      <c r="E13" s="3" t="str">
        <f>IFERROR(VLOOKUP(Salesdata[[#This Row],[Cust_ID]],customersdata[#All],2,0),"")</f>
        <v>Ram sales</v>
      </c>
      <c r="F13" s="3" t="s">
        <v>34</v>
      </c>
      <c r="G13" s="3" t="str">
        <f>IFERROR(VLOOKUP(Salesdata[[#This Row],[HSN Code]],Productsdata[#All],2,0),"")</f>
        <v>Speakers</v>
      </c>
      <c r="H13" s="11">
        <v>45778</v>
      </c>
      <c r="I13" s="3">
        <f>IFERROR(VLOOKUP(Salesdata[[#This Row],[HSN Code]],Inventorydata[#All],6,0),"")</f>
        <v>19</v>
      </c>
      <c r="J13" s="3">
        <v>7</v>
      </c>
      <c r="K13" s="3">
        <f>IFERROR(VLOOKUP(Salesdata[[#This Row],[HSN Code]],Productsdata[#All],4,0),"")</f>
        <v>804</v>
      </c>
      <c r="L13" s="3">
        <f>IFERROR(Salesdata[[#This Row],[Price]]*Salesdata[[#This Row],[Units]],"")</f>
        <v>5628</v>
      </c>
    </row>
    <row r="14" spans="4:12" ht="25.05" customHeight="1" x14ac:dyDescent="0.4">
      <c r="D14" s="9">
        <v>105</v>
      </c>
      <c r="E14" s="3" t="str">
        <f>IFERROR(VLOOKUP(Salesdata[[#This Row],[Cust_ID]],customersdata[#All],2,0),"")</f>
        <v>Amit</v>
      </c>
      <c r="F14" s="3" t="s">
        <v>26</v>
      </c>
      <c r="G14" s="3" t="str">
        <f>IFERROR(VLOOKUP(Salesdata[[#This Row],[HSN Code]],Productsdata[#All],2,0),"")</f>
        <v>Smart Watch</v>
      </c>
      <c r="H14" s="11">
        <v>45779</v>
      </c>
      <c r="I14" s="3">
        <f>IFERROR(VLOOKUP(Salesdata[[#This Row],[HSN Code]],Inventorydata[#All],6,0),"")</f>
        <v>50</v>
      </c>
      <c r="J14" s="3">
        <v>10</v>
      </c>
      <c r="K14" s="3">
        <f>IFERROR(VLOOKUP(Salesdata[[#This Row],[HSN Code]],Productsdata[#All],4,0),"")</f>
        <v>1176</v>
      </c>
      <c r="L14" s="3">
        <f>IFERROR(Salesdata[[#This Row],[Price]]*Salesdata[[#This Row],[Units]],"")</f>
        <v>11760</v>
      </c>
    </row>
    <row r="15" spans="4:12" ht="25.05" customHeight="1" x14ac:dyDescent="0.4">
      <c r="D15" s="9">
        <v>106</v>
      </c>
      <c r="E15" s="3" t="str">
        <f>IFERROR(VLOOKUP(Salesdata[[#This Row],[Cust_ID]],customersdata[#All],2,0),"")</f>
        <v>Jain TEL.</v>
      </c>
      <c r="F15" s="3" t="s">
        <v>32</v>
      </c>
      <c r="G15" s="3" t="str">
        <f>IFERROR(VLOOKUP(Salesdata[[#This Row],[HSN Code]],Productsdata[#All],2,0),"")</f>
        <v>Camera</v>
      </c>
      <c r="H15" s="11">
        <v>45780</v>
      </c>
      <c r="I15" s="3">
        <f>IFERROR(VLOOKUP(Salesdata[[#This Row],[HSN Code]],Inventorydata[#All],6,0),"")</f>
        <v>6</v>
      </c>
      <c r="J15" s="3">
        <v>4</v>
      </c>
      <c r="K15" s="3">
        <f>IFERROR(VLOOKUP(Salesdata[[#This Row],[HSN Code]],Productsdata[#All],4,0),"")</f>
        <v>62400</v>
      </c>
      <c r="L15" s="3">
        <f>IFERROR(Salesdata[[#This Row],[Price]]*Salesdata[[#This Row],[Units]],"")</f>
        <v>249600</v>
      </c>
    </row>
    <row r="16" spans="4:12" ht="25.05" customHeight="1" x14ac:dyDescent="0.4">
      <c r="D16" s="9">
        <v>104</v>
      </c>
      <c r="E16" s="3" t="str">
        <f>IFERROR(VLOOKUP(Salesdata[[#This Row],[Cust_ID]],customersdata[#All],2,0),"")</f>
        <v>Rajesh Kumar</v>
      </c>
      <c r="F16" s="3" t="s">
        <v>35</v>
      </c>
      <c r="G16" s="3" t="str">
        <f>IFERROR(VLOOKUP(Salesdata[[#This Row],[HSN Code]],Productsdata[#All],2,0),"")</f>
        <v>Tablets</v>
      </c>
      <c r="H16" s="11">
        <v>45781</v>
      </c>
      <c r="I16" s="3">
        <f>IFERROR(VLOOKUP(Salesdata[[#This Row],[HSN Code]],Inventorydata[#All],6,0),"")</f>
        <v>4</v>
      </c>
      <c r="J16" s="3">
        <v>4</v>
      </c>
      <c r="K16" s="3">
        <f>IFERROR(VLOOKUP(Salesdata[[#This Row],[HSN Code]],Productsdata[#All],4,0),"")</f>
        <v>28200</v>
      </c>
      <c r="L16" s="3">
        <f>IFERROR(Salesdata[[#This Row],[Price]]*Salesdata[[#This Row],[Units]],"")</f>
        <v>112800</v>
      </c>
    </row>
    <row r="17" spans="4:12" ht="25.05" customHeight="1" x14ac:dyDescent="0.4">
      <c r="D17" s="9">
        <v>105</v>
      </c>
      <c r="E17" s="3" t="str">
        <f>IFERROR(VLOOKUP(Salesdata[[#This Row],[Cust_ID]],customersdata[#All],2,0),"")</f>
        <v>Amit</v>
      </c>
      <c r="F17" s="3" t="s">
        <v>34</v>
      </c>
      <c r="G17" s="3" t="str">
        <f>IFERROR(VLOOKUP(Salesdata[[#This Row],[HSN Code]],Productsdata[#All],2,0),"")</f>
        <v>Speakers</v>
      </c>
      <c r="H17" s="11">
        <v>45782</v>
      </c>
      <c r="I17" s="3">
        <f>IFERROR(VLOOKUP(Salesdata[[#This Row],[HSN Code]],Inventorydata[#All],6,0),"")</f>
        <v>19</v>
      </c>
      <c r="J17" s="3">
        <v>4</v>
      </c>
      <c r="K17" s="3">
        <f>IFERROR(VLOOKUP(Salesdata[[#This Row],[HSN Code]],Productsdata[#All],4,0),"")</f>
        <v>804</v>
      </c>
      <c r="L17" s="3">
        <f>IFERROR(Salesdata[[#This Row],[Price]]*Salesdata[[#This Row],[Units]],"")</f>
        <v>3216</v>
      </c>
    </row>
    <row r="18" spans="4:12" ht="25.05" customHeight="1" x14ac:dyDescent="0.4">
      <c r="D18" s="9">
        <v>104</v>
      </c>
      <c r="E18" s="3" t="str">
        <f>IFERROR(VLOOKUP(Salesdata[[#This Row],[Cust_ID]],customersdata[#All],2,0),"")</f>
        <v>Rajesh Kumar</v>
      </c>
      <c r="F18" s="3" t="s">
        <v>27</v>
      </c>
      <c r="G18" s="3" t="str">
        <f>IFERROR(VLOOKUP(Salesdata[[#This Row],[HSN Code]],Productsdata[#All],2,0),"")</f>
        <v>Laptop HP xyz i5</v>
      </c>
      <c r="H18" s="11">
        <v>45783</v>
      </c>
      <c r="I18" s="3">
        <f>IFERROR(VLOOKUP(Salesdata[[#This Row],[HSN Code]],Inventorydata[#All],6,0),"")</f>
        <v>3</v>
      </c>
      <c r="J18" s="3">
        <v>3</v>
      </c>
      <c r="K18" s="3">
        <f>IFERROR(VLOOKUP(Salesdata[[#This Row],[HSN Code]],Productsdata[#All],4,0),"")</f>
        <v>41400</v>
      </c>
      <c r="L18" s="3">
        <f>IFERROR(Salesdata[[#This Row],[Price]]*Salesdata[[#This Row],[Units]],"")</f>
        <v>124200</v>
      </c>
    </row>
    <row r="19" spans="4:12" ht="25.05" customHeight="1" x14ac:dyDescent="0.4">
      <c r="D19" s="9">
        <v>104</v>
      </c>
      <c r="E19" s="3" t="str">
        <f>IFERROR(VLOOKUP(Salesdata[[#This Row],[Cust_ID]],customersdata[#All],2,0),"")</f>
        <v>Rajesh Kumar</v>
      </c>
      <c r="F19" s="3" t="s">
        <v>30</v>
      </c>
      <c r="G19" s="3" t="str">
        <f>IFERROR(VLOOKUP(Salesdata[[#This Row],[HSN Code]],Productsdata[#All],2,0),"")</f>
        <v>Mouse</v>
      </c>
      <c r="H19" s="11">
        <v>45784</v>
      </c>
      <c r="I19" s="3">
        <f>IFERROR(VLOOKUP(Salesdata[[#This Row],[HSN Code]],Inventorydata[#All],6,0),"")</f>
        <v>13</v>
      </c>
      <c r="J19" s="3">
        <v>5</v>
      </c>
      <c r="K19" s="3">
        <f>IFERROR(VLOOKUP(Salesdata[[#This Row],[HSN Code]],Productsdata[#All],4,0),"")</f>
        <v>240</v>
      </c>
      <c r="L19" s="3">
        <f>IFERROR(Salesdata[[#This Row],[Price]]*Salesdata[[#This Row],[Units]],"")</f>
        <v>1200</v>
      </c>
    </row>
    <row r="20" spans="4:12" ht="21" x14ac:dyDescent="0.4">
      <c r="D20" s="9">
        <v>107</v>
      </c>
      <c r="E20" s="3" t="str">
        <f>IFERROR(VLOOKUP(Salesdata[[#This Row],[Cust_ID]],customersdata[#All],2,0),"")</f>
        <v>AB Tech</v>
      </c>
      <c r="F20" s="3" t="s">
        <v>35</v>
      </c>
      <c r="G20" s="3" t="str">
        <f>IFERROR(VLOOKUP(Salesdata[[#This Row],[HSN Code]],Productsdata[#All],2,0),"")</f>
        <v>Tablets</v>
      </c>
      <c r="H20" s="11">
        <v>45785</v>
      </c>
      <c r="I20" s="3">
        <f>IFERROR(VLOOKUP(Salesdata[[#This Row],[HSN Code]],Inventorydata[#All],6,0),"")</f>
        <v>4</v>
      </c>
      <c r="J20" s="3">
        <v>17</v>
      </c>
      <c r="K20" s="3">
        <f>IFERROR(VLOOKUP(Salesdata[[#This Row],[HSN Code]],Productsdata[#All],4,0),"")</f>
        <v>28200</v>
      </c>
      <c r="L20" s="3">
        <f>IFERROR(Salesdata[[#This Row],[Price]]*Salesdata[[#This Row],[Units]],"")</f>
        <v>479400</v>
      </c>
    </row>
    <row r="21" spans="4:12" ht="21" x14ac:dyDescent="0.4">
      <c r="D21" s="9">
        <v>107</v>
      </c>
      <c r="E21" s="16" t="str">
        <f>IFERROR(VLOOKUP(Salesdata[[#This Row],[Cust_ID]],customersdata[#All],2,0),"")</f>
        <v>AB Tech</v>
      </c>
      <c r="F21" s="3" t="s">
        <v>27</v>
      </c>
      <c r="G21" s="16" t="str">
        <f>IFERROR(VLOOKUP(Salesdata[[#This Row],[HSN Code]],Productsdata[#All],2,0),"")</f>
        <v>Laptop HP xyz i5</v>
      </c>
      <c r="H21" s="11"/>
      <c r="I21" s="16">
        <f>IFERROR(VLOOKUP(Salesdata[[#This Row],[HSN Code]],Inventorydata[#All],6,0),"")</f>
        <v>3</v>
      </c>
      <c r="J21" s="3">
        <v>44</v>
      </c>
      <c r="K21" s="16">
        <f>IFERROR(VLOOKUP(Salesdata[[#This Row],[HSN Code]],Productsdata[#All],4,0),"")</f>
        <v>41400</v>
      </c>
      <c r="L21" s="16">
        <f>IFERROR(Salesdata[[#This Row],[Price]]*Salesdata[[#This Row],[Units]],"")</f>
        <v>1821600</v>
      </c>
    </row>
  </sheetData>
  <dataValidations count="2">
    <dataValidation type="list" allowBlank="1" showInputMessage="1" showErrorMessage="1" sqref="D10:D21" xr:uid="{A5D6B178-71AF-4C08-B1FB-C2806EB0BD01}">
      <formula1>cid</formula1>
    </dataValidation>
    <dataValidation type="list" allowBlank="1" showInputMessage="1" showErrorMessage="1" sqref="F10:F21" xr:uid="{316EE9F1-4493-4BD2-B2EF-771F2ABF13D9}">
      <formula1>hsncode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7D548-FC0D-4FC5-9BE3-5A4E2370693E}">
  <dimension ref="D9:K24"/>
  <sheetViews>
    <sheetView showGridLines="0" showRowColHeaders="0" workbookViewId="0"/>
  </sheetViews>
  <sheetFormatPr defaultRowHeight="14.4" x14ac:dyDescent="0.3"/>
  <cols>
    <col min="1" max="1" width="4.77734375" style="1" customWidth="1"/>
    <col min="2" max="2" width="26.5546875" style="1" customWidth="1"/>
    <col min="3" max="3" width="5.77734375" style="1" customWidth="1"/>
    <col min="4" max="4" width="16.77734375" style="1" customWidth="1"/>
    <col min="5" max="5" width="22.77734375" style="1" customWidth="1"/>
    <col min="6" max="6" width="12.77734375" style="1" customWidth="1"/>
    <col min="7" max="9" width="13.77734375" style="1" customWidth="1"/>
    <col min="10" max="10" width="16.77734375" style="1" customWidth="1"/>
    <col min="11" max="11" width="28.77734375" style="1" hidden="1" customWidth="1"/>
    <col min="12" max="16384" width="8.88671875" style="1"/>
  </cols>
  <sheetData>
    <row r="9" spans="4:11" ht="25.05" customHeight="1" x14ac:dyDescent="0.4">
      <c r="D9" s="5" t="s">
        <v>25</v>
      </c>
      <c r="E9" s="5" t="s">
        <v>76</v>
      </c>
      <c r="F9" s="5" t="s">
        <v>47</v>
      </c>
      <c r="G9" s="5" t="s">
        <v>77</v>
      </c>
      <c r="H9" s="5" t="s">
        <v>78</v>
      </c>
      <c r="I9" s="5" t="s">
        <v>79</v>
      </c>
      <c r="J9" s="5" t="s">
        <v>80</v>
      </c>
      <c r="K9" s="5" t="s">
        <v>94</v>
      </c>
    </row>
    <row r="10" spans="4:11" ht="25.05" customHeight="1" x14ac:dyDescent="0.4">
      <c r="D10" s="3" t="str">
        <f>IFERROR(Productsdata[[#This Row],[HSN Code]],"")</f>
        <v>N1001</v>
      </c>
      <c r="E10" s="3" t="str">
        <f>IFERROR(Productsdata[[#This Row],[Product Name]],"")</f>
        <v>Smart Watch</v>
      </c>
      <c r="F10" s="3">
        <f>IFERROR(Productsdata[[#This Row],[Cost]],"")</f>
        <v>980</v>
      </c>
      <c r="G10" s="3">
        <f>SUMIF(Purchasedata[Product Name],Inventorydata[[#This Row],[Product Name ]],Purchasedata[Units])</f>
        <v>60</v>
      </c>
      <c r="H10" s="3">
        <f>SUMIF(Salesdata[Product Name],Inventorydata[[#This Row],[Product Name ]],Salesdata[Units])</f>
        <v>10</v>
      </c>
      <c r="I10" s="3">
        <f>Inventorydata[[#This Row],[P Units]]-Inventorydata[[#This Row],[S Units]]</f>
        <v>50</v>
      </c>
      <c r="J10" s="3">
        <f>IFERROR(Inventorydata[[#This Row],[Cost]]*Inventorydata[[#This Row],[Stock]],"")</f>
        <v>49000</v>
      </c>
      <c r="K10" s="16" t="str">
        <f>IFERROR(IF(Inventorydata[[#This Row],[Stock]]&lt;5,"📞 "&amp;Inventorydata[[#This Row],[Product Name ]]&amp;" Needs to re-order ! PH "&amp;VLOOKUP(Inventorydata[[#This Row],[HSN Code]],Vendorsdata[#All],4,0),""),"")</f>
        <v/>
      </c>
    </row>
    <row r="11" spans="4:11" ht="25.05" customHeight="1" x14ac:dyDescent="0.4">
      <c r="D11" s="3" t="str">
        <f>IFERROR(Productsdata[[#This Row],[HSN Code]],"")</f>
        <v>N1002</v>
      </c>
      <c r="E11" s="3" t="str">
        <f>IFERROR(Productsdata[[#This Row],[Product Name]],"")</f>
        <v>Laptop HP xyz i5</v>
      </c>
      <c r="F11" s="3">
        <f>IFERROR(Productsdata[[#This Row],[Cost]],"")</f>
        <v>34500</v>
      </c>
      <c r="G11" s="3">
        <f>SUMIF(Purchasedata[Product Name],Inventorydata[[#This Row],[Product Name ]],Purchasedata[Units])</f>
        <v>50</v>
      </c>
      <c r="H11" s="3">
        <f>SUMIF(Salesdata[Product Name],Inventorydata[[#This Row],[Product Name ]],Salesdata[Units])</f>
        <v>47</v>
      </c>
      <c r="I11" s="3">
        <f>Inventorydata[[#This Row],[P Units]]-Inventorydata[[#This Row],[S Units]]</f>
        <v>3</v>
      </c>
      <c r="J11" s="3">
        <f>IFERROR(Inventorydata[[#This Row],[Cost]]*Inventorydata[[#This Row],[Stock]],"")</f>
        <v>103500</v>
      </c>
      <c r="K11" s="16" t="str">
        <f>IFERROR(IF(Inventorydata[[#This Row],[Stock]]&lt;5,"📞 "&amp;Inventorydata[[#This Row],[Product Name ]]&amp;" Needs to re-order ! PH "&amp;VLOOKUP(Inventorydata[[#This Row],[HSN Code]],Vendorsdata[#All],4,0),""),"")</f>
        <v>📞 Laptop HP xyz i5 Needs to re-order ! PH 9812xxxxxx</v>
      </c>
    </row>
    <row r="12" spans="4:11" ht="25.05" customHeight="1" x14ac:dyDescent="0.4">
      <c r="D12" s="3" t="str">
        <f>IFERROR(Productsdata[[#This Row],[HSN Code]],"")</f>
        <v>N1003</v>
      </c>
      <c r="E12" s="3" t="str">
        <f>IFERROR(Productsdata[[#This Row],[Product Name]],"")</f>
        <v>Wireless Printer</v>
      </c>
      <c r="F12" s="3">
        <f>IFERROR(Productsdata[[#This Row],[Cost]],"")</f>
        <v>4600</v>
      </c>
      <c r="G12" s="3">
        <f>SUMIF(Purchasedata[Product Name],Inventorydata[[#This Row],[Product Name ]],Purchasedata[Units])</f>
        <v>100</v>
      </c>
      <c r="H12" s="3">
        <f>SUMIF(Salesdata[Product Name],Inventorydata[[#This Row],[Product Name ]],Salesdata[Units])</f>
        <v>0</v>
      </c>
      <c r="I12" s="3">
        <f>Inventorydata[[#This Row],[P Units]]-Inventorydata[[#This Row],[S Units]]</f>
        <v>100</v>
      </c>
      <c r="J12" s="3">
        <f>IFERROR(Inventorydata[[#This Row],[Cost]]*Inventorydata[[#This Row],[Stock]],"")</f>
        <v>460000</v>
      </c>
      <c r="K12" s="16" t="str">
        <f>IFERROR(IF(Inventorydata[[#This Row],[Stock]]&lt;5,"📞 "&amp;Inventorydata[[#This Row],[Product Name ]]&amp;" Needs to re-order ! PH "&amp;VLOOKUP(Inventorydata[[#This Row],[HSN Code]],Vendorsdata[#All],4,0),""),"")</f>
        <v/>
      </c>
    </row>
    <row r="13" spans="4:11" ht="25.05" customHeight="1" x14ac:dyDescent="0.4">
      <c r="D13" s="3" t="str">
        <f>IFERROR(Productsdata[[#This Row],[HSN Code]],"")</f>
        <v>N1004</v>
      </c>
      <c r="E13" s="3" t="str">
        <f>IFERROR(Productsdata[[#This Row],[Product Name]],"")</f>
        <v>Desktop</v>
      </c>
      <c r="F13" s="3">
        <f>IFERROR(Productsdata[[#This Row],[Cost]],"")</f>
        <v>21000</v>
      </c>
      <c r="G13" s="3">
        <f>SUMIF(Purchasedata[Product Name],Inventorydata[[#This Row],[Product Name ]],Purchasedata[Units])</f>
        <v>50</v>
      </c>
      <c r="H13" s="3">
        <f>SUMIF(Salesdata[Product Name],Inventorydata[[#This Row],[Product Name ]],Salesdata[Units])</f>
        <v>5</v>
      </c>
      <c r="I13" s="3">
        <f>Inventorydata[[#This Row],[P Units]]-Inventorydata[[#This Row],[S Units]]</f>
        <v>45</v>
      </c>
      <c r="J13" s="3">
        <f>IFERROR(Inventorydata[[#This Row],[Cost]]*Inventorydata[[#This Row],[Stock]],"")</f>
        <v>945000</v>
      </c>
      <c r="K13" s="16" t="str">
        <f>IFERROR(IF(Inventorydata[[#This Row],[Stock]]&lt;5,"📞 "&amp;Inventorydata[[#This Row],[Product Name ]]&amp;" Needs to re-order ! PH "&amp;VLOOKUP(Inventorydata[[#This Row],[HSN Code]],Vendorsdata[#All],4,0),""),"")</f>
        <v/>
      </c>
    </row>
    <row r="14" spans="4:11" ht="25.05" customHeight="1" x14ac:dyDescent="0.4">
      <c r="D14" s="3" t="str">
        <f>IFERROR(Productsdata[[#This Row],[HSN Code]],"")</f>
        <v>N1005</v>
      </c>
      <c r="E14" s="3" t="str">
        <f>IFERROR(Productsdata[[#This Row],[Product Name]],"")</f>
        <v>Mouse</v>
      </c>
      <c r="F14" s="3">
        <f>IFERROR(Productsdata[[#This Row],[Cost]],"")</f>
        <v>200</v>
      </c>
      <c r="G14" s="3">
        <f>SUMIF(Purchasedata[Product Name],Inventorydata[[#This Row],[Product Name ]],Purchasedata[Units])</f>
        <v>20</v>
      </c>
      <c r="H14" s="3">
        <f>SUMIF(Salesdata[Product Name],Inventorydata[[#This Row],[Product Name ]],Salesdata[Units])</f>
        <v>7</v>
      </c>
      <c r="I14" s="3">
        <f>Inventorydata[[#This Row],[P Units]]-Inventorydata[[#This Row],[S Units]]</f>
        <v>13</v>
      </c>
      <c r="J14" s="3">
        <f>IFERROR(Inventorydata[[#This Row],[Cost]]*Inventorydata[[#This Row],[Stock]],"")</f>
        <v>2600</v>
      </c>
      <c r="K14" s="16" t="str">
        <f>IFERROR(IF(Inventorydata[[#This Row],[Stock]]&lt;5,"📞 "&amp;Inventorydata[[#This Row],[Product Name ]]&amp;" Needs to re-order ! PH "&amp;VLOOKUP(Inventorydata[[#This Row],[HSN Code]],Vendorsdata[#All],4,0),""),"")</f>
        <v/>
      </c>
    </row>
    <row r="15" spans="4:11" ht="25.05" customHeight="1" x14ac:dyDescent="0.4">
      <c r="D15" s="3" t="str">
        <f>IFERROR(Productsdata[[#This Row],[HSN Code]],"")</f>
        <v>N1006</v>
      </c>
      <c r="E15" s="3" t="str">
        <f>IFERROR(Productsdata[[#This Row],[Product Name]],"")</f>
        <v>Rgb Keyboard</v>
      </c>
      <c r="F15" s="3">
        <f>IFERROR(Productsdata[[#This Row],[Cost]],"")</f>
        <v>340</v>
      </c>
      <c r="G15" s="3">
        <f>SUMIF(Purchasedata[Product Name],Inventorydata[[#This Row],[Product Name ]],Purchasedata[Units])</f>
        <v>40</v>
      </c>
      <c r="H15" s="3">
        <f>SUMIF(Salesdata[Product Name],Inventorydata[[#This Row],[Product Name ]],Salesdata[Units])</f>
        <v>0</v>
      </c>
      <c r="I15" s="3">
        <f>Inventorydata[[#This Row],[P Units]]-Inventorydata[[#This Row],[S Units]]</f>
        <v>40</v>
      </c>
      <c r="J15" s="3">
        <f>IFERROR(Inventorydata[[#This Row],[Cost]]*Inventorydata[[#This Row],[Stock]],"")</f>
        <v>13600</v>
      </c>
      <c r="K15" s="16" t="str">
        <f>IFERROR(IF(Inventorydata[[#This Row],[Stock]]&lt;5,"📞 "&amp;Inventorydata[[#This Row],[Product Name ]]&amp;" Needs to re-order ! PH "&amp;VLOOKUP(Inventorydata[[#This Row],[HSN Code]],Vendorsdata[#All],4,0),""),"")</f>
        <v/>
      </c>
    </row>
    <row r="16" spans="4:11" ht="25.05" customHeight="1" x14ac:dyDescent="0.4">
      <c r="D16" s="3" t="str">
        <f>IFERROR(Productsdata[[#This Row],[HSN Code]],"")</f>
        <v>N1007</v>
      </c>
      <c r="E16" s="3" t="str">
        <f>IFERROR(Productsdata[[#This Row],[Product Name]],"")</f>
        <v>Camera</v>
      </c>
      <c r="F16" s="3">
        <f>IFERROR(Productsdata[[#This Row],[Cost]],"")</f>
        <v>52000</v>
      </c>
      <c r="G16" s="3">
        <f>SUMIF(Purchasedata[Product Name],Inventorydata[[#This Row],[Product Name ]],Purchasedata[Units])</f>
        <v>10</v>
      </c>
      <c r="H16" s="3">
        <f>SUMIF(Salesdata[Product Name],Inventorydata[[#This Row],[Product Name ]],Salesdata[Units])</f>
        <v>4</v>
      </c>
      <c r="I16" s="3">
        <f>Inventorydata[[#This Row],[P Units]]-Inventorydata[[#This Row],[S Units]]</f>
        <v>6</v>
      </c>
      <c r="J16" s="3">
        <f>IFERROR(Inventorydata[[#This Row],[Cost]]*Inventorydata[[#This Row],[Stock]],"")</f>
        <v>312000</v>
      </c>
      <c r="K16" s="16" t="str">
        <f>IFERROR(IF(Inventorydata[[#This Row],[Stock]]&lt;5,"📞 "&amp;Inventorydata[[#This Row],[Product Name ]]&amp;" Needs to re-order ! PH "&amp;VLOOKUP(Inventorydata[[#This Row],[HSN Code]],Vendorsdata[#All],4,0),""),"")</f>
        <v/>
      </c>
    </row>
    <row r="17" spans="4:11" ht="25.05" customHeight="1" x14ac:dyDescent="0.4">
      <c r="D17" s="3" t="str">
        <f>IFERROR(Productsdata[[#This Row],[HSN Code]],"")</f>
        <v>N1008</v>
      </c>
      <c r="E17" s="3" t="str">
        <f>IFERROR(Productsdata[[#This Row],[Product Name]],"")</f>
        <v>Headphones</v>
      </c>
      <c r="F17" s="3">
        <f>IFERROR(Productsdata[[#This Row],[Cost]],"")</f>
        <v>799</v>
      </c>
      <c r="G17" s="3">
        <f>SUMIF(Purchasedata[Product Name],Inventorydata[[#This Row],[Product Name ]],Purchasedata[Units])</f>
        <v>30</v>
      </c>
      <c r="H17" s="3">
        <f>SUMIF(Salesdata[Product Name],Inventorydata[[#This Row],[Product Name ]],Salesdata[Units])</f>
        <v>27</v>
      </c>
      <c r="I17" s="3">
        <f>Inventorydata[[#This Row],[P Units]]-Inventorydata[[#This Row],[S Units]]</f>
        <v>3</v>
      </c>
      <c r="J17" s="3">
        <f>IFERROR(Inventorydata[[#This Row],[Cost]]*Inventorydata[[#This Row],[Stock]],"")</f>
        <v>2397</v>
      </c>
      <c r="K17" s="16" t="str">
        <f>IFERROR(IF(Inventorydata[[#This Row],[Stock]]&lt;5,"📞 "&amp;Inventorydata[[#This Row],[Product Name ]]&amp;" Needs to re-order ! PH "&amp;VLOOKUP(Inventorydata[[#This Row],[HSN Code]],Vendorsdata[#All],4,0),""),"")</f>
        <v>📞 Headphones Needs to re-order ! PH 9814xxxxxx</v>
      </c>
    </row>
    <row r="18" spans="4:11" ht="25.05" customHeight="1" x14ac:dyDescent="0.4">
      <c r="D18" s="3" t="str">
        <f>IFERROR(Productsdata[[#This Row],[HSN Code]],"")</f>
        <v>N1009</v>
      </c>
      <c r="E18" s="3" t="str">
        <f>IFERROR(Productsdata[[#This Row],[Product Name]],"")</f>
        <v>Speakers</v>
      </c>
      <c r="F18" s="3">
        <f>IFERROR(Productsdata[[#This Row],[Cost]],"")</f>
        <v>670</v>
      </c>
      <c r="G18" s="3">
        <f>SUMIF(Purchasedata[Product Name],Inventorydata[[#This Row],[Product Name ]],Purchasedata[Units])</f>
        <v>30</v>
      </c>
      <c r="H18" s="3">
        <f>SUMIF(Salesdata[Product Name],Inventorydata[[#This Row],[Product Name ]],Salesdata[Units])</f>
        <v>11</v>
      </c>
      <c r="I18" s="3">
        <f>Inventorydata[[#This Row],[P Units]]-Inventorydata[[#This Row],[S Units]]</f>
        <v>19</v>
      </c>
      <c r="J18" s="3">
        <f>IFERROR(Inventorydata[[#This Row],[Cost]]*Inventorydata[[#This Row],[Stock]],"")</f>
        <v>12730</v>
      </c>
      <c r="K18" s="16" t="str">
        <f>IFERROR(IF(Inventorydata[[#This Row],[Stock]]&lt;5,"📞 "&amp;Inventorydata[[#This Row],[Product Name ]]&amp;" Needs to re-order ! PH "&amp;VLOOKUP(Inventorydata[[#This Row],[HSN Code]],Vendorsdata[#All],4,0),""),"")</f>
        <v/>
      </c>
    </row>
    <row r="19" spans="4:11" ht="25.05" customHeight="1" x14ac:dyDescent="0.4">
      <c r="D19" s="3" t="str">
        <f>IFERROR(Productsdata[[#This Row],[HSN Code]],"")</f>
        <v>N1010</v>
      </c>
      <c r="E19" s="3" t="str">
        <f>IFERROR(Productsdata[[#This Row],[Product Name]],"")</f>
        <v>Tablets</v>
      </c>
      <c r="F19" s="3">
        <f>IFERROR(Productsdata[[#This Row],[Cost]],"")</f>
        <v>23500</v>
      </c>
      <c r="G19" s="3">
        <f>SUMIF(Purchasedata[Product Name],Inventorydata[[#This Row],[Product Name ]],Purchasedata[Units])</f>
        <v>25</v>
      </c>
      <c r="H19" s="3">
        <f>SUMIF(Salesdata[Product Name],Inventorydata[[#This Row],[Product Name ]],Salesdata[Units])</f>
        <v>21</v>
      </c>
      <c r="I19" s="3">
        <f>Inventorydata[[#This Row],[P Units]]-Inventorydata[[#This Row],[S Units]]</f>
        <v>4</v>
      </c>
      <c r="J19" s="3">
        <f>IFERROR(Inventorydata[[#This Row],[Cost]]*Inventorydata[[#This Row],[Stock]],"")</f>
        <v>94000</v>
      </c>
      <c r="K19" s="16" t="str">
        <f>IFERROR(IF(Inventorydata[[#This Row],[Stock]]&lt;5,"📞 "&amp;Inventorydata[[#This Row],[Product Name ]]&amp;" Needs to re-order ! PH "&amp;VLOOKUP(Inventorydata[[#This Row],[HSN Code]],Vendorsdata[#All],4,0),""),"")</f>
        <v>📞 Tablets Needs to re-order ! PH 9814xxxxxx</v>
      </c>
    </row>
    <row r="20" spans="4:11" ht="25.05" customHeight="1" x14ac:dyDescent="0.4">
      <c r="D20" s="3" t="str">
        <f>IFERROR(Productsdata[[#This Row],[HSN Code]],"")</f>
        <v/>
      </c>
      <c r="E20" s="3" t="str">
        <f>IFERROR(Productsdata[[#This Row],[Product Name]],"")</f>
        <v/>
      </c>
      <c r="F20" s="3" t="str">
        <f>IFERROR(Productsdata[[#This Row],[Cost]],"")</f>
        <v/>
      </c>
      <c r="G20" s="3">
        <f>SUMIF(Purchasedata[Product Name],Inventorydata[[#This Row],[Product Name ]],Purchasedata[Units])</f>
        <v>0</v>
      </c>
      <c r="H20" s="3">
        <f>SUMIF(Salesdata[Product Name],Inventorydata[[#This Row],[Product Name ]],Salesdata[Units])</f>
        <v>0</v>
      </c>
      <c r="I20" s="3">
        <f>Inventorydata[[#This Row],[P Units]]-Inventorydata[[#This Row],[S Units]]</f>
        <v>0</v>
      </c>
      <c r="J20" s="3" t="str">
        <f>IFERROR(Inventorydata[[#This Row],[Cost]]*Inventorydata[[#This Row],[Stock]],"")</f>
        <v/>
      </c>
      <c r="K20" s="16" t="str">
        <f>IFERROR(IF(Inventorydata[[#This Row],[Stock]]&lt;5,"📞 "&amp;Inventorydata[[#This Row],[Product Name ]]&amp;" Needs to re-order ! PH "&amp;VLOOKUP(Inventorydata[[#This Row],[HSN Code]],Vendorsdata[#All],4,0),""),"")</f>
        <v/>
      </c>
    </row>
    <row r="21" spans="4:11" ht="25.05" customHeight="1" x14ac:dyDescent="0.4">
      <c r="D21" s="3" t="str">
        <f>IFERROR(Productsdata[[#This Row],[HSN Code]],"")</f>
        <v/>
      </c>
      <c r="E21" s="3" t="str">
        <f>IFERROR(Productsdata[[#This Row],[Product Name]],"")</f>
        <v/>
      </c>
      <c r="F21" s="3" t="str">
        <f>IFERROR(Productsdata[[#This Row],[Cost]],"")</f>
        <v/>
      </c>
      <c r="G21" s="3">
        <f>SUMIF(Purchasedata[Product Name],Inventorydata[[#This Row],[Product Name ]],Purchasedata[Units])</f>
        <v>0</v>
      </c>
      <c r="H21" s="3">
        <f>SUMIF(Salesdata[Product Name],Inventorydata[[#This Row],[Product Name ]],Salesdata[Units])</f>
        <v>0</v>
      </c>
      <c r="I21" s="3">
        <f>Inventorydata[[#This Row],[P Units]]-Inventorydata[[#This Row],[S Units]]</f>
        <v>0</v>
      </c>
      <c r="J21" s="3" t="str">
        <f>IFERROR(Inventorydata[[#This Row],[Cost]]*Inventorydata[[#This Row],[Stock]],"")</f>
        <v/>
      </c>
      <c r="K21" s="16" t="str">
        <f>IFERROR(IF(Inventorydata[[#This Row],[Stock]]&lt;5,"📞 "&amp;Inventorydata[[#This Row],[Product Name ]]&amp;" Needs to re-order ! PH "&amp;VLOOKUP(Inventorydata[[#This Row],[HSN Code]],Vendorsdata[#All],4,0),""),"")</f>
        <v/>
      </c>
    </row>
    <row r="22" spans="4:11" ht="25.05" customHeight="1" x14ac:dyDescent="0.4">
      <c r="D22" s="3" t="str">
        <f>IFERROR(Productsdata[[#This Row],[HSN Code]],"")</f>
        <v/>
      </c>
      <c r="E22" s="3" t="str">
        <f>IFERROR(Productsdata[[#This Row],[Product Name]],"")</f>
        <v/>
      </c>
      <c r="F22" s="3" t="str">
        <f>IFERROR(Productsdata[[#This Row],[Cost]],"")</f>
        <v/>
      </c>
      <c r="G22" s="3">
        <f>SUMIF(Purchasedata[Product Name],Inventorydata[[#This Row],[Product Name ]],Purchasedata[Units])</f>
        <v>0</v>
      </c>
      <c r="H22" s="3">
        <f>SUMIF(Salesdata[Product Name],Inventorydata[[#This Row],[Product Name ]],Salesdata[Units])</f>
        <v>0</v>
      </c>
      <c r="I22" s="3">
        <f>Inventorydata[[#This Row],[P Units]]-Inventorydata[[#This Row],[S Units]]</f>
        <v>0</v>
      </c>
      <c r="J22" s="3" t="str">
        <f>IFERROR(Inventorydata[[#This Row],[Cost]]*Inventorydata[[#This Row],[Stock]],"")</f>
        <v/>
      </c>
      <c r="K22" s="16" t="str">
        <f>IFERROR(IF(Inventorydata[[#This Row],[Stock]]&lt;5,"📞 "&amp;Inventorydata[[#This Row],[Product Name ]]&amp;" Needs to re-order ! PH "&amp;VLOOKUP(Inventorydata[[#This Row],[HSN Code]],Vendorsdata[#All],4,0),""),"")</f>
        <v/>
      </c>
    </row>
    <row r="23" spans="4:11" ht="25.05" customHeight="1" x14ac:dyDescent="0.4">
      <c r="D23" s="3" t="str">
        <f>IFERROR(Productsdata[[#This Row],[HSN Code]],"")</f>
        <v/>
      </c>
      <c r="E23" s="3" t="str">
        <f>IFERROR(Productsdata[[#This Row],[Product Name]],"")</f>
        <v/>
      </c>
      <c r="F23" s="3" t="str">
        <f>IFERROR(Productsdata[[#This Row],[Cost]],"")</f>
        <v/>
      </c>
      <c r="G23" s="3">
        <f>SUMIF(Purchasedata[Product Name],Inventorydata[[#This Row],[Product Name ]],Purchasedata[Units])</f>
        <v>0</v>
      </c>
      <c r="H23" s="3">
        <f>SUMIF(Salesdata[Product Name],Inventorydata[[#This Row],[Product Name ]],Salesdata[Units])</f>
        <v>0</v>
      </c>
      <c r="I23" s="3">
        <f>Inventorydata[[#This Row],[P Units]]-Inventorydata[[#This Row],[S Units]]</f>
        <v>0</v>
      </c>
      <c r="J23" s="3" t="str">
        <f>IFERROR(Inventorydata[[#This Row],[Cost]]*Inventorydata[[#This Row],[Stock]],"")</f>
        <v/>
      </c>
      <c r="K23" s="16" t="str">
        <f>IFERROR(IF(Inventorydata[[#This Row],[Stock]]&lt;5,"📞 "&amp;Inventorydata[[#This Row],[Product Name ]]&amp;" Needs to re-order ! PH "&amp;VLOOKUP(Inventorydata[[#This Row],[HSN Code]],Vendorsdata[#All],4,0),""),"")</f>
        <v/>
      </c>
    </row>
    <row r="24" spans="4:11" ht="25.05" customHeight="1" x14ac:dyDescent="0.4">
      <c r="D24" s="3" t="str">
        <f>IFERROR(Productsdata[[#This Row],[HSN Code]],"")</f>
        <v/>
      </c>
      <c r="E24" s="3" t="str">
        <f>IFERROR(Productsdata[[#This Row],[Product Name]],"")</f>
        <v/>
      </c>
      <c r="F24" s="3" t="str">
        <f>IFERROR(Productsdata[[#This Row],[Cost]],"")</f>
        <v/>
      </c>
      <c r="G24" s="3">
        <f>SUMIF(Purchasedata[Product Name],Inventorydata[[#This Row],[Product Name ]],Purchasedata[Units])</f>
        <v>0</v>
      </c>
      <c r="H24" s="3">
        <f>SUMIF(Salesdata[Product Name],Inventorydata[[#This Row],[Product Name ]],Salesdata[Units])</f>
        <v>0</v>
      </c>
      <c r="I24" s="3">
        <f>Inventorydata[[#This Row],[P Units]]-Inventorydata[[#This Row],[S Units]]</f>
        <v>0</v>
      </c>
      <c r="J24" s="3" t="str">
        <f>IFERROR(Inventorydata[[#This Row],[Cost]]*Inventorydata[[#This Row],[Stock]],"")</f>
        <v/>
      </c>
      <c r="K24" s="16" t="str">
        <f>IFERROR(IF(Inventorydata[[#This Row],[Stock]]&lt;5,"📞 "&amp;Inventorydata[[#This Row],[Product Name ]]&amp;" Needs to re-order ! PH "&amp;VLOOKUP(Inventorydata[[#This Row],[HSN Code]],Vendorsdata[#All],4,0),""),"")</f>
        <v/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273F-2CDC-4CC1-A0FF-1D6C82EA0E76}">
  <dimension ref="A2:F31"/>
  <sheetViews>
    <sheetView showGridLines="0" showRowColHeaders="0" workbookViewId="0">
      <selection activeCell="B2" sqref="B2"/>
    </sheetView>
  </sheetViews>
  <sheetFormatPr defaultRowHeight="14.4" x14ac:dyDescent="0.3"/>
  <cols>
    <col min="1" max="1" width="16.21875" bestFit="1" customWidth="1"/>
    <col min="2" max="2" width="12.109375" bestFit="1" customWidth="1"/>
    <col min="3" max="3" width="10.33203125" bestFit="1" customWidth="1"/>
    <col min="5" max="5" width="12.5546875" bestFit="1" customWidth="1"/>
    <col min="6" max="6" width="13.33203125" bestFit="1" customWidth="1"/>
  </cols>
  <sheetData>
    <row r="2" spans="1:6" x14ac:dyDescent="0.3">
      <c r="A2" t="s">
        <v>81</v>
      </c>
      <c r="C2" t="s">
        <v>82</v>
      </c>
      <c r="E2" s="14" t="s">
        <v>91</v>
      </c>
      <c r="F2" t="s">
        <v>93</v>
      </c>
    </row>
    <row r="3" spans="1:6" x14ac:dyDescent="0.3">
      <c r="A3" s="20">
        <v>8</v>
      </c>
      <c r="C3">
        <f>A3</f>
        <v>8</v>
      </c>
      <c r="E3" s="15" t="s">
        <v>44</v>
      </c>
      <c r="F3" s="20">
        <v>27</v>
      </c>
    </row>
    <row r="4" spans="1:6" x14ac:dyDescent="0.3">
      <c r="E4" s="15" t="s">
        <v>45</v>
      </c>
      <c r="F4" s="20">
        <v>11</v>
      </c>
    </row>
    <row r="5" spans="1:6" x14ac:dyDescent="0.3">
      <c r="A5" t="s">
        <v>83</v>
      </c>
      <c r="C5" t="s">
        <v>84</v>
      </c>
      <c r="E5" s="15" t="s">
        <v>37</v>
      </c>
      <c r="F5" s="20">
        <v>10</v>
      </c>
    </row>
    <row r="6" spans="1:6" x14ac:dyDescent="0.3">
      <c r="A6" s="20">
        <v>10</v>
      </c>
      <c r="C6">
        <f>A6</f>
        <v>10</v>
      </c>
      <c r="E6" s="15" t="s">
        <v>41</v>
      </c>
      <c r="F6" s="20">
        <v>7</v>
      </c>
    </row>
    <row r="7" spans="1:6" x14ac:dyDescent="0.3">
      <c r="E7" s="15" t="s">
        <v>40</v>
      </c>
      <c r="F7" s="20">
        <v>5</v>
      </c>
    </row>
    <row r="8" spans="1:6" x14ac:dyDescent="0.3">
      <c r="A8" t="s">
        <v>85</v>
      </c>
      <c r="C8" t="s">
        <v>86</v>
      </c>
      <c r="E8" s="15" t="s">
        <v>92</v>
      </c>
      <c r="F8" s="20">
        <v>60</v>
      </c>
    </row>
    <row r="9" spans="1:6" x14ac:dyDescent="0.3">
      <c r="A9" s="20">
        <v>4462970</v>
      </c>
      <c r="C9" s="13">
        <f>A9</f>
        <v>4462970</v>
      </c>
      <c r="D9" s="13"/>
    </row>
    <row r="11" spans="1:6" x14ac:dyDescent="0.3">
      <c r="A11" t="s">
        <v>85</v>
      </c>
      <c r="C11" t="s">
        <v>87</v>
      </c>
      <c r="E11" s="14" t="s">
        <v>91</v>
      </c>
      <c r="F11" t="s">
        <v>85</v>
      </c>
    </row>
    <row r="12" spans="1:6" x14ac:dyDescent="0.3">
      <c r="A12" s="20">
        <v>660771.6</v>
      </c>
      <c r="C12" s="13">
        <f>A12</f>
        <v>660771.6</v>
      </c>
      <c r="E12" s="15" t="s">
        <v>8</v>
      </c>
      <c r="F12" s="20">
        <v>249600</v>
      </c>
    </row>
    <row r="13" spans="1:6" x14ac:dyDescent="0.3">
      <c r="E13" s="15" t="s">
        <v>6</v>
      </c>
      <c r="F13" s="20">
        <v>238200</v>
      </c>
    </row>
    <row r="14" spans="1:6" x14ac:dyDescent="0.3">
      <c r="A14" t="s">
        <v>88</v>
      </c>
      <c r="C14" t="s">
        <v>89</v>
      </c>
      <c r="E14" s="15" t="s">
        <v>3</v>
      </c>
      <c r="F14" s="20">
        <v>126000</v>
      </c>
    </row>
    <row r="15" spans="1:6" x14ac:dyDescent="0.3">
      <c r="A15" s="20">
        <v>3912327</v>
      </c>
      <c r="C15" s="13">
        <f>A15</f>
        <v>3912327</v>
      </c>
      <c r="E15" s="15" t="s">
        <v>5</v>
      </c>
      <c r="F15" s="20">
        <v>25887.599999999999</v>
      </c>
    </row>
    <row r="16" spans="1:6" x14ac:dyDescent="0.3">
      <c r="E16" s="15" t="s">
        <v>7</v>
      </c>
      <c r="F16" s="20">
        <v>14976</v>
      </c>
    </row>
    <row r="17" spans="1:6" x14ac:dyDescent="0.3">
      <c r="C17" t="s">
        <v>90</v>
      </c>
      <c r="E17" s="15" t="s">
        <v>92</v>
      </c>
      <c r="F17" s="20">
        <v>654663.6</v>
      </c>
    </row>
    <row r="18" spans="1:6" x14ac:dyDescent="0.3">
      <c r="C18" s="13">
        <f>C15+C12-C9</f>
        <v>110128.59999999963</v>
      </c>
    </row>
    <row r="20" spans="1:6" x14ac:dyDescent="0.3">
      <c r="A20" s="14" t="s">
        <v>91</v>
      </c>
      <c r="B20" t="s">
        <v>95</v>
      </c>
    </row>
    <row r="21" spans="1:6" x14ac:dyDescent="0.3">
      <c r="A21" s="15" t="s">
        <v>43</v>
      </c>
      <c r="B21" s="20">
        <v>6</v>
      </c>
    </row>
    <row r="22" spans="1:6" x14ac:dyDescent="0.3">
      <c r="A22" s="15" t="s">
        <v>40</v>
      </c>
      <c r="B22" s="20">
        <v>45</v>
      </c>
    </row>
    <row r="23" spans="1:6" x14ac:dyDescent="0.3">
      <c r="A23" s="15" t="s">
        <v>44</v>
      </c>
      <c r="B23" s="20">
        <v>3</v>
      </c>
    </row>
    <row r="24" spans="1:6" x14ac:dyDescent="0.3">
      <c r="A24" s="15" t="s">
        <v>38</v>
      </c>
      <c r="B24" s="20">
        <v>47</v>
      </c>
    </row>
    <row r="25" spans="1:6" x14ac:dyDescent="0.3">
      <c r="A25" s="15" t="s">
        <v>41</v>
      </c>
      <c r="B25" s="20">
        <v>13</v>
      </c>
    </row>
    <row r="26" spans="1:6" x14ac:dyDescent="0.3">
      <c r="A26" s="15" t="s">
        <v>42</v>
      </c>
      <c r="B26" s="20">
        <v>40</v>
      </c>
    </row>
    <row r="27" spans="1:6" x14ac:dyDescent="0.3">
      <c r="A27" s="15" t="s">
        <v>37</v>
      </c>
      <c r="B27" s="20">
        <v>50</v>
      </c>
    </row>
    <row r="28" spans="1:6" x14ac:dyDescent="0.3">
      <c r="A28" s="15" t="s">
        <v>45</v>
      </c>
      <c r="B28" s="20">
        <v>19</v>
      </c>
    </row>
    <row r="29" spans="1:6" x14ac:dyDescent="0.3">
      <c r="A29" s="15" t="s">
        <v>46</v>
      </c>
      <c r="B29" s="20">
        <v>21</v>
      </c>
    </row>
    <row r="30" spans="1:6" x14ac:dyDescent="0.3">
      <c r="A30" s="15" t="s">
        <v>39</v>
      </c>
      <c r="B30" s="20">
        <v>100</v>
      </c>
    </row>
    <row r="31" spans="1:6" x14ac:dyDescent="0.3">
      <c r="A31" s="15" t="s">
        <v>92</v>
      </c>
      <c r="B31" s="20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Dashboard</vt:lpstr>
      <vt:lpstr>Customer</vt:lpstr>
      <vt:lpstr>Products</vt:lpstr>
      <vt:lpstr>Vendors</vt:lpstr>
      <vt:lpstr>New Entry</vt:lpstr>
      <vt:lpstr>Purchase</vt:lpstr>
      <vt:lpstr>Sales</vt:lpstr>
      <vt:lpstr>Inventory</vt:lpstr>
      <vt:lpstr>Pivot Table</vt:lpstr>
      <vt:lpstr>cid</vt:lpstr>
      <vt:lpstr>hsncode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MALIK</dc:creator>
  <cp:lastModifiedBy>Aryan MALIK</cp:lastModifiedBy>
  <dcterms:created xsi:type="dcterms:W3CDTF">2025-08-10T12:46:50Z</dcterms:created>
  <dcterms:modified xsi:type="dcterms:W3CDTF">2025-08-16T06:15:09Z</dcterms:modified>
</cp:coreProperties>
</file>