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Aryan Mathur\"/>
    </mc:Choice>
  </mc:AlternateContent>
  <xr:revisionPtr revIDLastSave="0" documentId="8_{E62E0A32-F8A9-4718-9092-25EAEC6516F8}" xr6:coauthVersionLast="47" xr6:coauthVersionMax="47" xr10:uidLastSave="{00000000-0000-0000-0000-000000000000}"/>
  <bookViews>
    <workbookView xWindow="-120" yWindow="-120" windowWidth="20730" windowHeight="11160" activeTab="7" xr2:uid="{284B2D45-E579-45EA-8C4F-7ACFEC4265C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I7" i="6"/>
  <c r="J5" i="6"/>
  <c r="I5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C2" i="5"/>
  <c r="I7" i="4"/>
  <c r="B16" i="4"/>
  <c r="B15" i="4"/>
  <c r="I3" i="4"/>
  <c r="I4" i="4"/>
  <c r="I5" i="4"/>
  <c r="I6" i="4"/>
  <c r="I8" i="4"/>
  <c r="I9" i="4"/>
  <c r="I2" i="4"/>
  <c r="B14" i="4"/>
  <c r="H3" i="4"/>
  <c r="H4" i="4"/>
  <c r="H5" i="4"/>
  <c r="H6" i="4"/>
  <c r="H7" i="4"/>
  <c r="H8" i="4"/>
  <c r="H9" i="4"/>
  <c r="H2" i="4"/>
  <c r="G3" i="4"/>
  <c r="G4" i="4"/>
  <c r="G5" i="4"/>
  <c r="G6" i="4"/>
  <c r="G7" i="4"/>
  <c r="G8" i="4"/>
  <c r="G9" i="4"/>
  <c r="G2" i="4"/>
  <c r="F3" i="4"/>
  <c r="F4" i="4"/>
  <c r="F5" i="4"/>
  <c r="F6" i="4"/>
  <c r="F7" i="4"/>
  <c r="F8" i="4"/>
  <c r="F9" i="4"/>
  <c r="F2" i="4"/>
  <c r="E3" i="4"/>
  <c r="E4" i="4"/>
  <c r="E5" i="4"/>
  <c r="E6" i="4"/>
  <c r="E7" i="4"/>
  <c r="E8" i="4"/>
  <c r="E9" i="4"/>
  <c r="E2" i="4"/>
  <c r="B13" i="4"/>
  <c r="B12" i="4"/>
  <c r="B11" i="4"/>
  <c r="B21" i="3"/>
  <c r="B22" i="3"/>
  <c r="B20" i="3"/>
  <c r="B19" i="3"/>
  <c r="B18" i="3"/>
  <c r="B17" i="3"/>
  <c r="B16" i="3"/>
  <c r="B15" i="3"/>
  <c r="B14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F22" i="2"/>
  <c r="C22" i="2"/>
  <c r="D21" i="1"/>
  <c r="D20" i="1"/>
  <c r="D19" i="1"/>
  <c r="F3" i="1"/>
  <c r="F4" i="1"/>
  <c r="F5" i="1"/>
  <c r="F6" i="1"/>
  <c r="F7" i="1"/>
  <c r="F8" i="1"/>
  <c r="F9" i="1"/>
  <c r="F10" i="1"/>
  <c r="F11" i="1"/>
  <c r="F2" i="1"/>
  <c r="B15" i="1"/>
  <c r="B14" i="1"/>
  <c r="B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<sst xmlns="http://schemas.openxmlformats.org/spreadsheetml/2006/main" count="259" uniqueCount="170">
  <si>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</si>
  <si>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</si>
  <si>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</si>
  <si>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</si>
  <si>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</si>
  <si>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</si>
  <si>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</si>
  <si>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</si>
  <si>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</si>
  <si>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TV</t>
  </si>
  <si>
    <t>FAN</t>
  </si>
  <si>
    <t>COMPUTER</t>
  </si>
  <si>
    <t>KEYBOARD</t>
  </si>
  <si>
    <t>MOUSE</t>
  </si>
  <si>
    <t>PRINTER</t>
  </si>
  <si>
    <t>Q3</t>
  </si>
  <si>
    <t>less than 20</t>
  </si>
  <si>
    <t>fgfjkh</t>
  </si>
  <si>
    <t>SCRAP VALUE</t>
  </si>
  <si>
    <t>ASSIGNMENT 1</t>
  </si>
  <si>
    <t>CONDITIONAL FORMATTING</t>
  </si>
  <si>
    <t>ASSETS LIST(2020-21)</t>
  </si>
  <si>
    <t>COMPANY DETAILS</t>
  </si>
  <si>
    <t>ASSETS NAME</t>
  </si>
  <si>
    <t>COST OF ASSETS</t>
  </si>
  <si>
    <t>USEFUL LIFE</t>
  </si>
  <si>
    <t>DEPRICIATION</t>
  </si>
  <si>
    <t>CODE OF ASSET</t>
  </si>
  <si>
    <t>TAN_001</t>
  </si>
  <si>
    <t>TAN_002</t>
  </si>
  <si>
    <t>TAN_003</t>
  </si>
  <si>
    <t>TAN_004</t>
  </si>
  <si>
    <t>TAN_005</t>
  </si>
  <si>
    <t>TAN_006</t>
  </si>
  <si>
    <t>INTAN_14001</t>
  </si>
  <si>
    <t>INTAN_14002</t>
  </si>
  <si>
    <t>INTAN_14003</t>
  </si>
  <si>
    <t>INTAN_14004</t>
  </si>
  <si>
    <t>INTAN_14005</t>
  </si>
  <si>
    <t>CONTIN_5201</t>
  </si>
  <si>
    <t>CONTIN_5202</t>
  </si>
  <si>
    <t>CONTIN_5203</t>
  </si>
  <si>
    <t>CONTIN_5204</t>
  </si>
  <si>
    <t>CONTIN_5205</t>
  </si>
  <si>
    <t>BUILDING</t>
  </si>
  <si>
    <t>FURNITURE</t>
  </si>
  <si>
    <t>FACTORY</t>
  </si>
  <si>
    <t>GOODWILL</t>
  </si>
  <si>
    <t>COPYRIGHTS</t>
  </si>
  <si>
    <t>PATENTS</t>
  </si>
  <si>
    <t>PRELIM EXP</t>
  </si>
  <si>
    <t>DISPUTE BUILDING</t>
  </si>
  <si>
    <t>Total</t>
  </si>
  <si>
    <t>Q1</t>
  </si>
  <si>
    <t>CODE</t>
  </si>
  <si>
    <t>NAME</t>
  </si>
  <si>
    <t>DEPARTMENT</t>
  </si>
  <si>
    <t>D.A.</t>
  </si>
  <si>
    <t>H.R.A.</t>
  </si>
  <si>
    <t>T.A</t>
  </si>
  <si>
    <t>GROSS SALARY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</si>
  <si>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</si>
  <si>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</si>
  <si>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</si>
  <si>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</si>
  <si>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</si>
  <si>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</si>
  <si>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</si>
  <si>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</si>
  <si>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</si>
  <si>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</si>
  <si>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Aryan</t>
  </si>
  <si>
    <t>Aksh</t>
  </si>
  <si>
    <t xml:space="preserve">Payal </t>
  </si>
  <si>
    <t>Anshika</t>
  </si>
  <si>
    <t>Manish</t>
  </si>
  <si>
    <t>Ravi</t>
  </si>
  <si>
    <t>Shashwat</t>
  </si>
  <si>
    <t>Disha</t>
  </si>
  <si>
    <t>Harshit</t>
  </si>
  <si>
    <t>Yuvraj</t>
  </si>
  <si>
    <t>Accounts</t>
  </si>
  <si>
    <t>Marketing</t>
  </si>
  <si>
    <t>Sales</t>
  </si>
  <si>
    <t>BASIC PAY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</si>
  <si>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</si>
  <si>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</si>
  <si>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</si>
  <si>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</si>
  <si>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</si>
  <si>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</si>
  <si>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</si>
  <si>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</si>
  <si>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</si>
  <si>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POST</t>
  </si>
  <si>
    <t>BASIC</t>
  </si>
  <si>
    <t>D.A 2.5%</t>
  </si>
  <si>
    <t>HRA 3.5%</t>
  </si>
  <si>
    <t>PF 1.5%</t>
  </si>
  <si>
    <t>TOTAL</t>
  </si>
  <si>
    <t>RAM</t>
  </si>
  <si>
    <t>SHYAM</t>
  </si>
  <si>
    <t>MANOJ</t>
  </si>
  <si>
    <t>POOJA</t>
  </si>
  <si>
    <t>RAHUL</t>
  </si>
  <si>
    <t>RAKESH</t>
  </si>
  <si>
    <t>ASHISH</t>
  </si>
  <si>
    <t>MANISH</t>
  </si>
  <si>
    <t>ELECTRICAL</t>
  </si>
  <si>
    <t>FINANACE</t>
  </si>
  <si>
    <t>MANAGER</t>
  </si>
  <si>
    <t>SUPERVISOR</t>
  </si>
  <si>
    <t>PION</t>
  </si>
  <si>
    <t>GUARD</t>
  </si>
  <si>
    <t>CASHER</t>
  </si>
  <si>
    <t>ACCOUNTANT</t>
  </si>
  <si>
    <t>Q2</t>
  </si>
  <si>
    <t xml:space="preserve">Q5. </t>
  </si>
  <si>
    <t>EMPLOYEE</t>
  </si>
  <si>
    <t>SALES</t>
  </si>
  <si>
    <t>SALES CATEGORY</t>
  </si>
  <si>
    <t>BONUS(YES/NO)</t>
  </si>
  <si>
    <t>BONUS AMOUNT</t>
  </si>
  <si>
    <t>FETIPE TRUSCOTT</t>
  </si>
  <si>
    <t>JOHNETHAN GODLEWSKI</t>
  </si>
  <si>
    <t>JOHNETHAN LANNONE</t>
  </si>
  <si>
    <t>CATHRINE BEASTON</t>
  </si>
  <si>
    <t>DAMON CZYZ</t>
  </si>
  <si>
    <t>RUDOLPH SEABAUGH</t>
  </si>
  <si>
    <t>FELIPE GRAMLING</t>
  </si>
  <si>
    <t>KELVIN LIKES</t>
  </si>
  <si>
    <t>RUDOLPH NIEWIADOMSKI</t>
  </si>
  <si>
    <t>ALTON BERREY</t>
  </si>
  <si>
    <t>SHANDA BOVARD</t>
  </si>
  <si>
    <t>BENNIE MARGULIES</t>
  </si>
  <si>
    <t>LASHAWN VICKS</t>
  </si>
  <si>
    <t>DANIELA VADENAIS</t>
  </si>
  <si>
    <t>GEOFFREY KENNEBECK</t>
  </si>
  <si>
    <t>LYN GLADE</t>
  </si>
  <si>
    <t>SHANDA LORENTZEN</t>
  </si>
  <si>
    <t>VALENCIA TENPENNY</t>
  </si>
  <si>
    <t>BELLA WOHLENHAUS</t>
  </si>
  <si>
    <t>ADELINA FONTENETTE</t>
  </si>
  <si>
    <t>BONUS RATE</t>
  </si>
  <si>
    <t>ID</t>
  </si>
  <si>
    <t>A1</t>
  </si>
  <si>
    <t>A2</t>
  </si>
  <si>
    <t>A3</t>
  </si>
  <si>
    <t>A5</t>
  </si>
  <si>
    <t>A7</t>
  </si>
  <si>
    <t>A8</t>
  </si>
  <si>
    <t>A9</t>
  </si>
  <si>
    <t>A10</t>
  </si>
  <si>
    <t>A11</t>
  </si>
  <si>
    <t>A12</t>
  </si>
  <si>
    <t>COLOR</t>
  </si>
  <si>
    <t>tubelight</t>
  </si>
  <si>
    <t>tv</t>
  </si>
  <si>
    <t>ac</t>
  </si>
  <si>
    <t>refrigerator</t>
  </si>
  <si>
    <t>white</t>
  </si>
  <si>
    <t>blue</t>
  </si>
  <si>
    <t>red</t>
  </si>
  <si>
    <t>a3</t>
  </si>
  <si>
    <t>name</t>
  </si>
  <si>
    <t>amount</t>
  </si>
  <si>
    <t>a3.2</t>
  </si>
  <si>
    <t>a6</t>
  </si>
  <si>
    <t>a4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</si>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</sst>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39]* #,##0.00_ ;_ [$₹-439]* \-#,##0.00_ ;_ [$₹-439]* &quot;-&quot;??_ ;_ @_ 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5"/>
      <color theme="3" tint="0.499984740745262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Font="0" applyBorder="0">
      <alignment horizontal="center"/>
    </xf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44" fontId="0" fillId="0" borderId="0" xfId="3" applyFont="1"/>
    <xf numFmtId="0" fontId="7" fillId="0" borderId="0" xfId="0" applyFont="1"/>
    <xf numFmtId="0" fontId="7" fillId="0" borderId="0" xfId="0" applyFont="1" applyAlignment="1">
      <alignment horizontal="center"/>
    </xf>
    <xf numFmtId="164" fontId="0" fillId="0" borderId="0" xfId="4" applyNumberFormat="1" applyFont="1"/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Currency" xfId="3" builtinId="4"/>
    <cellStyle name="Normal" xfId="0" builtinId="0"/>
    <cellStyle name="Percent" xfId="4" builtinId="5"/>
    <cellStyle name="Style 1" xfId="2" xr:uid="{657DB886-85CA-4F21-B6E9-2EAC6D63732A}"/>
    <cellStyle name="Total" xfId="1" builtinId="2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0</xdr:rowOff>
    </xdr:from>
    <xdr:to>
      <xdr:col>20</xdr:col>
      <xdr:colOff>296143</xdr:colOff>
      <xdr:row>28</xdr:row>
      <xdr:rowOff>67429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48B0F0-3080-2A27-4DAA-CA6827D4C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0"/>
          <a:ext cx="6220693" cy="540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0</xdr:row>
      <xdr:rowOff>0</xdr:rowOff>
    </xdr:from>
    <xdr:to>
      <xdr:col>20</xdr:col>
      <xdr:colOff>77027</xdr:colOff>
      <xdr:row>29</xdr:row>
      <xdr:rowOff>10297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209489-56D5-F253-1460-BAFD1F588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0"/>
          <a:ext cx="5925377" cy="5534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927-0E29-4289-AB79-2D88E6B6440E}">
  <dimension ref="A1:F24"/>
  <sheetViews>
    <sheetView topLeftCell="A11" workbookViewId="0">
      <selection activeCell="B14" sqref="B14"/>
    </sheetView>
  </sheetViews>
  <sheetFormatPr defaultRowHeight="15" x14ac:dyDescent="0.25"/>
  <cols>
    <col min="1" max="1" width="9.7109375" customWidth="1"/>
    <col min="2" max="2" width="16.5703125" customWidth="1"/>
    <col min="4" max="5" width="10.42578125" customWidth="1"/>
    <col min="6" max="6" width="11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>
        <v>20</v>
      </c>
      <c r="D2">
        <v>40000</v>
      </c>
      <c r="E2">
        <f>(C2*D2)</f>
        <v>800000</v>
      </c>
      <c r="F2" t="str">
        <f>IF(E2&gt;500000,"Expensive","Let it buy")</f>
        <v>Expensive</v>
      </c>
    </row>
    <row r="3" spans="1:6" x14ac:dyDescent="0.25">
      <c r="A3">
        <v>2</v>
      </c>
      <c r="B3" t="s">
        <v>7</v>
      </c>
      <c r="C3">
        <v>30</v>
      </c>
      <c r="D3">
        <v>20000</v>
      </c>
      <c r="E3">
        <f t="shared" ref="E3:E11" si="0">(C3*D3)</f>
        <v>600000</v>
      </c>
      <c r="F3" t="str">
        <f t="shared" ref="F3:F11" si="1">IF(E3&gt;500000,"Expensive","Let it buy")</f>
        <v>Expensive</v>
      </c>
    </row>
    <row r="4" spans="1:6" x14ac:dyDescent="0.25">
      <c r="A4">
        <v>3</v>
      </c>
      <c r="B4" t="s">
        <v>8</v>
      </c>
      <c r="C4">
        <v>15</v>
      </c>
      <c r="D4">
        <v>10000</v>
      </c>
      <c r="E4">
        <f t="shared" si="0"/>
        <v>150000</v>
      </c>
      <c r="F4" t="str">
        <f t="shared" si="1"/>
        <v>Let it buy</v>
      </c>
    </row>
    <row r="5" spans="1:6" x14ac:dyDescent="0.25">
      <c r="A5">
        <v>4</v>
      </c>
      <c r="B5" t="s">
        <v>11</v>
      </c>
      <c r="C5">
        <v>14</v>
      </c>
      <c r="D5">
        <v>15000</v>
      </c>
      <c r="E5">
        <f t="shared" si="0"/>
        <v>210000</v>
      </c>
      <c r="F5" t="str">
        <f t="shared" si="1"/>
        <v>Let it buy</v>
      </c>
    </row>
    <row r="6" spans="1:6" x14ac:dyDescent="0.25">
      <c r="A6">
        <v>5</v>
      </c>
      <c r="B6" t="s">
        <v>9</v>
      </c>
      <c r="C6">
        <v>18</v>
      </c>
      <c r="D6">
        <v>20000</v>
      </c>
      <c r="E6">
        <f t="shared" si="0"/>
        <v>360000</v>
      </c>
      <c r="F6" t="str">
        <f t="shared" si="1"/>
        <v>Let it buy</v>
      </c>
    </row>
    <row r="7" spans="1:6" x14ac:dyDescent="0.25">
      <c r="A7">
        <v>6</v>
      </c>
      <c r="B7" t="s">
        <v>10</v>
      </c>
      <c r="C7">
        <v>17</v>
      </c>
      <c r="D7">
        <v>2000</v>
      </c>
      <c r="E7">
        <f t="shared" si="0"/>
        <v>34000</v>
      </c>
      <c r="F7" t="str">
        <f t="shared" si="1"/>
        <v>Let it buy</v>
      </c>
    </row>
    <row r="8" spans="1:6" x14ac:dyDescent="0.25">
      <c r="A8">
        <v>7</v>
      </c>
      <c r="B8" t="s">
        <v>11</v>
      </c>
      <c r="C8">
        <v>10</v>
      </c>
      <c r="D8">
        <v>25000</v>
      </c>
      <c r="E8">
        <f t="shared" si="0"/>
        <v>250000</v>
      </c>
      <c r="F8" t="str">
        <f t="shared" si="1"/>
        <v>Let it buy</v>
      </c>
    </row>
    <row r="9" spans="1:6" x14ac:dyDescent="0.25">
      <c r="A9">
        <v>8</v>
      </c>
      <c r="B9" t="s">
        <v>12</v>
      </c>
      <c r="C9">
        <v>5</v>
      </c>
      <c r="D9">
        <v>250</v>
      </c>
      <c r="E9">
        <f t="shared" si="0"/>
        <v>1250</v>
      </c>
      <c r="F9" t="str">
        <f t="shared" si="1"/>
        <v>Let it buy</v>
      </c>
    </row>
    <row r="10" spans="1:6" x14ac:dyDescent="0.25">
      <c r="A10">
        <v>9</v>
      </c>
      <c r="B10" t="s">
        <v>13</v>
      </c>
      <c r="C10">
        <v>25</v>
      </c>
      <c r="D10">
        <v>100</v>
      </c>
      <c r="E10">
        <f t="shared" si="0"/>
        <v>2500</v>
      </c>
      <c r="F10" t="str">
        <f t="shared" si="1"/>
        <v>Let it buy</v>
      </c>
    </row>
    <row r="11" spans="1:6" x14ac:dyDescent="0.25">
      <c r="A11">
        <v>10</v>
      </c>
      <c r="B11" t="s">
        <v>14</v>
      </c>
      <c r="C11">
        <v>30</v>
      </c>
      <c r="D11">
        <v>12000</v>
      </c>
      <c r="E11">
        <f t="shared" si="0"/>
        <v>360000</v>
      </c>
      <c r="F11" t="str">
        <f t="shared" si="1"/>
        <v>Let it buy</v>
      </c>
    </row>
    <row r="12" spans="1:6" x14ac:dyDescent="0.25">
      <c r="B12">
        <f>COUNTA(B2:B11)</f>
        <v>10</v>
      </c>
    </row>
    <row r="14" spans="1:6" x14ac:dyDescent="0.25">
      <c r="A14" t="s">
        <v>15</v>
      </c>
      <c r="B14">
        <f>COUNTIF(C2:C11,"&gt;20")</f>
        <v>3</v>
      </c>
    </row>
    <row r="15" spans="1:6" x14ac:dyDescent="0.25">
      <c r="A15" t="s">
        <v>16</v>
      </c>
      <c r="B15">
        <f>COUNTIF(C2:C11,"&lt;20")</f>
        <v>6</v>
      </c>
    </row>
    <row r="19" spans="4:5" x14ac:dyDescent="0.25">
      <c r="D19">
        <f>SUMIF(B2:B11,B5,C2:C11)</f>
        <v>24</v>
      </c>
    </row>
    <row r="20" spans="4:5" x14ac:dyDescent="0.25">
      <c r="D20">
        <f>SUMIF(B2:B11,B5,D2:D11)</f>
        <v>40000</v>
      </c>
    </row>
    <row r="21" spans="4:5" x14ac:dyDescent="0.25">
      <c r="D21">
        <f>SUMIF(B2:B11,B5,E2:E11)</f>
        <v>460000</v>
      </c>
    </row>
    <row r="24" spans="4:5" x14ac:dyDescent="0.25">
      <c r="E24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4D56-AB1D-4360-A1A0-CFF7AD9A0031}">
  <dimension ref="A1:F24"/>
  <sheetViews>
    <sheetView topLeftCell="A3" workbookViewId="0">
      <selection activeCell="B14" sqref="B14"/>
    </sheetView>
  </sheetViews>
  <sheetFormatPr defaultRowHeight="15" x14ac:dyDescent="0.25"/>
  <cols>
    <col min="1" max="1" width="17.7109375" customWidth="1"/>
    <col min="2" max="2" width="21" customWidth="1"/>
    <col min="3" max="3" width="17.28515625" customWidth="1"/>
    <col min="4" max="4" width="18.42578125" customWidth="1"/>
    <col min="5" max="5" width="21.7109375" customWidth="1"/>
    <col min="6" max="6" width="18.42578125" customWidth="1"/>
  </cols>
  <sheetData>
    <row r="1" spans="1:6" ht="21" customHeight="1" thickBot="1" x14ac:dyDescent="0.3">
      <c r="A1" s="1"/>
      <c r="B1" s="10" t="s">
        <v>19</v>
      </c>
      <c r="C1" s="11"/>
      <c r="D1" s="11"/>
      <c r="E1" s="12"/>
    </row>
    <row r="2" spans="1:6" ht="24.75" customHeight="1" thickTop="1" thickBot="1" x14ac:dyDescent="0.3">
      <c r="B2" s="13" t="s">
        <v>20</v>
      </c>
      <c r="C2" s="14"/>
      <c r="D2" s="14"/>
      <c r="E2" s="15"/>
    </row>
    <row r="3" spans="1:6" ht="19.5" customHeight="1" x14ac:dyDescent="0.3">
      <c r="B3" s="16" t="s">
        <v>21</v>
      </c>
      <c r="C3" s="16"/>
      <c r="D3" s="16"/>
      <c r="E3" s="16"/>
    </row>
    <row r="4" spans="1:6" x14ac:dyDescent="0.25">
      <c r="B4" s="17" t="s">
        <v>22</v>
      </c>
      <c r="C4" s="17"/>
      <c r="D4" s="17"/>
      <c r="E4" s="17"/>
    </row>
    <row r="5" spans="1:6" x14ac:dyDescent="0.25">
      <c r="A5" s="3" t="s">
        <v>27</v>
      </c>
      <c r="B5" s="3" t="s">
        <v>23</v>
      </c>
      <c r="C5" s="3" t="s">
        <v>24</v>
      </c>
      <c r="D5" s="3" t="s">
        <v>18</v>
      </c>
      <c r="E5" s="3" t="s">
        <v>25</v>
      </c>
      <c r="F5" s="3" t="s">
        <v>26</v>
      </c>
    </row>
    <row r="6" spans="1:6" x14ac:dyDescent="0.25">
      <c r="A6" s="2" t="s">
        <v>28</v>
      </c>
      <c r="B6" s="2" t="s">
        <v>44</v>
      </c>
      <c r="C6">
        <v>250000</v>
      </c>
      <c r="D6">
        <v>25000</v>
      </c>
      <c r="E6">
        <v>10</v>
      </c>
      <c r="F6">
        <v>22500</v>
      </c>
    </row>
    <row r="7" spans="1:6" x14ac:dyDescent="0.25">
      <c r="A7" s="2" t="s">
        <v>29</v>
      </c>
      <c r="B7" s="2" t="s">
        <v>45</v>
      </c>
      <c r="C7">
        <v>90000</v>
      </c>
      <c r="D7">
        <v>9000</v>
      </c>
      <c r="E7">
        <v>15</v>
      </c>
      <c r="F7">
        <v>5400</v>
      </c>
    </row>
    <row r="8" spans="1:6" x14ac:dyDescent="0.25">
      <c r="A8" s="2" t="s">
        <v>30</v>
      </c>
      <c r="B8" s="2" t="s">
        <v>11</v>
      </c>
      <c r="C8">
        <v>25000</v>
      </c>
      <c r="D8">
        <v>2500</v>
      </c>
      <c r="E8">
        <v>5</v>
      </c>
      <c r="F8">
        <v>4500</v>
      </c>
    </row>
    <row r="9" spans="1:6" x14ac:dyDescent="0.25">
      <c r="A9" s="2" t="s">
        <v>31</v>
      </c>
      <c r="B9" s="2" t="s">
        <v>46</v>
      </c>
      <c r="C9">
        <v>1500000</v>
      </c>
      <c r="D9">
        <v>150000</v>
      </c>
      <c r="E9">
        <v>25</v>
      </c>
      <c r="F9">
        <v>54000</v>
      </c>
    </row>
    <row r="10" spans="1:6" x14ac:dyDescent="0.25">
      <c r="A10" s="2" t="s">
        <v>32</v>
      </c>
      <c r="B10" s="2" t="s">
        <v>44</v>
      </c>
      <c r="C10">
        <v>250000</v>
      </c>
      <c r="D10">
        <v>25000</v>
      </c>
      <c r="E10">
        <v>10</v>
      </c>
      <c r="F10">
        <v>22500</v>
      </c>
    </row>
    <row r="11" spans="1:6" x14ac:dyDescent="0.25">
      <c r="A11" s="2" t="s">
        <v>33</v>
      </c>
      <c r="B11" s="2" t="s">
        <v>11</v>
      </c>
      <c r="C11">
        <v>25000</v>
      </c>
      <c r="D11">
        <v>2500</v>
      </c>
      <c r="E11">
        <v>5</v>
      </c>
      <c r="F11">
        <v>4500</v>
      </c>
    </row>
    <row r="12" spans="1:6" x14ac:dyDescent="0.25">
      <c r="A12" s="2" t="s">
        <v>34</v>
      </c>
      <c r="B12" s="2" t="s">
        <v>47</v>
      </c>
      <c r="C12">
        <v>175000</v>
      </c>
      <c r="D12">
        <v>17500</v>
      </c>
      <c r="E12">
        <v>30</v>
      </c>
      <c r="F12">
        <v>5250</v>
      </c>
    </row>
    <row r="13" spans="1:6" x14ac:dyDescent="0.25">
      <c r="A13" s="2" t="s">
        <v>35</v>
      </c>
      <c r="B13" s="2" t="s">
        <v>48</v>
      </c>
      <c r="C13">
        <v>45000</v>
      </c>
      <c r="D13">
        <v>4500</v>
      </c>
      <c r="E13">
        <v>20</v>
      </c>
      <c r="F13">
        <v>2025</v>
      </c>
    </row>
    <row r="14" spans="1:6" x14ac:dyDescent="0.25">
      <c r="A14" s="2" t="s">
        <v>36</v>
      </c>
      <c r="B14" s="2" t="s">
        <v>49</v>
      </c>
      <c r="C14">
        <v>68000</v>
      </c>
      <c r="D14">
        <v>6800</v>
      </c>
      <c r="E14">
        <v>50</v>
      </c>
      <c r="F14">
        <v>1224</v>
      </c>
    </row>
    <row r="15" spans="1:6" x14ac:dyDescent="0.25">
      <c r="A15" s="2" t="s">
        <v>37</v>
      </c>
      <c r="B15" s="2" t="s">
        <v>47</v>
      </c>
      <c r="C15">
        <v>175000</v>
      </c>
      <c r="D15">
        <v>17500</v>
      </c>
      <c r="E15">
        <v>30</v>
      </c>
      <c r="F15">
        <v>5250</v>
      </c>
    </row>
    <row r="16" spans="1:6" x14ac:dyDescent="0.25">
      <c r="A16" s="2" t="s">
        <v>38</v>
      </c>
      <c r="B16" s="2" t="s">
        <v>47</v>
      </c>
      <c r="C16">
        <v>175000</v>
      </c>
      <c r="D16">
        <v>17500</v>
      </c>
      <c r="E16">
        <v>30</v>
      </c>
      <c r="F16">
        <v>5250</v>
      </c>
    </row>
    <row r="17" spans="1:6" x14ac:dyDescent="0.25">
      <c r="A17" s="2" t="s">
        <v>39</v>
      </c>
      <c r="B17" s="2" t="s">
        <v>50</v>
      </c>
      <c r="C17">
        <v>35000</v>
      </c>
      <c r="D17">
        <v>3500</v>
      </c>
      <c r="E17">
        <v>8</v>
      </c>
      <c r="F17">
        <v>3937.5</v>
      </c>
    </row>
    <row r="18" spans="1:6" x14ac:dyDescent="0.25">
      <c r="A18" s="2" t="s">
        <v>40</v>
      </c>
      <c r="B18" s="2" t="s">
        <v>51</v>
      </c>
      <c r="C18">
        <v>41000</v>
      </c>
      <c r="D18">
        <v>4100</v>
      </c>
      <c r="E18">
        <v>7</v>
      </c>
      <c r="F18">
        <v>5271.43</v>
      </c>
    </row>
    <row r="19" spans="1:6" x14ac:dyDescent="0.25">
      <c r="A19" s="2" t="s">
        <v>41</v>
      </c>
      <c r="B19" s="2" t="s">
        <v>51</v>
      </c>
      <c r="C19">
        <v>41000</v>
      </c>
      <c r="D19">
        <v>4100</v>
      </c>
      <c r="E19">
        <v>7</v>
      </c>
      <c r="F19">
        <v>5271.43</v>
      </c>
    </row>
    <row r="20" spans="1:6" x14ac:dyDescent="0.25">
      <c r="A20" s="2" t="s">
        <v>42</v>
      </c>
      <c r="B20" s="2" t="s">
        <v>50</v>
      </c>
      <c r="C20">
        <v>35000</v>
      </c>
      <c r="D20">
        <v>3500</v>
      </c>
      <c r="E20">
        <v>8</v>
      </c>
      <c r="F20">
        <v>3937.5</v>
      </c>
    </row>
    <row r="21" spans="1:6" x14ac:dyDescent="0.25">
      <c r="A21" s="2" t="s">
        <v>43</v>
      </c>
      <c r="B21" s="2" t="s">
        <v>51</v>
      </c>
      <c r="C21">
        <v>41000</v>
      </c>
      <c r="D21">
        <v>4100</v>
      </c>
      <c r="E21">
        <v>7</v>
      </c>
      <c r="F21">
        <v>5271.43</v>
      </c>
    </row>
    <row r="22" spans="1:6" x14ac:dyDescent="0.25">
      <c r="A22" s="4"/>
      <c r="B22" s="3" t="s">
        <v>52</v>
      </c>
      <c r="C22" s="4">
        <f>SUM(C6:C21)</f>
        <v>2971000</v>
      </c>
      <c r="D22" s="4"/>
      <c r="E22" s="4"/>
      <c r="F22" s="4">
        <f>SUM(F6:F21)</f>
        <v>156088.28999999998</v>
      </c>
    </row>
    <row r="24" spans="1:6" x14ac:dyDescent="0.25">
      <c r="A24" s="2" t="s">
        <v>53</v>
      </c>
    </row>
  </sheetData>
  <mergeCells count="4">
    <mergeCell ref="B1:E1"/>
    <mergeCell ref="B2:E2"/>
    <mergeCell ref="B3:E3"/>
    <mergeCell ref="B4:E4"/>
  </mergeCells>
  <phoneticPr fontId="5" type="noConversion"/>
  <conditionalFormatting sqref="B6:B21">
    <cfRule type="containsText" dxfId="5" priority="2" operator="containsText" text="Goodwill">
      <formula>NOT(ISERROR(SEARCH("Goodwill",B6)))</formula>
    </cfRule>
    <cfRule type="duplicateValues" dxfId="4" priority="5"/>
  </conditionalFormatting>
  <conditionalFormatting sqref="C6:C21">
    <cfRule type="cellIs" dxfId="3" priority="6" operator="greaterThan">
      <formula>150000</formula>
    </cfRule>
  </conditionalFormatting>
  <conditionalFormatting sqref="D6:D21">
    <cfRule type="top10" dxfId="2" priority="1" bottom="1" rank="3"/>
  </conditionalFormatting>
  <conditionalFormatting sqref="E6:E21">
    <cfRule type="cellIs" dxfId="1" priority="4" operator="lessThan">
      <formula>15</formula>
    </cfRule>
  </conditionalFormatting>
  <conditionalFormatting sqref="F6:F21">
    <cfRule type="top10" dxfId="0" priority="3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4FB7-7AE5-4B34-B1AC-527C85DC89EE}">
  <dimension ref="A1:H22"/>
  <sheetViews>
    <sheetView workbookViewId="0">
      <selection activeCell="B15" sqref="B15"/>
    </sheetView>
  </sheetViews>
  <sheetFormatPr defaultRowHeight="15" x14ac:dyDescent="0.25"/>
  <cols>
    <col min="1" max="1" width="13.85546875" customWidth="1"/>
    <col min="2" max="2" width="18.140625" customWidth="1"/>
    <col min="3" max="3" width="15.42578125" customWidth="1"/>
    <col min="4" max="4" width="23.28515625" customWidth="1"/>
    <col min="8" max="8" width="15" customWidth="1"/>
  </cols>
  <sheetData>
    <row r="1" spans="1:8" ht="24.75" customHeight="1" x14ac:dyDescent="0.25">
      <c r="A1" s="3" t="s">
        <v>54</v>
      </c>
      <c r="B1" s="3" t="s">
        <v>55</v>
      </c>
      <c r="C1" s="3" t="s">
        <v>56</v>
      </c>
      <c r="D1" s="3" t="s">
        <v>84</v>
      </c>
      <c r="E1" s="3" t="s">
        <v>57</v>
      </c>
      <c r="F1" s="3" t="s">
        <v>58</v>
      </c>
      <c r="G1" s="3" t="s">
        <v>59</v>
      </c>
      <c r="H1" s="3" t="s">
        <v>60</v>
      </c>
    </row>
    <row r="2" spans="1:8" x14ac:dyDescent="0.25">
      <c r="A2" t="s">
        <v>61</v>
      </c>
      <c r="B2" t="s">
        <v>71</v>
      </c>
      <c r="C2" t="s">
        <v>81</v>
      </c>
      <c r="D2">
        <v>18000</v>
      </c>
      <c r="E2">
        <f>D2*0.4</f>
        <v>7200</v>
      </c>
      <c r="F2">
        <f>D2*0.3</f>
        <v>5400</v>
      </c>
      <c r="G2">
        <f>D2*0.15</f>
        <v>2700</v>
      </c>
      <c r="H2">
        <f>SUM(D2:G2)</f>
        <v>33300</v>
      </c>
    </row>
    <row r="3" spans="1:8" x14ac:dyDescent="0.25">
      <c r="A3" t="s">
        <v>62</v>
      </c>
      <c r="B3" t="s">
        <v>72</v>
      </c>
      <c r="C3" t="s">
        <v>82</v>
      </c>
      <c r="D3">
        <v>18000</v>
      </c>
      <c r="E3">
        <f t="shared" ref="E3:E11" si="0">D3*0.4</f>
        <v>7200</v>
      </c>
      <c r="F3">
        <f t="shared" ref="F3:F11" si="1">D3*0.3</f>
        <v>5400</v>
      </c>
      <c r="G3">
        <f t="shared" ref="G3:G11" si="2">D3*0.15</f>
        <v>2700</v>
      </c>
      <c r="H3">
        <f t="shared" ref="H3:H11" si="3">SUM(D3:G3)</f>
        <v>33300</v>
      </c>
    </row>
    <row r="4" spans="1:8" x14ac:dyDescent="0.25">
      <c r="A4" t="s">
        <v>63</v>
      </c>
      <c r="B4" t="s">
        <v>73</v>
      </c>
      <c r="C4" t="s">
        <v>83</v>
      </c>
      <c r="D4">
        <v>18000</v>
      </c>
      <c r="E4">
        <f t="shared" si="0"/>
        <v>7200</v>
      </c>
      <c r="F4">
        <f t="shared" si="1"/>
        <v>5400</v>
      </c>
      <c r="G4">
        <f t="shared" si="2"/>
        <v>2700</v>
      </c>
      <c r="H4">
        <f t="shared" si="3"/>
        <v>33300</v>
      </c>
    </row>
    <row r="5" spans="1:8" x14ac:dyDescent="0.25">
      <c r="A5" t="s">
        <v>64</v>
      </c>
      <c r="B5" t="s">
        <v>74</v>
      </c>
      <c r="C5" t="s">
        <v>83</v>
      </c>
      <c r="D5">
        <v>15000</v>
      </c>
      <c r="E5">
        <f t="shared" si="0"/>
        <v>6000</v>
      </c>
      <c r="F5">
        <f t="shared" si="1"/>
        <v>4500</v>
      </c>
      <c r="G5">
        <f t="shared" si="2"/>
        <v>2250</v>
      </c>
      <c r="H5">
        <f t="shared" si="3"/>
        <v>27750</v>
      </c>
    </row>
    <row r="6" spans="1:8" x14ac:dyDescent="0.25">
      <c r="A6" t="s">
        <v>65</v>
      </c>
      <c r="B6" t="s">
        <v>75</v>
      </c>
      <c r="C6" t="s">
        <v>82</v>
      </c>
      <c r="D6">
        <v>15000</v>
      </c>
      <c r="E6">
        <f t="shared" si="0"/>
        <v>6000</v>
      </c>
      <c r="F6">
        <f t="shared" si="1"/>
        <v>4500</v>
      </c>
      <c r="G6">
        <f t="shared" si="2"/>
        <v>2250</v>
      </c>
      <c r="H6">
        <f t="shared" si="3"/>
        <v>27750</v>
      </c>
    </row>
    <row r="7" spans="1:8" x14ac:dyDescent="0.25">
      <c r="A7" t="s">
        <v>66</v>
      </c>
      <c r="B7" t="s">
        <v>76</v>
      </c>
      <c r="C7" t="s">
        <v>81</v>
      </c>
      <c r="D7">
        <v>15000</v>
      </c>
      <c r="E7">
        <f t="shared" si="0"/>
        <v>6000</v>
      </c>
      <c r="F7">
        <f t="shared" si="1"/>
        <v>4500</v>
      </c>
      <c r="G7">
        <f t="shared" si="2"/>
        <v>2250</v>
      </c>
      <c r="H7">
        <f t="shared" si="3"/>
        <v>27750</v>
      </c>
    </row>
    <row r="8" spans="1:8" x14ac:dyDescent="0.25">
      <c r="A8" t="s">
        <v>67</v>
      </c>
      <c r="B8" t="s">
        <v>77</v>
      </c>
      <c r="C8" t="s">
        <v>83</v>
      </c>
      <c r="D8">
        <v>15000</v>
      </c>
      <c r="E8">
        <f t="shared" si="0"/>
        <v>6000</v>
      </c>
      <c r="F8">
        <f t="shared" si="1"/>
        <v>4500</v>
      </c>
      <c r="G8">
        <f t="shared" si="2"/>
        <v>2250</v>
      </c>
      <c r="H8">
        <f t="shared" si="3"/>
        <v>27750</v>
      </c>
    </row>
    <row r="9" spans="1:8" x14ac:dyDescent="0.25">
      <c r="A9" t="s">
        <v>68</v>
      </c>
      <c r="B9" t="s">
        <v>78</v>
      </c>
      <c r="C9" t="s">
        <v>81</v>
      </c>
      <c r="D9">
        <v>12000</v>
      </c>
      <c r="E9">
        <f t="shared" si="0"/>
        <v>4800</v>
      </c>
      <c r="F9">
        <f t="shared" si="1"/>
        <v>3600</v>
      </c>
      <c r="G9">
        <f t="shared" si="2"/>
        <v>1800</v>
      </c>
      <c r="H9">
        <f t="shared" si="3"/>
        <v>22200</v>
      </c>
    </row>
    <row r="10" spans="1:8" x14ac:dyDescent="0.25">
      <c r="A10" t="s">
        <v>69</v>
      </c>
      <c r="B10" t="s">
        <v>79</v>
      </c>
      <c r="C10" t="s">
        <v>82</v>
      </c>
      <c r="D10">
        <v>12000</v>
      </c>
      <c r="E10">
        <f t="shared" si="0"/>
        <v>4800</v>
      </c>
      <c r="F10">
        <f t="shared" si="1"/>
        <v>3600</v>
      </c>
      <c r="G10">
        <f t="shared" si="2"/>
        <v>1800</v>
      </c>
      <c r="H10">
        <f t="shared" si="3"/>
        <v>22200</v>
      </c>
    </row>
    <row r="11" spans="1:8" x14ac:dyDescent="0.25">
      <c r="A11" t="s">
        <v>70</v>
      </c>
      <c r="B11" t="s">
        <v>80</v>
      </c>
      <c r="C11" t="s">
        <v>83</v>
      </c>
      <c r="D11">
        <v>12000</v>
      </c>
      <c r="E11">
        <f t="shared" si="0"/>
        <v>4800</v>
      </c>
      <c r="F11">
        <f t="shared" si="1"/>
        <v>3600</v>
      </c>
      <c r="G11">
        <f t="shared" si="2"/>
        <v>1800</v>
      </c>
      <c r="H11">
        <f t="shared" si="3"/>
        <v>22200</v>
      </c>
    </row>
    <row r="14" spans="1:8" x14ac:dyDescent="0.25">
      <c r="A14" t="s">
        <v>85</v>
      </c>
      <c r="B14">
        <f>COUNTIF(C2:C11,C4)</f>
        <v>4</v>
      </c>
    </row>
    <row r="15" spans="1:8" x14ac:dyDescent="0.25">
      <c r="A15" t="s">
        <v>86</v>
      </c>
      <c r="B15">
        <f>SUMIF(C2:C11,C2,H2:H11)</f>
        <v>83250</v>
      </c>
    </row>
    <row r="16" spans="1:8" x14ac:dyDescent="0.25">
      <c r="A16" t="s">
        <v>87</v>
      </c>
      <c r="B16">
        <f>COUNTA(A2:H11)</f>
        <v>80</v>
      </c>
    </row>
    <row r="17" spans="1:2" x14ac:dyDescent="0.25">
      <c r="A17" t="s">
        <v>88</v>
      </c>
      <c r="B17">
        <f>LCM(45,20,60,5)</f>
        <v>180</v>
      </c>
    </row>
    <row r="18" spans="1:2" x14ac:dyDescent="0.25">
      <c r="A18" t="s">
        <v>89</v>
      </c>
      <c r="B18">
        <f>SQRT(625)</f>
        <v>25</v>
      </c>
    </row>
    <row r="19" spans="1:2" x14ac:dyDescent="0.25">
      <c r="A19" t="s">
        <v>90</v>
      </c>
      <c r="B19">
        <f>PRODUCT(58*65)</f>
        <v>3770</v>
      </c>
    </row>
    <row r="20" spans="1:2" x14ac:dyDescent="0.25">
      <c r="A20" t="s">
        <v>91</v>
      </c>
      <c r="B20">
        <f>ROUND(102.36,1)</f>
        <v>102.4</v>
      </c>
    </row>
    <row r="21" spans="1:2" x14ac:dyDescent="0.25">
      <c r="A21" t="s">
        <v>92</v>
      </c>
      <c r="B21">
        <f>ROUND(542.21,10)</f>
        <v>542.21</v>
      </c>
    </row>
    <row r="22" spans="1:2" x14ac:dyDescent="0.25">
      <c r="A22" t="s">
        <v>93</v>
      </c>
      <c r="B22">
        <f>MOD(825,4)</f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A776-E4C9-4996-9B04-8033C635D1BB}">
  <dimension ref="A1:I16"/>
  <sheetViews>
    <sheetView workbookViewId="0">
      <selection activeCell="B16" sqref="B16"/>
    </sheetView>
  </sheetViews>
  <sheetFormatPr defaultRowHeight="15" x14ac:dyDescent="0.25"/>
  <cols>
    <col min="1" max="1" width="16.42578125" customWidth="1"/>
    <col min="2" max="2" width="15.42578125" customWidth="1"/>
    <col min="3" max="3" width="15.140625" customWidth="1"/>
    <col min="8" max="8" width="17.42578125" customWidth="1"/>
  </cols>
  <sheetData>
    <row r="1" spans="1:9" x14ac:dyDescent="0.25">
      <c r="A1" s="1" t="s">
        <v>55</v>
      </c>
      <c r="B1" s="1" t="s">
        <v>56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5</v>
      </c>
    </row>
    <row r="2" spans="1:9" x14ac:dyDescent="0.25">
      <c r="A2" t="s">
        <v>100</v>
      </c>
      <c r="B2" t="s">
        <v>11</v>
      </c>
      <c r="C2" t="s">
        <v>110</v>
      </c>
      <c r="D2">
        <v>5000</v>
      </c>
      <c r="E2">
        <f>D2*0.025</f>
        <v>125</v>
      </c>
      <c r="F2">
        <f>D2*0.035</f>
        <v>175.00000000000003</v>
      </c>
      <c r="G2">
        <f>D2*0.015</f>
        <v>75</v>
      </c>
      <c r="H2">
        <f>SUM(D2:G2)</f>
        <v>5375</v>
      </c>
      <c r="I2" t="str">
        <f>IF(H2&gt;"20000","A",IF(H2&gt;10000,"B","C"))</f>
        <v>C</v>
      </c>
    </row>
    <row r="3" spans="1:9" x14ac:dyDescent="0.25">
      <c r="A3" t="s">
        <v>101</v>
      </c>
      <c r="B3" t="s">
        <v>11</v>
      </c>
      <c r="C3" t="s">
        <v>111</v>
      </c>
      <c r="D3">
        <v>8000</v>
      </c>
      <c r="E3">
        <f t="shared" ref="E3:E9" si="0">D3*0.025</f>
        <v>200</v>
      </c>
      <c r="F3">
        <f t="shared" ref="F3:F9" si="1">D3*0.035</f>
        <v>280</v>
      </c>
      <c r="G3">
        <f t="shared" ref="G3:G9" si="2">D3*0.015</f>
        <v>120</v>
      </c>
      <c r="H3">
        <f t="shared" ref="H3:H9" si="3">SUM(D3:G3)</f>
        <v>8600</v>
      </c>
      <c r="I3" t="str">
        <f t="shared" ref="I3:I9" si="4">IF(H3&gt;"20000","A",IF(H3&gt;10000,"B","C"))</f>
        <v>C</v>
      </c>
    </row>
    <row r="4" spans="1:9" x14ac:dyDescent="0.25">
      <c r="A4" t="s">
        <v>102</v>
      </c>
      <c r="B4" t="s">
        <v>11</v>
      </c>
      <c r="C4" t="s">
        <v>112</v>
      </c>
      <c r="D4">
        <v>3000</v>
      </c>
      <c r="E4">
        <f t="shared" si="0"/>
        <v>75</v>
      </c>
      <c r="F4">
        <f t="shared" si="1"/>
        <v>105.00000000000001</v>
      </c>
      <c r="G4">
        <f t="shared" si="2"/>
        <v>45</v>
      </c>
      <c r="H4">
        <f t="shared" si="3"/>
        <v>3225</v>
      </c>
      <c r="I4" t="str">
        <f t="shared" si="4"/>
        <v>C</v>
      </c>
    </row>
    <row r="5" spans="1:9" x14ac:dyDescent="0.25">
      <c r="A5" t="s">
        <v>103</v>
      </c>
      <c r="B5" t="s">
        <v>108</v>
      </c>
      <c r="C5" t="s">
        <v>113</v>
      </c>
      <c r="D5">
        <v>6000</v>
      </c>
      <c r="E5">
        <f t="shared" si="0"/>
        <v>150</v>
      </c>
      <c r="F5">
        <f t="shared" si="1"/>
        <v>210.00000000000003</v>
      </c>
      <c r="G5">
        <f t="shared" si="2"/>
        <v>90</v>
      </c>
      <c r="H5">
        <f t="shared" si="3"/>
        <v>6450</v>
      </c>
      <c r="I5" t="str">
        <f t="shared" si="4"/>
        <v>C</v>
      </c>
    </row>
    <row r="6" spans="1:9" x14ac:dyDescent="0.25">
      <c r="A6" t="s">
        <v>104</v>
      </c>
      <c r="B6" t="s">
        <v>108</v>
      </c>
      <c r="C6" t="s">
        <v>114</v>
      </c>
      <c r="D6">
        <v>8000</v>
      </c>
      <c r="E6">
        <f t="shared" si="0"/>
        <v>200</v>
      </c>
      <c r="F6">
        <f t="shared" si="1"/>
        <v>280</v>
      </c>
      <c r="G6">
        <f t="shared" si="2"/>
        <v>120</v>
      </c>
      <c r="H6">
        <f t="shared" si="3"/>
        <v>8600</v>
      </c>
      <c r="I6" t="str">
        <f t="shared" si="4"/>
        <v>C</v>
      </c>
    </row>
    <row r="7" spans="1:9" x14ac:dyDescent="0.25">
      <c r="A7" t="s">
        <v>105</v>
      </c>
      <c r="B7" t="s">
        <v>108</v>
      </c>
      <c r="C7" t="s">
        <v>115</v>
      </c>
      <c r="D7">
        <v>9000</v>
      </c>
      <c r="E7">
        <f t="shared" si="0"/>
        <v>225</v>
      </c>
      <c r="F7">
        <f t="shared" si="1"/>
        <v>315.00000000000006</v>
      </c>
      <c r="G7">
        <f t="shared" si="2"/>
        <v>135</v>
      </c>
      <c r="H7">
        <f t="shared" si="3"/>
        <v>9675</v>
      </c>
      <c r="I7" t="str">
        <f>IF(H7&gt;"20000","A",IF(H7&gt;10000,"B","C"))</f>
        <v>C</v>
      </c>
    </row>
    <row r="8" spans="1:9" x14ac:dyDescent="0.25">
      <c r="A8" t="s">
        <v>106</v>
      </c>
      <c r="B8" t="s">
        <v>109</v>
      </c>
      <c r="C8" t="s">
        <v>110</v>
      </c>
      <c r="D8">
        <v>10000</v>
      </c>
      <c r="E8">
        <f t="shared" si="0"/>
        <v>250</v>
      </c>
      <c r="F8">
        <f t="shared" si="1"/>
        <v>350.00000000000006</v>
      </c>
      <c r="G8">
        <f t="shared" si="2"/>
        <v>150</v>
      </c>
      <c r="H8">
        <f t="shared" si="3"/>
        <v>10750</v>
      </c>
      <c r="I8" t="str">
        <f t="shared" si="4"/>
        <v>B</v>
      </c>
    </row>
    <row r="9" spans="1:9" x14ac:dyDescent="0.25">
      <c r="A9" t="s">
        <v>107</v>
      </c>
      <c r="B9" t="s">
        <v>109</v>
      </c>
      <c r="C9" t="s">
        <v>113</v>
      </c>
      <c r="D9">
        <v>5000</v>
      </c>
      <c r="E9">
        <f t="shared" si="0"/>
        <v>125</v>
      </c>
      <c r="F9">
        <f t="shared" si="1"/>
        <v>175.00000000000003</v>
      </c>
      <c r="G9">
        <f t="shared" si="2"/>
        <v>75</v>
      </c>
      <c r="H9">
        <f t="shared" si="3"/>
        <v>5375</v>
      </c>
      <c r="I9" t="str">
        <f t="shared" si="4"/>
        <v>C</v>
      </c>
    </row>
    <row r="11" spans="1:9" x14ac:dyDescent="0.25">
      <c r="A11" t="s">
        <v>53</v>
      </c>
      <c r="B11">
        <f>COUNTIF(B2:B9,B2)</f>
        <v>3</v>
      </c>
    </row>
    <row r="12" spans="1:9" x14ac:dyDescent="0.25">
      <c r="B12">
        <f>COUNTIF(B2:B9,B8)</f>
        <v>2</v>
      </c>
    </row>
    <row r="13" spans="1:9" x14ac:dyDescent="0.25">
      <c r="B13">
        <f>COUNTIF(B2:B9,B5)</f>
        <v>3</v>
      </c>
    </row>
    <row r="14" spans="1:9" x14ac:dyDescent="0.25">
      <c r="A14" t="s">
        <v>116</v>
      </c>
      <c r="B14">
        <f>SUMIF(B2:B9,B2,D2:D9)</f>
        <v>16000</v>
      </c>
    </row>
    <row r="15" spans="1:9" x14ac:dyDescent="0.25">
      <c r="A15" t="s">
        <v>117</v>
      </c>
      <c r="B15">
        <f>COUNTIF(C2:C9,C2)</f>
        <v>2</v>
      </c>
    </row>
    <row r="16" spans="1:9" x14ac:dyDescent="0.25">
      <c r="B16">
        <f>COUNTIF(C2:C9,C9)</f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9154-9D20-4909-9A5A-7621A073BB02}">
  <dimension ref="A1:H21"/>
  <sheetViews>
    <sheetView workbookViewId="0">
      <selection activeCell="K4" sqref="K4"/>
    </sheetView>
  </sheetViews>
  <sheetFormatPr defaultRowHeight="15" x14ac:dyDescent="0.25"/>
  <cols>
    <col min="1" max="1" width="26" customWidth="1"/>
    <col min="2" max="2" width="12.42578125" customWidth="1"/>
    <col min="3" max="3" width="19.42578125" customWidth="1"/>
    <col min="4" max="4" width="16" bestFit="1" customWidth="1"/>
    <col min="5" max="5" width="20.5703125" customWidth="1"/>
    <col min="6" max="6" width="18.85546875" customWidth="1"/>
    <col min="8" max="8" width="11.5703125" bestFit="1" customWidth="1"/>
  </cols>
  <sheetData>
    <row r="1" spans="1:8" x14ac:dyDescent="0.25">
      <c r="A1" s="5" t="s">
        <v>118</v>
      </c>
      <c r="B1" s="5" t="s">
        <v>119</v>
      </c>
      <c r="C1" s="5" t="s">
        <v>120</v>
      </c>
      <c r="D1" s="5" t="s">
        <v>121</v>
      </c>
      <c r="E1" s="5" t="s">
        <v>143</v>
      </c>
      <c r="F1" s="5" t="s">
        <v>122</v>
      </c>
    </row>
    <row r="2" spans="1:8" x14ac:dyDescent="0.25">
      <c r="A2" t="s">
        <v>123</v>
      </c>
      <c r="B2" s="6">
        <v>9181</v>
      </c>
      <c r="C2" s="8" t="str">
        <f>IF(B2&gt;12500,"EXC",IF( B2&gt;10000,"GREAT",IF(B2&gt;7500,"GOOD","POOR")))</f>
        <v>GOOD</v>
      </c>
      <c r="D2" t="str">
        <f>IF(B2&gt;=10000,"YES","NO")</f>
        <v>NO</v>
      </c>
      <c r="E2" t="str">
        <f>IF(B2&gt;=15000,"20%",IF(B2&gt;10000,"10%","5%"))</f>
        <v>5%</v>
      </c>
      <c r="F2">
        <f>IF(B2&gt;=15000,0.02*B2,IF(B2&gt;10000,0.01*B2,0.05*B2))</f>
        <v>459.05</v>
      </c>
    </row>
    <row r="3" spans="1:8" x14ac:dyDescent="0.25">
      <c r="A3" t="s">
        <v>124</v>
      </c>
      <c r="B3" s="6">
        <v>7827</v>
      </c>
      <c r="C3" s="7" t="str">
        <f t="shared" ref="C3:C21" si="0">IF(B3&gt;12500,"EXC",IF( B3&gt;10000,"GREAT",IF(B3&gt;7500,"GOOD","POOR")))</f>
        <v>GOOD</v>
      </c>
      <c r="D3" t="str">
        <f t="shared" ref="D3:D21" si="1">IF(B3&gt;=10000,"YES","NO")</f>
        <v>NO</v>
      </c>
      <c r="E3" t="str">
        <f t="shared" ref="E3:E21" si="2">IF(B3&gt;=15000,"20%",IF(B3&gt;10000,"10%","5%"))</f>
        <v>5%</v>
      </c>
      <c r="F3">
        <f t="shared" ref="F3:F21" si="3">IF(B3&gt;=15000,0.02*B3,IF(B3&gt;10000,0.01*B3,0.05*B3))</f>
        <v>391.35</v>
      </c>
    </row>
    <row r="4" spans="1:8" x14ac:dyDescent="0.25">
      <c r="A4" t="s">
        <v>125</v>
      </c>
      <c r="B4" s="6">
        <v>6477</v>
      </c>
      <c r="C4" s="7" t="str">
        <f t="shared" si="0"/>
        <v>POOR</v>
      </c>
      <c r="D4" t="str">
        <f t="shared" si="1"/>
        <v>NO</v>
      </c>
      <c r="E4" t="str">
        <f t="shared" si="2"/>
        <v>5%</v>
      </c>
      <c r="F4">
        <f t="shared" si="3"/>
        <v>323.85000000000002</v>
      </c>
    </row>
    <row r="5" spans="1:8" x14ac:dyDescent="0.25">
      <c r="A5" t="s">
        <v>126</v>
      </c>
      <c r="B5" s="6">
        <v>9358</v>
      </c>
      <c r="C5" s="7" t="str">
        <f t="shared" si="0"/>
        <v>GOOD</v>
      </c>
      <c r="D5" t="str">
        <f t="shared" si="1"/>
        <v>NO</v>
      </c>
      <c r="E5" t="str">
        <f t="shared" si="2"/>
        <v>5%</v>
      </c>
      <c r="F5">
        <f t="shared" si="3"/>
        <v>467.90000000000003</v>
      </c>
    </row>
    <row r="6" spans="1:8" x14ac:dyDescent="0.25">
      <c r="A6" t="s">
        <v>127</v>
      </c>
      <c r="B6" s="6">
        <v>14915</v>
      </c>
      <c r="C6" s="7" t="str">
        <f t="shared" si="0"/>
        <v>EXC</v>
      </c>
      <c r="D6" t="str">
        <f t="shared" si="1"/>
        <v>YES</v>
      </c>
      <c r="E6" t="str">
        <f t="shared" si="2"/>
        <v>10%</v>
      </c>
      <c r="F6">
        <f t="shared" si="3"/>
        <v>149.15</v>
      </c>
    </row>
    <row r="7" spans="1:8" x14ac:dyDescent="0.25">
      <c r="A7" t="s">
        <v>128</v>
      </c>
      <c r="B7" s="6">
        <v>8670</v>
      </c>
      <c r="C7" s="7" t="str">
        <f t="shared" si="0"/>
        <v>GOOD</v>
      </c>
      <c r="D7" t="str">
        <f t="shared" si="1"/>
        <v>NO</v>
      </c>
      <c r="E7" t="str">
        <f t="shared" si="2"/>
        <v>5%</v>
      </c>
      <c r="F7">
        <f t="shared" si="3"/>
        <v>433.5</v>
      </c>
    </row>
    <row r="8" spans="1:8" x14ac:dyDescent="0.25">
      <c r="A8" t="s">
        <v>129</v>
      </c>
      <c r="B8" s="6">
        <v>12413</v>
      </c>
      <c r="C8" s="7" t="str">
        <f t="shared" si="0"/>
        <v>GREAT</v>
      </c>
      <c r="D8" t="str">
        <f t="shared" si="1"/>
        <v>YES</v>
      </c>
      <c r="E8" t="str">
        <f t="shared" si="2"/>
        <v>10%</v>
      </c>
      <c r="F8">
        <f t="shared" si="3"/>
        <v>124.13000000000001</v>
      </c>
    </row>
    <row r="9" spans="1:8" x14ac:dyDescent="0.25">
      <c r="A9" t="s">
        <v>130</v>
      </c>
      <c r="B9" s="6">
        <v>6291</v>
      </c>
      <c r="C9" s="7" t="str">
        <f t="shared" si="0"/>
        <v>POOR</v>
      </c>
      <c r="D9" t="str">
        <f t="shared" si="1"/>
        <v>NO</v>
      </c>
      <c r="E9" t="str">
        <f t="shared" si="2"/>
        <v>5%</v>
      </c>
      <c r="F9">
        <f t="shared" si="3"/>
        <v>314.55</v>
      </c>
      <c r="H9" s="9"/>
    </row>
    <row r="10" spans="1:8" x14ac:dyDescent="0.25">
      <c r="A10" t="s">
        <v>131</v>
      </c>
      <c r="B10" s="6">
        <v>6083</v>
      </c>
      <c r="C10" s="7" t="str">
        <f t="shared" si="0"/>
        <v>POOR</v>
      </c>
      <c r="D10" t="str">
        <f t="shared" si="1"/>
        <v>NO</v>
      </c>
      <c r="E10" t="str">
        <f t="shared" si="2"/>
        <v>5%</v>
      </c>
      <c r="F10">
        <f t="shared" si="3"/>
        <v>304.15000000000003</v>
      </c>
    </row>
    <row r="11" spans="1:8" x14ac:dyDescent="0.25">
      <c r="A11" t="s">
        <v>132</v>
      </c>
      <c r="B11" s="6">
        <v>12633</v>
      </c>
      <c r="C11" s="7" t="str">
        <f t="shared" si="0"/>
        <v>EXC</v>
      </c>
      <c r="D11" t="str">
        <f t="shared" si="1"/>
        <v>YES</v>
      </c>
      <c r="E11" t="str">
        <f t="shared" si="2"/>
        <v>10%</v>
      </c>
      <c r="F11">
        <f t="shared" si="3"/>
        <v>126.33</v>
      </c>
    </row>
    <row r="12" spans="1:8" x14ac:dyDescent="0.25">
      <c r="A12" t="s">
        <v>133</v>
      </c>
      <c r="B12" s="6">
        <v>14428</v>
      </c>
      <c r="C12" s="7" t="str">
        <f t="shared" si="0"/>
        <v>EXC</v>
      </c>
      <c r="D12" t="str">
        <f t="shared" si="1"/>
        <v>YES</v>
      </c>
      <c r="E12" t="str">
        <f t="shared" si="2"/>
        <v>10%</v>
      </c>
      <c r="F12">
        <f t="shared" si="3"/>
        <v>144.28</v>
      </c>
    </row>
    <row r="13" spans="1:8" x14ac:dyDescent="0.25">
      <c r="A13" t="s">
        <v>134</v>
      </c>
      <c r="B13" s="6">
        <v>9192</v>
      </c>
      <c r="C13" s="7" t="str">
        <f t="shared" si="0"/>
        <v>GOOD</v>
      </c>
      <c r="D13" t="str">
        <f t="shared" si="1"/>
        <v>NO</v>
      </c>
      <c r="E13" t="str">
        <f t="shared" si="2"/>
        <v>5%</v>
      </c>
      <c r="F13">
        <f t="shared" si="3"/>
        <v>459.6</v>
      </c>
    </row>
    <row r="14" spans="1:8" x14ac:dyDescent="0.25">
      <c r="A14" t="s">
        <v>135</v>
      </c>
      <c r="B14" s="6">
        <v>6620</v>
      </c>
      <c r="C14" s="7" t="str">
        <f t="shared" si="0"/>
        <v>POOR</v>
      </c>
      <c r="D14" t="str">
        <f t="shared" si="1"/>
        <v>NO</v>
      </c>
      <c r="E14" t="str">
        <f t="shared" si="2"/>
        <v>5%</v>
      </c>
      <c r="F14">
        <f t="shared" si="3"/>
        <v>331</v>
      </c>
    </row>
    <row r="15" spans="1:8" x14ac:dyDescent="0.25">
      <c r="A15" t="s">
        <v>136</v>
      </c>
      <c r="B15" s="6">
        <v>8246</v>
      </c>
      <c r="C15" s="7" t="str">
        <f t="shared" si="0"/>
        <v>GOOD</v>
      </c>
      <c r="D15" t="str">
        <f t="shared" si="1"/>
        <v>NO</v>
      </c>
      <c r="E15" t="str">
        <f t="shared" si="2"/>
        <v>5%</v>
      </c>
      <c r="F15">
        <f t="shared" si="3"/>
        <v>412.3</v>
      </c>
    </row>
    <row r="16" spans="1:8" x14ac:dyDescent="0.25">
      <c r="A16" t="s">
        <v>137</v>
      </c>
      <c r="B16" s="6">
        <v>11769</v>
      </c>
      <c r="C16" s="7" t="str">
        <f t="shared" si="0"/>
        <v>GREAT</v>
      </c>
      <c r="D16" t="str">
        <f t="shared" si="1"/>
        <v>YES</v>
      </c>
      <c r="E16" t="str">
        <f t="shared" si="2"/>
        <v>10%</v>
      </c>
      <c r="F16">
        <f t="shared" si="3"/>
        <v>117.69</v>
      </c>
    </row>
    <row r="17" spans="1:6" x14ac:dyDescent="0.25">
      <c r="A17" t="s">
        <v>138</v>
      </c>
      <c r="B17" s="6">
        <v>11654</v>
      </c>
      <c r="C17" s="7" t="str">
        <f t="shared" si="0"/>
        <v>GREAT</v>
      </c>
      <c r="D17" t="str">
        <f t="shared" si="1"/>
        <v>YES</v>
      </c>
      <c r="E17" t="str">
        <f t="shared" si="2"/>
        <v>10%</v>
      </c>
      <c r="F17">
        <f t="shared" si="3"/>
        <v>116.54</v>
      </c>
    </row>
    <row r="18" spans="1:6" x14ac:dyDescent="0.25">
      <c r="A18" t="s">
        <v>139</v>
      </c>
      <c r="B18" s="6">
        <v>6388</v>
      </c>
      <c r="C18" s="7" t="str">
        <f t="shared" si="0"/>
        <v>POOR</v>
      </c>
      <c r="D18" t="str">
        <f t="shared" si="1"/>
        <v>NO</v>
      </c>
      <c r="E18" t="str">
        <f t="shared" si="2"/>
        <v>5%</v>
      </c>
      <c r="F18">
        <f t="shared" si="3"/>
        <v>319.40000000000003</v>
      </c>
    </row>
    <row r="19" spans="1:6" x14ac:dyDescent="0.25">
      <c r="A19" t="s">
        <v>140</v>
      </c>
      <c r="B19" s="6">
        <v>6134</v>
      </c>
      <c r="C19" s="7" t="str">
        <f t="shared" si="0"/>
        <v>POOR</v>
      </c>
      <c r="D19" t="str">
        <f t="shared" si="1"/>
        <v>NO</v>
      </c>
      <c r="E19" t="str">
        <f t="shared" si="2"/>
        <v>5%</v>
      </c>
      <c r="F19">
        <f t="shared" si="3"/>
        <v>306.7</v>
      </c>
    </row>
    <row r="20" spans="1:6" x14ac:dyDescent="0.25">
      <c r="A20" t="s">
        <v>141</v>
      </c>
      <c r="B20" s="6">
        <v>14715</v>
      </c>
      <c r="C20" s="7" t="str">
        <f t="shared" si="0"/>
        <v>EXC</v>
      </c>
      <c r="D20" t="str">
        <f t="shared" si="1"/>
        <v>YES</v>
      </c>
      <c r="E20" t="str">
        <f t="shared" si="2"/>
        <v>10%</v>
      </c>
      <c r="F20">
        <f t="shared" si="3"/>
        <v>147.15</v>
      </c>
    </row>
    <row r="21" spans="1:6" x14ac:dyDescent="0.25">
      <c r="A21" t="s">
        <v>142</v>
      </c>
      <c r="B21" s="6">
        <v>5266</v>
      </c>
      <c r="C21" s="7" t="str">
        <f t="shared" si="0"/>
        <v>POOR</v>
      </c>
      <c r="D21" t="str">
        <f t="shared" si="1"/>
        <v>NO</v>
      </c>
      <c r="E21" t="str">
        <f t="shared" si="2"/>
        <v>5%</v>
      </c>
      <c r="F21">
        <f t="shared" si="3"/>
        <v>263.3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DDB-0A73-49B9-98C9-56A5D740DEF0}">
  <dimension ref="A1:J13"/>
  <sheetViews>
    <sheetView workbookViewId="0">
      <selection sqref="A1:D13"/>
    </sheetView>
  </sheetViews>
  <sheetFormatPr defaultRowHeight="15" x14ac:dyDescent="0.25"/>
  <cols>
    <col min="2" max="2" width="10.85546875" bestFit="1" customWidth="1"/>
  </cols>
  <sheetData>
    <row r="1" spans="1:10" x14ac:dyDescent="0.25">
      <c r="A1" t="s">
        <v>144</v>
      </c>
      <c r="B1" t="s">
        <v>55</v>
      </c>
      <c r="C1" t="s">
        <v>155</v>
      </c>
      <c r="D1" t="s">
        <v>4</v>
      </c>
    </row>
    <row r="2" spans="1:10" x14ac:dyDescent="0.25">
      <c r="A2" t="s">
        <v>145</v>
      </c>
      <c r="B2" t="s">
        <v>156</v>
      </c>
      <c r="C2" t="s">
        <v>160</v>
      </c>
      <c r="D2">
        <v>1125</v>
      </c>
    </row>
    <row r="3" spans="1:10" x14ac:dyDescent="0.25">
      <c r="A3" t="s">
        <v>146</v>
      </c>
      <c r="B3" t="s">
        <v>157</v>
      </c>
      <c r="C3" t="s">
        <v>161</v>
      </c>
      <c r="D3">
        <v>2133</v>
      </c>
    </row>
    <row r="4" spans="1:10" x14ac:dyDescent="0.25">
      <c r="A4" t="s">
        <v>147</v>
      </c>
      <c r="B4" t="s">
        <v>158</v>
      </c>
      <c r="C4" t="s">
        <v>162</v>
      </c>
      <c r="D4">
        <v>4988</v>
      </c>
      <c r="I4" t="s">
        <v>164</v>
      </c>
      <c r="J4" t="s">
        <v>165</v>
      </c>
    </row>
    <row r="5" spans="1:10" x14ac:dyDescent="0.25">
      <c r="A5" t="s">
        <v>168</v>
      </c>
      <c r="B5" t="s">
        <v>159</v>
      </c>
      <c r="C5" t="s">
        <v>160</v>
      </c>
      <c r="D5">
        <v>3960</v>
      </c>
      <c r="H5" t="s">
        <v>163</v>
      </c>
      <c r="I5" t="str">
        <f>VLOOKUP(H5,A1:D13,2,0)</f>
        <v>ac</v>
      </c>
      <c r="J5">
        <f>VLOOKUP(H5,A1:D13,4,0)</f>
        <v>4988</v>
      </c>
    </row>
    <row r="6" spans="1:10" x14ac:dyDescent="0.25">
      <c r="A6" t="s">
        <v>148</v>
      </c>
      <c r="B6" t="s">
        <v>156</v>
      </c>
      <c r="C6" t="s">
        <v>161</v>
      </c>
      <c r="D6">
        <v>4627</v>
      </c>
    </row>
    <row r="7" spans="1:10" x14ac:dyDescent="0.25">
      <c r="A7" t="s">
        <v>167</v>
      </c>
      <c r="B7" t="s">
        <v>157</v>
      </c>
      <c r="C7" t="s">
        <v>162</v>
      </c>
      <c r="D7">
        <v>3652</v>
      </c>
      <c r="H7" t="s">
        <v>166</v>
      </c>
      <c r="I7" t="str">
        <f>VLOOKUP(H7,A1:D13,3,1)</f>
        <v>red</v>
      </c>
    </row>
    <row r="8" spans="1:10" x14ac:dyDescent="0.25">
      <c r="A8" t="s">
        <v>149</v>
      </c>
      <c r="B8" t="s">
        <v>158</v>
      </c>
      <c r="C8" t="s">
        <v>160</v>
      </c>
      <c r="D8">
        <v>1407</v>
      </c>
    </row>
    <row r="9" spans="1:10" x14ac:dyDescent="0.25">
      <c r="A9" t="s">
        <v>150</v>
      </c>
      <c r="B9" t="s">
        <v>159</v>
      </c>
      <c r="C9" t="s">
        <v>161</v>
      </c>
      <c r="D9">
        <v>4790</v>
      </c>
    </row>
    <row r="10" spans="1:10" x14ac:dyDescent="0.25">
      <c r="A10" t="s">
        <v>151</v>
      </c>
      <c r="B10" t="s">
        <v>156</v>
      </c>
      <c r="C10" t="s">
        <v>162</v>
      </c>
      <c r="D10">
        <v>1681</v>
      </c>
    </row>
    <row r="11" spans="1:10" x14ac:dyDescent="0.25">
      <c r="A11" t="s">
        <v>152</v>
      </c>
      <c r="B11" t="s">
        <v>157</v>
      </c>
      <c r="C11" t="s">
        <v>160</v>
      </c>
      <c r="D11">
        <v>3495</v>
      </c>
    </row>
    <row r="12" spans="1:10" x14ac:dyDescent="0.25">
      <c r="A12" t="s">
        <v>153</v>
      </c>
      <c r="B12" t="s">
        <v>158</v>
      </c>
      <c r="C12" t="s">
        <v>161</v>
      </c>
      <c r="D12">
        <v>1602</v>
      </c>
    </row>
    <row r="13" spans="1:10" x14ac:dyDescent="0.25">
      <c r="A13" t="s">
        <v>154</v>
      </c>
      <c r="B13" t="s">
        <v>159</v>
      </c>
      <c r="C13" t="s">
        <v>162</v>
      </c>
      <c r="D13">
        <v>3940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4DF5-D52A-456C-AA0F-B93A62A299D8}">
  <dimension ref="A1:M10"/>
  <sheetViews>
    <sheetView topLeftCell="A4" workbookViewId="0">
      <selection activeCell="C12" sqref="C12"/>
    </sheetView>
  </sheetViews>
  <sheetFormatPr defaultRowHeight="15" x14ac:dyDescent="0.25"/>
  <sheetData>
    <row r="1" spans="1:13" x14ac:dyDescent="0.25">
      <c r="A1" t="s">
        <v>144</v>
      </c>
      <c r="B1" t="s">
        <v>145</v>
      </c>
      <c r="C1" t="s">
        <v>146</v>
      </c>
      <c r="D1" t="s">
        <v>147</v>
      </c>
      <c r="E1" t="s">
        <v>168</v>
      </c>
      <c r="F1" t="s">
        <v>148</v>
      </c>
      <c r="G1" t="s">
        <v>167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</row>
    <row r="2" spans="1:13" x14ac:dyDescent="0.25">
      <c r="A2" t="s">
        <v>55</v>
      </c>
      <c r="B2" t="s">
        <v>156</v>
      </c>
      <c r="C2" t="s">
        <v>157</v>
      </c>
      <c r="D2" t="s">
        <v>158</v>
      </c>
      <c r="E2" t="s">
        <v>159</v>
      </c>
      <c r="F2" t="s">
        <v>156</v>
      </c>
      <c r="G2" t="s">
        <v>157</v>
      </c>
      <c r="H2" t="s">
        <v>158</v>
      </c>
      <c r="I2" t="s">
        <v>159</v>
      </c>
      <c r="J2" t="s">
        <v>156</v>
      </c>
      <c r="K2" t="s">
        <v>157</v>
      </c>
      <c r="L2" t="s">
        <v>158</v>
      </c>
      <c r="M2" t="s">
        <v>159</v>
      </c>
    </row>
    <row r="3" spans="1:13" x14ac:dyDescent="0.25">
      <c r="A3" t="s">
        <v>155</v>
      </c>
      <c r="B3" t="s">
        <v>160</v>
      </c>
      <c r="C3" t="s">
        <v>161</v>
      </c>
      <c r="D3" t="s">
        <v>162</v>
      </c>
      <c r="E3" t="s">
        <v>160</v>
      </c>
      <c r="F3" t="s">
        <v>161</v>
      </c>
      <c r="G3" t="s">
        <v>162</v>
      </c>
      <c r="H3" t="s">
        <v>160</v>
      </c>
      <c r="I3" t="s">
        <v>161</v>
      </c>
      <c r="J3" t="s">
        <v>162</v>
      </c>
      <c r="K3" t="s">
        <v>160</v>
      </c>
      <c r="L3" t="s">
        <v>161</v>
      </c>
      <c r="M3" t="s">
        <v>162</v>
      </c>
    </row>
    <row r="4" spans="1:13" x14ac:dyDescent="0.25">
      <c r="A4" t="s">
        <v>4</v>
      </c>
      <c r="B4">
        <v>1125</v>
      </c>
      <c r="C4">
        <v>2133</v>
      </c>
      <c r="D4">
        <v>4988</v>
      </c>
      <c r="E4">
        <v>3960</v>
      </c>
      <c r="F4">
        <v>4627</v>
      </c>
      <c r="G4">
        <v>3652</v>
      </c>
      <c r="H4">
        <v>1407</v>
      </c>
      <c r="I4">
        <v>4790</v>
      </c>
      <c r="J4">
        <v>1681</v>
      </c>
      <c r="K4">
        <v>3495</v>
      </c>
      <c r="L4">
        <v>1602</v>
      </c>
      <c r="M4">
        <v>3940</v>
      </c>
    </row>
    <row r="9" spans="1:13" x14ac:dyDescent="0.25">
      <c r="D9" t="s">
        <v>164</v>
      </c>
      <c r="E9" t="s">
        <v>169</v>
      </c>
    </row>
    <row r="10" spans="1:13" x14ac:dyDescent="0.25">
      <c r="C10" t="s">
        <v>167</v>
      </c>
      <c r="D10" t="str">
        <f>HLOOKUP(C10,A1:M4,3,0)</f>
        <v>red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9314-7751-4AFF-A780-ADD307FA5BEA}">
  <dimension ref="A1"/>
  <sheetViews>
    <sheetView tabSelected="1" topLeftCell="A4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2025-05-12T16:49:22Z</dcterms:created>
  <dcterms:modified xsi:type="dcterms:W3CDTF">2025-05-13T17:32:12Z</dcterms:modified>
</cp:coreProperties>
</file>