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y Academics (BDA)\Term 5\FA\"/>
    </mc:Choice>
  </mc:AlternateContent>
  <xr:revisionPtr revIDLastSave="0" documentId="13_ncr:1_{FFF87A3D-B2B1-42AE-9A58-445E88789161}" xr6:coauthVersionLast="47" xr6:coauthVersionMax="47" xr10:uidLastSave="{00000000-0000-0000-0000-000000000000}"/>
  <bookViews>
    <workbookView xWindow="-108" yWindow="-108" windowWidth="23256" windowHeight="13176" activeTab="2" xr2:uid="{9D201BB9-5932-410C-8217-F5AEF4F1C6EE}"/>
  </bookViews>
  <sheets>
    <sheet name="Forecast" sheetId="2" r:id="rId1"/>
    <sheet name="DCF" sheetId="4" r:id="rId2"/>
    <sheet name="MonteCarlo Simulation" sheetId="3" r:id="rId3"/>
  </sheets>
  <definedNames>
    <definedName name="_xlchart.v1.0" hidden="1">'MonteCarlo Simulation'!$K$74:$K$1073</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6" i="4" l="1"/>
  <c r="H63" i="4"/>
  <c r="H64" i="4" s="1"/>
  <c r="H65" i="4" s="1"/>
  <c r="H66" i="4" s="1"/>
  <c r="H67" i="4" s="1"/>
  <c r="H68" i="4" s="1"/>
  <c r="H69" i="4" s="1"/>
  <c r="H70" i="4" s="1"/>
  <c r="K61" i="4"/>
  <c r="L61" i="4" s="1"/>
  <c r="M61" i="4" s="1"/>
  <c r="N61" i="4" s="1"/>
  <c r="O61" i="4" s="1"/>
  <c r="P61" i="4" s="1"/>
  <c r="J61" i="4"/>
  <c r="B64" i="4"/>
  <c r="B44" i="4"/>
  <c r="B41" i="4"/>
  <c r="B40" i="4"/>
  <c r="H34" i="4"/>
  <c r="G34" i="4"/>
  <c r="C53" i="4" s="1"/>
  <c r="F34" i="4"/>
  <c r="E34" i="4"/>
  <c r="D34" i="4"/>
  <c r="C34" i="4"/>
  <c r="B34" i="4"/>
  <c r="F23" i="4"/>
  <c r="F24" i="4" s="1"/>
  <c r="E23" i="4"/>
  <c r="E27" i="4" s="1"/>
  <c r="D23" i="4"/>
  <c r="D24" i="4" s="1"/>
  <c r="C23" i="4"/>
  <c r="C24" i="4" s="1"/>
  <c r="B23" i="4"/>
  <c r="B27" i="4" s="1"/>
  <c r="F20" i="4"/>
  <c r="F19" i="4"/>
  <c r="E19" i="4"/>
  <c r="D19" i="4"/>
  <c r="C19" i="4"/>
  <c r="B19" i="4"/>
  <c r="H18" i="4"/>
  <c r="G18" i="4"/>
  <c r="F15" i="4"/>
  <c r="E15" i="4"/>
  <c r="D15" i="4"/>
  <c r="C15" i="4"/>
  <c r="F16" i="4" s="1"/>
  <c r="B15" i="4"/>
  <c r="H14" i="4"/>
  <c r="G14" i="4"/>
  <c r="F11" i="4"/>
  <c r="E11" i="4"/>
  <c r="D11" i="4"/>
  <c r="C11" i="4"/>
  <c r="B11" i="4"/>
  <c r="F12" i="4" s="1"/>
  <c r="H10" i="4"/>
  <c r="G10" i="4"/>
  <c r="F8" i="4"/>
  <c r="E8" i="4"/>
  <c r="D8" i="4"/>
  <c r="C8" i="4"/>
  <c r="B8" i="4"/>
  <c r="F28" i="4" l="1"/>
  <c r="F25" i="4"/>
  <c r="D27" i="4"/>
  <c r="D53" i="4"/>
  <c r="C27" i="4"/>
  <c r="F27" i="4"/>
  <c r="G23" i="4"/>
  <c r="E24" i="4"/>
  <c r="D50" i="3"/>
  <c r="C50" i="3"/>
  <c r="B64" i="3"/>
  <c r="H76" i="3"/>
  <c r="B56" i="3" s="1"/>
  <c r="H75" i="3"/>
  <c r="B57" i="3" s="1"/>
  <c r="H74" i="3"/>
  <c r="G7" i="4" l="1"/>
  <c r="C52" i="4"/>
  <c r="H23" i="4"/>
  <c r="D52" i="4" s="1"/>
  <c r="B44" i="3"/>
  <c r="B41" i="3"/>
  <c r="B40" i="3"/>
  <c r="C34" i="3"/>
  <c r="D34" i="3"/>
  <c r="E34" i="3"/>
  <c r="F34" i="3"/>
  <c r="B34" i="3"/>
  <c r="C23" i="3"/>
  <c r="C27" i="3" s="1"/>
  <c r="D23" i="3"/>
  <c r="E23" i="3"/>
  <c r="F23" i="3"/>
  <c r="G23" i="3" s="1"/>
  <c r="H23" i="3" s="1"/>
  <c r="D52" i="3" s="1"/>
  <c r="B23" i="3"/>
  <c r="B27" i="3" s="1"/>
  <c r="H18" i="3"/>
  <c r="G18" i="3"/>
  <c r="C19" i="3"/>
  <c r="D19" i="3"/>
  <c r="E19" i="3"/>
  <c r="F19" i="3"/>
  <c r="B19" i="3"/>
  <c r="H10" i="3"/>
  <c r="G10" i="3"/>
  <c r="H14" i="3"/>
  <c r="G14" i="3"/>
  <c r="C15" i="3"/>
  <c r="D15" i="3"/>
  <c r="E15" i="3"/>
  <c r="F15" i="3"/>
  <c r="B15" i="3"/>
  <c r="C11" i="3"/>
  <c r="D11" i="3"/>
  <c r="E11" i="3"/>
  <c r="F11" i="3"/>
  <c r="B11" i="3"/>
  <c r="C8" i="3"/>
  <c r="D8" i="3"/>
  <c r="E8" i="3"/>
  <c r="F8" i="3"/>
  <c r="B8" i="3"/>
  <c r="B25" i="2"/>
  <c r="F26" i="2" s="1"/>
  <c r="C25" i="2"/>
  <c r="D25" i="2"/>
  <c r="E25" i="2"/>
  <c r="F25" i="2"/>
  <c r="C31" i="2"/>
  <c r="D31" i="2"/>
  <c r="E31" i="2"/>
  <c r="F31" i="2"/>
  <c r="B31" i="2"/>
  <c r="F32" i="2" s="1"/>
  <c r="D30" i="2"/>
  <c r="E30" i="2"/>
  <c r="F30" i="2"/>
  <c r="C30" i="2"/>
  <c r="D24" i="2"/>
  <c r="E24" i="2"/>
  <c r="F24" i="2"/>
  <c r="C24" i="2"/>
  <c r="B7" i="2"/>
  <c r="C7" i="2"/>
  <c r="D7" i="2"/>
  <c r="E7" i="2"/>
  <c r="F7" i="2"/>
  <c r="G7" i="2" s="1"/>
  <c r="B8" i="2"/>
  <c r="C8" i="2"/>
  <c r="D8" i="2"/>
  <c r="E8" i="2"/>
  <c r="F8" i="2"/>
  <c r="G8" i="2" s="1"/>
  <c r="H8" i="2" s="1"/>
  <c r="B9" i="2"/>
  <c r="C9" i="2"/>
  <c r="D9" i="2"/>
  <c r="E9" i="2"/>
  <c r="F9" i="2"/>
  <c r="G9" i="2" s="1"/>
  <c r="H9" i="2" s="1"/>
  <c r="B10" i="2"/>
  <c r="C10" i="2"/>
  <c r="D10" i="2"/>
  <c r="E10" i="2"/>
  <c r="F10" i="2"/>
  <c r="G10" i="2" s="1"/>
  <c r="H10" i="2" s="1"/>
  <c r="B11" i="2"/>
  <c r="C11" i="2"/>
  <c r="D11" i="2"/>
  <c r="E11" i="2"/>
  <c r="F11" i="2"/>
  <c r="G11" i="2" s="1"/>
  <c r="H11" i="2" s="1"/>
  <c r="G8" i="4" l="1"/>
  <c r="C50" i="4" s="1"/>
  <c r="C54" i="4" s="1"/>
  <c r="C51" i="4"/>
  <c r="H7" i="4"/>
  <c r="D24" i="3"/>
  <c r="E24" i="3"/>
  <c r="G34" i="3"/>
  <c r="C53" i="3" s="1"/>
  <c r="H34" i="3"/>
  <c r="C52" i="3"/>
  <c r="F20" i="3"/>
  <c r="F27" i="3"/>
  <c r="D27" i="3"/>
  <c r="E27" i="3"/>
  <c r="C24" i="3"/>
  <c r="F24" i="3"/>
  <c r="F16" i="3"/>
  <c r="F12" i="3"/>
  <c r="G3" i="2"/>
  <c r="G29" i="2" s="1"/>
  <c r="H7" i="2"/>
  <c r="H3" i="2" s="1"/>
  <c r="H29" i="2" s="1"/>
  <c r="D51" i="4" l="1"/>
  <c r="H8" i="4"/>
  <c r="D50" i="4" s="1"/>
  <c r="D53" i="3"/>
  <c r="F28" i="3"/>
  <c r="H7" i="3" s="1"/>
  <c r="F25" i="3"/>
  <c r="G23" i="2"/>
  <c r="H23" i="2"/>
  <c r="H22" i="2" s="1"/>
  <c r="G24" i="2"/>
  <c r="G22" i="2"/>
  <c r="G4" i="2"/>
  <c r="G30" i="2"/>
  <c r="H4" i="2"/>
  <c r="D54" i="4" l="1"/>
  <c r="G7" i="3"/>
  <c r="G8" i="3" s="1"/>
  <c r="H8" i="3"/>
  <c r="D51" i="3"/>
  <c r="H24" i="2"/>
  <c r="H30" i="2"/>
  <c r="E54" i="4" l="1"/>
  <c r="F54" i="4" s="1"/>
  <c r="G54" i="4" s="1"/>
  <c r="H54" i="4" s="1"/>
  <c r="I54" i="4" s="1"/>
  <c r="J54" i="4" s="1"/>
  <c r="K54" i="4" s="1"/>
  <c r="L54" i="4" s="1"/>
  <c r="M54" i="4" s="1"/>
  <c r="N54" i="4" s="1"/>
  <c r="N55" i="4" s="1"/>
  <c r="B60" i="4" s="1"/>
  <c r="B61" i="4" s="1"/>
  <c r="C51" i="3"/>
  <c r="C54" i="3" s="1"/>
  <c r="D54" i="3"/>
  <c r="E54" i="3" s="1"/>
  <c r="F54" i="3" s="1"/>
  <c r="G54" i="3" s="1"/>
  <c r="H54" i="3" s="1"/>
  <c r="I54" i="3" s="1"/>
  <c r="J54" i="3" s="1"/>
  <c r="K54" i="3" s="1"/>
  <c r="L54" i="3" s="1"/>
  <c r="M54" i="3" s="1"/>
  <c r="N54" i="3" s="1"/>
  <c r="N55" i="3" s="1"/>
  <c r="B60" i="3" s="1"/>
  <c r="B61" i="3" s="1"/>
  <c r="B59" i="4" l="1"/>
  <c r="B62" i="4" s="1"/>
  <c r="B63" i="4" s="1"/>
  <c r="B65" i="4" s="1"/>
  <c r="H61" i="4" s="1"/>
  <c r="B59" i="3"/>
  <c r="B62" i="3" s="1"/>
  <c r="B63" i="3" s="1"/>
  <c r="B65" i="3" s="1"/>
  <c r="H78" i="3" l="1"/>
  <c r="K74" i="3" s="1"/>
  <c r="N76" i="3" l="1"/>
  <c r="N74" i="3"/>
  <c r="N77" i="3"/>
  <c r="N75" i="3"/>
</calcChain>
</file>

<file path=xl/sharedStrings.xml><?xml version="1.0" encoding="utf-8"?>
<sst xmlns="http://schemas.openxmlformats.org/spreadsheetml/2006/main" count="182" uniqueCount="94">
  <si>
    <t xml:space="preserve">  Operating margin</t>
  </si>
  <si>
    <t xml:space="preserve">  Profit after tax (PAT)</t>
  </si>
  <si>
    <t>ITC Ltd.</t>
  </si>
  <si>
    <t>Sales % Change</t>
  </si>
  <si>
    <t>Cigarettes &amp; Tobacco (37%)</t>
  </si>
  <si>
    <t>FMCG (25%)</t>
  </si>
  <si>
    <t>ITC Hotels (4%)</t>
  </si>
  <si>
    <t>Agri Business (20%)</t>
  </si>
  <si>
    <t>Paperboards, Paper &amp; Packaging (11%)</t>
  </si>
  <si>
    <t>Food Products Industry</t>
  </si>
  <si>
    <t>Agricultural Products</t>
  </si>
  <si>
    <t>Hotels &amp; Tourism</t>
  </si>
  <si>
    <t>Paper, newsprint &amp; paper products</t>
  </si>
  <si>
    <t>Tobacco Products</t>
  </si>
  <si>
    <t>Sales Growth %</t>
  </si>
  <si>
    <t>PBDITA (Operating Income)</t>
  </si>
  <si>
    <t>Sales (Revenue)</t>
  </si>
  <si>
    <t>PAT Growth %</t>
  </si>
  <si>
    <t>Average</t>
  </si>
  <si>
    <t>PAT as % of Sales</t>
  </si>
  <si>
    <t>PBDITA Growth %</t>
  </si>
  <si>
    <t>PBDITA as % of Sales</t>
  </si>
  <si>
    <t>Assumptions</t>
  </si>
  <si>
    <t>Segments Sales (Revenue)</t>
  </si>
  <si>
    <t>The PAT will increase at the same rate as the average of the last five years' PAT as a percentage of sales.</t>
  </si>
  <si>
    <t>The PBDITA will increase at the same rate as the average of the last five years' PBDITA as a percentage of sales.</t>
  </si>
  <si>
    <t>PBDITA</t>
  </si>
  <si>
    <t>Depreciation</t>
  </si>
  <si>
    <t>EBIT</t>
  </si>
  <si>
    <t>Inventories</t>
  </si>
  <si>
    <t>Trade Payables</t>
  </si>
  <si>
    <t>Net Fixed Assets</t>
  </si>
  <si>
    <t>DCF</t>
  </si>
  <si>
    <t>FY25</t>
  </si>
  <si>
    <t>FY26</t>
  </si>
  <si>
    <t>FY27</t>
  </si>
  <si>
    <t>FY28</t>
  </si>
  <si>
    <t>FY29</t>
  </si>
  <si>
    <t>FY30</t>
  </si>
  <si>
    <t>FY31</t>
  </si>
  <si>
    <t>FY32</t>
  </si>
  <si>
    <t>FY33</t>
  </si>
  <si>
    <t>FY34</t>
  </si>
  <si>
    <t>FY35</t>
  </si>
  <si>
    <t>FY36</t>
  </si>
  <si>
    <t>Net Working Capital (NWC)</t>
  </si>
  <si>
    <t>Tax</t>
  </si>
  <si>
    <t>Capex</t>
  </si>
  <si>
    <t>Change NWC</t>
  </si>
  <si>
    <t>EBIT (1-T)</t>
  </si>
  <si>
    <t>FCFF</t>
  </si>
  <si>
    <t>Dep</t>
  </si>
  <si>
    <t>WACC</t>
  </si>
  <si>
    <t>G1</t>
  </si>
  <si>
    <t>G2</t>
  </si>
  <si>
    <t>PV of FCFF</t>
  </si>
  <si>
    <t>Terminal CF</t>
  </si>
  <si>
    <t>PV of Terminal CF</t>
  </si>
  <si>
    <t>Enterprise Value</t>
  </si>
  <si>
    <t>Value of Equity</t>
  </si>
  <si>
    <t>No. of Shares</t>
  </si>
  <si>
    <t>DCF Val / Share</t>
  </si>
  <si>
    <t>Inventories (as % of Sales)</t>
  </si>
  <si>
    <t>Trade  receivable</t>
  </si>
  <si>
    <t>Trade Payables (as % of Sales)</t>
  </si>
  <si>
    <t>With a favorable political and economic environment, ITC's diversification into FMCG and focus on sustainability, FY25 is likely to see positive growth. Strong performance across core segments, coupled with effective cost management and consumer trend alignment, could drive robust financial results.</t>
  </si>
  <si>
    <t>FY26 may bring challenges from regulatory pressures in tobacco and changing consumer preferences, but ITC's diversification into FMCG and commitment to sustainability offer growth potential. Innovation and market adaptation will be key to maintaining its competitive edge.</t>
  </si>
  <si>
    <t>Gross Fixed Assets</t>
  </si>
  <si>
    <t>Depreciation (as % of GFA)</t>
  </si>
  <si>
    <t>Long-Term Borrowing</t>
  </si>
  <si>
    <t>We</t>
  </si>
  <si>
    <t>Paid up equity capital</t>
  </si>
  <si>
    <t>Reserves and funds</t>
  </si>
  <si>
    <t>Wd</t>
  </si>
  <si>
    <t>Beta</t>
  </si>
  <si>
    <t>Rf</t>
  </si>
  <si>
    <t>Ke</t>
  </si>
  <si>
    <t>Kd</t>
  </si>
  <si>
    <t>Cash &amp; bank balance</t>
  </si>
  <si>
    <t>Short term investments</t>
  </si>
  <si>
    <t>Short term loans &amp; advances</t>
  </si>
  <si>
    <t>Face Value</t>
  </si>
  <si>
    <t>Sensitivity Analysis: G1 &amp; WACC</t>
  </si>
  <si>
    <t>Mean</t>
  </si>
  <si>
    <t>SD</t>
  </si>
  <si>
    <t>Reference</t>
  </si>
  <si>
    <t>Ebitda %</t>
  </si>
  <si>
    <t>Equity Value</t>
  </si>
  <si>
    <t>MonteCarlo Simulation</t>
  </si>
  <si>
    <t>Iterations</t>
  </si>
  <si>
    <t>Max</t>
  </si>
  <si>
    <t>Min</t>
  </si>
  <si>
    <t>Zero Debt</t>
  </si>
  <si>
    <t>Trade  Receivable (as %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</si>
</sst>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theme="4" tint="-0.499984740745262"/>
      <name val="Calibri"/>
      <family val="2"/>
      <scheme val="minor"/>
    </font>
    <font>
      <b/>
      <sz val="11"/>
      <color theme="4" tint="-0.499984740745262"/>
      <name val="Calibri"/>
      <family val="2"/>
      <scheme val="minor"/>
    </font>
    <font>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13">
    <border>
      <left/>
      <right/>
      <top/>
      <bottom/>
      <diagonal/>
    </border>
    <border>
      <left/>
      <right style="medium">
        <color indexed="64"/>
      </right>
      <top/>
      <bottom style="medium">
        <color indexed="64"/>
      </bottom>
      <diagonal/>
    </border>
    <border>
      <left style="medium">
        <color indexed="64"/>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0" fillId="0" borderId="0" xfId="0" applyAlignment="1">
      <alignment horizontal="center" vertical="center"/>
    </xf>
    <xf numFmtId="17" fontId="2" fillId="0" borderId="0" xfId="0" applyNumberFormat="1" applyFont="1" applyAlignment="1">
      <alignment horizontal="center" vertical="center"/>
    </xf>
    <xf numFmtId="0" fontId="2" fillId="0" borderId="0" xfId="0" applyFont="1" applyAlignment="1">
      <alignment horizontal="center" vertical="center"/>
    </xf>
    <xf numFmtId="4" fontId="0" fillId="0" borderId="0" xfId="0" applyNumberFormat="1" applyAlignment="1">
      <alignment horizontal="center" vertical="center"/>
    </xf>
    <xf numFmtId="43" fontId="0" fillId="0" borderId="0" xfId="1" applyFont="1" applyAlignment="1">
      <alignment horizontal="center" vertical="center"/>
    </xf>
    <xf numFmtId="43" fontId="0" fillId="0" borderId="0" xfId="0" applyNumberFormat="1" applyAlignment="1">
      <alignment horizontal="center" vertical="center"/>
    </xf>
    <xf numFmtId="2" fontId="0" fillId="0" borderId="0" xfId="0" applyNumberFormat="1" applyAlignment="1">
      <alignment horizontal="center" vertical="center"/>
    </xf>
    <xf numFmtId="0" fontId="3" fillId="0" borderId="0" xfId="0" applyFont="1" applyAlignment="1">
      <alignment horizontal="center" vertical="center"/>
    </xf>
    <xf numFmtId="43" fontId="5" fillId="0" borderId="0" xfId="0" applyNumberFormat="1" applyFont="1" applyAlignment="1">
      <alignment horizontal="center" vertical="center"/>
    </xf>
    <xf numFmtId="10" fontId="5" fillId="0" borderId="0" xfId="2" applyNumberFormat="1" applyFont="1" applyAlignment="1">
      <alignment horizontal="center" vertical="center"/>
    </xf>
    <xf numFmtId="164" fontId="5" fillId="0" borderId="0" xfId="2" applyNumberFormat="1" applyFont="1" applyAlignment="1">
      <alignment horizontal="center" vertical="center"/>
    </xf>
    <xf numFmtId="9" fontId="5" fillId="0" borderId="0" xfId="2" applyFont="1" applyAlignment="1">
      <alignment horizontal="center" vertical="center"/>
    </xf>
    <xf numFmtId="0" fontId="4" fillId="0" borderId="0" xfId="0" applyFont="1" applyAlignment="1">
      <alignment horizontal="center" vertical="center"/>
    </xf>
    <xf numFmtId="9" fontId="5" fillId="0" borderId="0" xfId="0" applyNumberFormat="1" applyFont="1" applyAlignment="1">
      <alignment horizontal="center" vertical="center"/>
    </xf>
    <xf numFmtId="9" fontId="5" fillId="0" borderId="0" xfId="2" applyNumberFormat="1" applyFont="1" applyAlignment="1">
      <alignment horizontal="center" vertical="center"/>
    </xf>
    <xf numFmtId="0" fontId="5" fillId="0" borderId="0" xfId="0" applyFont="1" applyAlignment="1">
      <alignment horizontal="center" vertical="center"/>
    </xf>
    <xf numFmtId="164" fontId="5" fillId="0" borderId="0" xfId="0" applyNumberFormat="1" applyFont="1" applyAlignment="1">
      <alignment horizontal="center" vertical="center"/>
    </xf>
    <xf numFmtId="0" fontId="0" fillId="0" borderId="0" xfId="0" applyAlignment="1">
      <alignment horizontal="left" vertical="center"/>
    </xf>
    <xf numFmtId="17" fontId="2" fillId="2" borderId="0" xfId="0" applyNumberFormat="1" applyFont="1" applyFill="1" applyAlignment="1">
      <alignment horizontal="center" vertical="center"/>
    </xf>
    <xf numFmtId="43" fontId="4" fillId="0" borderId="0" xfId="0" applyNumberFormat="1" applyFont="1" applyAlignment="1">
      <alignment horizontal="center" vertical="center"/>
    </xf>
    <xf numFmtId="10" fontId="4" fillId="0" borderId="0" xfId="2" applyNumberFormat="1" applyFont="1" applyAlignment="1">
      <alignment horizontal="center" vertical="center"/>
    </xf>
    <xf numFmtId="0" fontId="2" fillId="0" borderId="2" xfId="0" applyFont="1" applyFill="1" applyBorder="1" applyAlignment="1">
      <alignment horizontal="center" vertical="center"/>
    </xf>
    <xf numFmtId="0" fontId="6" fillId="0" borderId="0" xfId="0" applyFont="1" applyFill="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xf>
    <xf numFmtId="2" fontId="4" fillId="0" borderId="0" xfId="0" applyNumberFormat="1" applyFont="1" applyAlignment="1">
      <alignment horizontal="center" vertical="center"/>
    </xf>
    <xf numFmtId="4" fontId="4" fillId="0" borderId="0" xfId="0" applyNumberFormat="1" applyFont="1" applyAlignment="1">
      <alignment horizontal="center" vertical="center"/>
    </xf>
    <xf numFmtId="0" fontId="0" fillId="0" borderId="0" xfId="0" applyFont="1" applyAlignment="1">
      <alignment horizontal="center" vertical="center"/>
    </xf>
    <xf numFmtId="10" fontId="0" fillId="0" borderId="0" xfId="2" applyNumberFormat="1" applyFont="1" applyAlignment="1">
      <alignment horizontal="center" vertical="center"/>
    </xf>
    <xf numFmtId="4" fontId="0" fillId="0" borderId="0" xfId="0" applyNumberFormat="1" applyFont="1" applyAlignment="1">
      <alignment horizontal="center" vertical="center"/>
    </xf>
    <xf numFmtId="0" fontId="0" fillId="0" borderId="0" xfId="2" applyNumberFormat="1" applyFont="1" applyAlignment="1">
      <alignment horizontal="center" vertical="center"/>
    </xf>
    <xf numFmtId="4" fontId="2" fillId="0" borderId="0" xfId="0" applyNumberFormat="1" applyFont="1" applyAlignment="1">
      <alignment horizontal="center" vertical="center"/>
    </xf>
    <xf numFmtId="4" fontId="0" fillId="0" borderId="0" xfId="0" applyNumberFormat="1" applyBorder="1" applyAlignment="1">
      <alignment horizontal="center" vertical="center"/>
    </xf>
    <xf numFmtId="4" fontId="4" fillId="0" borderId="0" xfId="0" applyNumberFormat="1" applyFont="1" applyBorder="1" applyAlignment="1">
      <alignment horizontal="center" vertical="center"/>
    </xf>
    <xf numFmtId="164" fontId="0" fillId="0" borderId="0" xfId="2" applyNumberFormat="1" applyFont="1" applyAlignment="1">
      <alignment horizontal="center" vertical="center"/>
    </xf>
    <xf numFmtId="165" fontId="0" fillId="0" borderId="0" xfId="0" applyNumberFormat="1" applyAlignment="1">
      <alignment horizontal="center" vertical="center"/>
    </xf>
    <xf numFmtId="0" fontId="0" fillId="0" borderId="0" xfId="0" applyNumberFormat="1" applyAlignment="1">
      <alignment horizontal="center" vertical="center"/>
    </xf>
    <xf numFmtId="9"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1" fontId="0" fillId="0" borderId="0" xfId="0" applyNumberFormat="1" applyAlignment="1">
      <alignment horizontal="center" vertical="center"/>
    </xf>
    <xf numFmtId="0" fontId="0" fillId="0" borderId="12" xfId="0" applyBorder="1" applyAlignment="1">
      <alignment horizontal="center" vertical="center"/>
    </xf>
    <xf numFmtId="1" fontId="0" fillId="3" borderId="4" xfId="0" applyNumberFormat="1" applyFill="1" applyBorder="1" applyAlignment="1">
      <alignment horizontal="center" vertical="center"/>
    </xf>
    <xf numFmtId="9" fontId="0" fillId="0" borderId="4" xfId="0" applyNumberFormat="1" applyBorder="1" applyAlignment="1">
      <alignment horizontal="center" vertical="center"/>
    </xf>
    <xf numFmtId="164" fontId="0" fillId="0" borderId="4" xfId="2" applyNumberFormat="1" applyFont="1" applyBorder="1" applyAlignment="1">
      <alignment horizontal="center" vertical="center"/>
    </xf>
    <xf numFmtId="2"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9" fontId="0" fillId="0" borderId="8" xfId="0" applyNumberFormat="1" applyBorder="1" applyAlignment="1">
      <alignment horizontal="center" vertical="center"/>
    </xf>
    <xf numFmtId="10" fontId="0" fillId="0" borderId="0" xfId="0" applyNumberFormat="1" applyAlignment="1">
      <alignment horizontal="center" vertical="center"/>
    </xf>
    <xf numFmtId="10" fontId="2" fillId="0" borderId="0" xfId="0" applyNumberFormat="1" applyFont="1" applyAlignment="1">
      <alignment horizontal="center" vertical="center"/>
    </xf>
    <xf numFmtId="164" fontId="0" fillId="0" borderId="0" xfId="0" applyNumberFormat="1" applyFill="1" applyAlignment="1">
      <alignment horizontal="center" vertical="center"/>
    </xf>
    <xf numFmtId="10" fontId="0" fillId="0" borderId="0" xfId="0" applyNumberFormat="1" applyFill="1" applyAlignment="1">
      <alignment horizontal="center" vertical="center"/>
    </xf>
    <xf numFmtId="0" fontId="0" fillId="0" borderId="0" xfId="0" applyAlignment="1">
      <alignment horizontal="center" vertical="center"/>
    </xf>
    <xf numFmtId="164" fontId="0" fillId="0" borderId="0" xfId="0" applyNumberFormat="1" applyFill="1" applyBorder="1" applyAlignment="1">
      <alignment horizontal="center" vertical="center"/>
    </xf>
    <xf numFmtId="10" fontId="0" fillId="0" borderId="0" xfId="0" applyNumberFormat="1" applyFill="1" applyBorder="1" applyAlignment="1">
      <alignment horizontal="center" vertical="center"/>
    </xf>
    <xf numFmtId="0" fontId="0" fillId="0" borderId="0" xfId="0" applyFill="1" applyBorder="1" applyAlignment="1">
      <alignment horizontal="center" vertical="center"/>
    </xf>
    <xf numFmtId="1" fontId="0" fillId="0" borderId="0" xfId="0" applyNumberFormat="1" applyFill="1" applyBorder="1" applyAlignment="1">
      <alignment horizontal="center" vertical="center"/>
    </xf>
    <xf numFmtId="9" fontId="0" fillId="0" borderId="0" xfId="0" applyNumberFormat="1" applyFill="1" applyBorder="1" applyAlignment="1">
      <alignment horizontal="center" vertical="center"/>
    </xf>
    <xf numFmtId="164" fontId="0" fillId="0" borderId="0" xfId="2" applyNumberFormat="1" applyFont="1" applyFill="1" applyBorder="1" applyAlignment="1">
      <alignment horizontal="center" vertical="center"/>
    </xf>
    <xf numFmtId="2" fontId="0" fillId="0" borderId="0" xfId="0" applyNumberFormat="1" applyFill="1" applyBorder="1" applyAlignment="1">
      <alignment horizontal="center" vertical="center"/>
    </xf>
    <xf numFmtId="10" fontId="2" fillId="0" borderId="0" xfId="0" applyNumberFormat="1" applyFont="1" applyFill="1" applyBorder="1" applyAlignment="1">
      <alignment horizontal="center" vertical="center"/>
    </xf>
    <xf numFmtId="0" fontId="0" fillId="0" borderId="0" xfId="0" applyFill="1" applyBorder="1" applyAlignment="1">
      <alignment vertical="center"/>
    </xf>
    <xf numFmtId="0" fontId="2" fillId="0" borderId="0" xfId="0" applyFont="1" applyFill="1" applyBorder="1" applyAlignment="1">
      <alignmen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ITC Value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ITC Value</a:t>
          </a:r>
        </a:p>
      </cx:txPr>
    </cx:title>
    <cx:plotArea>
      <cx:plotAreaRegion>
        <cx:series layoutId="clusteredColumn" uniqueId="{B5F9C64E-B35E-4E24-AC2F-3F22270E450D}">
          <cx:dataId val="0"/>
          <cx:layoutPr>
            <cx:binning intervalClosed="r"/>
          </cx:layoutPr>
        </cx:series>
      </cx:plotAreaRegion>
      <cx:axis id="0">
        <cx:catScaling gapWidth="0"/>
        <cx:tickLabels/>
      </cx:axis>
      <cx:axis id="1">
        <cx:valScaling/>
        <cx:majorGridlines/>
        <cx:tickLabels/>
      </cx:axis>
    </cx:plotArea>
  </cx:chart>
  <cx:spPr>
    <a:ln>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9645</xdr:colOff>
      <xdr:row>80</xdr:row>
      <xdr:rowOff>0</xdr:rowOff>
    </xdr:from>
    <xdr:to>
      <xdr:col>7</xdr:col>
      <xdr:colOff>723418</xdr:colOff>
      <xdr:row>97</xdr:row>
      <xdr:rowOff>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A820CA0-C50E-48D2-84D4-F1D6BEA2A8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67985" y="14638020"/>
              <a:ext cx="4935253" cy="31089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A1E60-0956-48E0-A6E6-C06243535793}">
  <dimension ref="A2:K32"/>
  <sheetViews>
    <sheetView zoomScale="89" workbookViewId="0">
      <selection activeCell="H23" sqref="H23"/>
    </sheetView>
  </sheetViews>
  <sheetFormatPr defaultRowHeight="14.4" x14ac:dyDescent="0.3"/>
  <cols>
    <col min="1" max="1" width="34.6640625" style="1" bestFit="1" customWidth="1"/>
    <col min="2" max="6" width="9.88671875" style="1" bestFit="1" customWidth="1"/>
    <col min="7" max="8" width="10" style="1" bestFit="1" customWidth="1"/>
    <col min="9" max="9" width="8.88671875" style="1"/>
    <col min="10" max="10" width="94.88671875" style="1" bestFit="1" customWidth="1"/>
    <col min="11" max="11" width="8.88671875" style="1"/>
    <col min="12" max="12" width="11.77734375" style="1" bestFit="1" customWidth="1"/>
    <col min="13" max="16384" width="8.88671875" style="1"/>
  </cols>
  <sheetData>
    <row r="2" spans="1:11" x14ac:dyDescent="0.3">
      <c r="A2" s="8" t="s">
        <v>2</v>
      </c>
      <c r="B2" s="2">
        <v>43891</v>
      </c>
      <c r="C2" s="2">
        <v>44256</v>
      </c>
      <c r="D2" s="2">
        <v>44621</v>
      </c>
      <c r="E2" s="2">
        <v>44986</v>
      </c>
      <c r="F2" s="2">
        <v>45352</v>
      </c>
      <c r="G2" s="19">
        <v>45717</v>
      </c>
      <c r="H2" s="19">
        <v>46082</v>
      </c>
    </row>
    <row r="3" spans="1:11" x14ac:dyDescent="0.3">
      <c r="A3" s="3" t="s">
        <v>16</v>
      </c>
      <c r="B3" s="4">
        <v>46807.34</v>
      </c>
      <c r="C3" s="4">
        <v>48524.56</v>
      </c>
      <c r="D3" s="4">
        <v>59745.56</v>
      </c>
      <c r="E3" s="4">
        <v>70251.28</v>
      </c>
      <c r="F3" s="4">
        <v>70105.289999999994</v>
      </c>
      <c r="G3" s="9">
        <f>SUM(G7:G11)</f>
        <v>74490.796521239987</v>
      </c>
      <c r="H3" s="9">
        <f>SUM(H7:H11)</f>
        <v>80763.316196984757</v>
      </c>
    </row>
    <row r="4" spans="1:11" x14ac:dyDescent="0.3">
      <c r="A4" s="3" t="s">
        <v>14</v>
      </c>
      <c r="B4" s="4">
        <v>8.11</v>
      </c>
      <c r="C4" s="4">
        <v>8.61</v>
      </c>
      <c r="D4" s="4">
        <v>20.98</v>
      </c>
      <c r="E4" s="4">
        <v>19.309999999999999</v>
      </c>
      <c r="F4" s="4">
        <v>3.97</v>
      </c>
      <c r="G4" s="10">
        <f>(G3-F3)/F3</f>
        <v>6.2555999999999903E-2</v>
      </c>
      <c r="H4" s="10">
        <f>(H3-G3)/G3</f>
        <v>8.4205297414912866E-2</v>
      </c>
      <c r="J4" s="3" t="s">
        <v>22</v>
      </c>
      <c r="K4" s="4"/>
    </row>
    <row r="5" spans="1:11" x14ac:dyDescent="0.3">
      <c r="B5" s="4"/>
      <c r="C5" s="4"/>
      <c r="D5" s="4"/>
      <c r="E5" s="4"/>
      <c r="F5" s="4"/>
    </row>
    <row r="6" spans="1:11" x14ac:dyDescent="0.3">
      <c r="A6" s="8" t="s">
        <v>23</v>
      </c>
      <c r="J6" s="18" t="s">
        <v>24</v>
      </c>
    </row>
    <row r="7" spans="1:11" x14ac:dyDescent="0.3">
      <c r="A7" s="3" t="s">
        <v>4</v>
      </c>
      <c r="B7" s="5">
        <f>B3*37%</f>
        <v>17318.715799999998</v>
      </c>
      <c r="C7" s="5">
        <f>C3*37%</f>
        <v>17954.087199999998</v>
      </c>
      <c r="D7" s="5">
        <f>D3*37%</f>
        <v>22105.857199999999</v>
      </c>
      <c r="E7" s="5">
        <f>E3*37%</f>
        <v>25992.973599999998</v>
      </c>
      <c r="F7" s="5">
        <f>F3*37%</f>
        <v>25938.957299999998</v>
      </c>
      <c r="G7" s="6">
        <f t="shared" ref="G7:H11" si="0">F7+F7*G15%</f>
        <v>27671.679647639998</v>
      </c>
      <c r="H7" s="6">
        <f t="shared" si="0"/>
        <v>29553.353863679517</v>
      </c>
      <c r="J7" s="18" t="s">
        <v>25</v>
      </c>
    </row>
    <row r="8" spans="1:11" x14ac:dyDescent="0.3">
      <c r="A8" s="3" t="s">
        <v>5</v>
      </c>
      <c r="B8" s="5">
        <f>25%*B3</f>
        <v>11701.834999999999</v>
      </c>
      <c r="C8" s="5">
        <f>25%*C3</f>
        <v>12131.14</v>
      </c>
      <c r="D8" s="5">
        <f>25%*D3</f>
        <v>14936.39</v>
      </c>
      <c r="E8" s="5">
        <f>25%*E3</f>
        <v>17562.82</v>
      </c>
      <c r="F8" s="5">
        <f>25%*F3</f>
        <v>17526.322499999998</v>
      </c>
      <c r="G8" s="6">
        <f t="shared" si="0"/>
        <v>19447.207445999997</v>
      </c>
      <c r="H8" s="6">
        <f t="shared" si="0"/>
        <v>21160.506421992595</v>
      </c>
    </row>
    <row r="9" spans="1:11" x14ac:dyDescent="0.3">
      <c r="A9" s="3" t="s">
        <v>6</v>
      </c>
      <c r="B9" s="5">
        <f>4%*B3</f>
        <v>1872.2936</v>
      </c>
      <c r="C9" s="5">
        <f>4%*C3</f>
        <v>1940.9823999999999</v>
      </c>
      <c r="D9" s="5">
        <f>4%*D3</f>
        <v>2389.8224</v>
      </c>
      <c r="E9" s="5">
        <f>4%*E3</f>
        <v>2810.0511999999999</v>
      </c>
      <c r="F9" s="5">
        <f>4%*F3</f>
        <v>2804.2115999999996</v>
      </c>
      <c r="G9" s="6">
        <f t="shared" si="0"/>
        <v>2970.5013478799997</v>
      </c>
      <c r="H9" s="6">
        <f t="shared" si="0"/>
        <v>3126.4526686436998</v>
      </c>
    </row>
    <row r="10" spans="1:11" x14ac:dyDescent="0.3">
      <c r="A10" s="3" t="s">
        <v>7</v>
      </c>
      <c r="B10" s="5">
        <f>20%*B3</f>
        <v>9361.4679999999989</v>
      </c>
      <c r="C10" s="5">
        <f>20%*C3</f>
        <v>9704.9120000000003</v>
      </c>
      <c r="D10" s="5">
        <f>20%*D3</f>
        <v>11949.112000000001</v>
      </c>
      <c r="E10" s="5">
        <f>20%*E3</f>
        <v>14050.256000000001</v>
      </c>
      <c r="F10" s="5">
        <f>20%*F3</f>
        <v>14021.057999999999</v>
      </c>
      <c r="G10" s="6">
        <f t="shared" si="0"/>
        <v>16452.309457199997</v>
      </c>
      <c r="H10" s="6">
        <f t="shared" si="0"/>
        <v>18604.271534201758</v>
      </c>
    </row>
    <row r="11" spans="1:11" x14ac:dyDescent="0.3">
      <c r="A11" s="3" t="s">
        <v>8</v>
      </c>
      <c r="B11" s="5">
        <f>11%*B3</f>
        <v>5148.8073999999997</v>
      </c>
      <c r="C11" s="5">
        <f>11%*C3</f>
        <v>5337.7015999999994</v>
      </c>
      <c r="D11" s="5">
        <f>11%*D3</f>
        <v>6572.0115999999998</v>
      </c>
      <c r="E11" s="5">
        <f>11%*E3</f>
        <v>7727.6408000000001</v>
      </c>
      <c r="F11" s="5">
        <f>11%*F3</f>
        <v>7711.5818999999992</v>
      </c>
      <c r="G11" s="6">
        <f t="shared" si="0"/>
        <v>7949.0986225199995</v>
      </c>
      <c r="H11" s="6">
        <f t="shared" si="0"/>
        <v>8318.7317084671795</v>
      </c>
    </row>
    <row r="14" spans="1:11" x14ac:dyDescent="0.3">
      <c r="A14" s="8" t="s">
        <v>3</v>
      </c>
      <c r="B14" s="2">
        <v>43891</v>
      </c>
      <c r="C14" s="2">
        <v>44256</v>
      </c>
      <c r="D14" s="2">
        <v>44621</v>
      </c>
      <c r="E14" s="2">
        <v>44986</v>
      </c>
      <c r="F14" s="2">
        <v>45352</v>
      </c>
      <c r="G14" s="2">
        <v>45717</v>
      </c>
      <c r="H14" s="2">
        <v>46082</v>
      </c>
    </row>
    <row r="15" spans="1:11" x14ac:dyDescent="0.3">
      <c r="A15" s="3" t="s">
        <v>13</v>
      </c>
      <c r="B15" s="7">
        <v>2.4700000000000002</v>
      </c>
      <c r="C15" s="7">
        <v>0.93</v>
      </c>
      <c r="D15" s="7">
        <v>19.54</v>
      </c>
      <c r="E15" s="7">
        <v>18.82</v>
      </c>
      <c r="F15" s="7">
        <v>11.22</v>
      </c>
      <c r="G15" s="7">
        <v>6.68</v>
      </c>
      <c r="H15" s="7">
        <v>6.8</v>
      </c>
    </row>
    <row r="16" spans="1:11" x14ac:dyDescent="0.3">
      <c r="A16" s="3" t="s">
        <v>9</v>
      </c>
      <c r="B16" s="7">
        <v>5.64</v>
      </c>
      <c r="C16" s="7">
        <v>5.89</v>
      </c>
      <c r="D16" s="7">
        <v>24.11</v>
      </c>
      <c r="E16" s="7">
        <v>10.79</v>
      </c>
      <c r="F16" s="7">
        <v>9.57</v>
      </c>
      <c r="G16" s="7">
        <v>10.96</v>
      </c>
      <c r="H16" s="7">
        <v>8.81</v>
      </c>
    </row>
    <row r="17" spans="1:8" x14ac:dyDescent="0.3">
      <c r="A17" s="3" t="s">
        <v>11</v>
      </c>
      <c r="B17" s="7">
        <v>4.0999999999999996</v>
      </c>
      <c r="C17" s="7">
        <v>-60.67</v>
      </c>
      <c r="D17" s="7">
        <v>68.11</v>
      </c>
      <c r="E17" s="7">
        <v>64.7</v>
      </c>
      <c r="F17" s="7">
        <v>0.43</v>
      </c>
      <c r="G17" s="7">
        <v>5.93</v>
      </c>
      <c r="H17" s="7">
        <v>5.25</v>
      </c>
    </row>
    <row r="18" spans="1:8" x14ac:dyDescent="0.3">
      <c r="A18" s="3" t="s">
        <v>10</v>
      </c>
      <c r="B18" s="7">
        <v>2.57</v>
      </c>
      <c r="C18" s="7">
        <v>29.45</v>
      </c>
      <c r="D18" s="7">
        <v>4.24</v>
      </c>
      <c r="E18" s="7">
        <v>-14.07</v>
      </c>
      <c r="F18" s="7">
        <v>10.4</v>
      </c>
      <c r="G18" s="7">
        <v>17.34</v>
      </c>
      <c r="H18" s="7">
        <v>13.08</v>
      </c>
    </row>
    <row r="19" spans="1:8" x14ac:dyDescent="0.3">
      <c r="A19" s="3" t="s">
        <v>12</v>
      </c>
      <c r="B19" s="7">
        <v>-4.79</v>
      </c>
      <c r="C19" s="7">
        <v>-12</v>
      </c>
      <c r="D19" s="7">
        <v>44.36</v>
      </c>
      <c r="E19" s="7">
        <v>21.74</v>
      </c>
      <c r="F19" s="7">
        <v>-7.31</v>
      </c>
      <c r="G19" s="7">
        <v>3.08</v>
      </c>
      <c r="H19" s="7">
        <v>4.6500000000000004</v>
      </c>
    </row>
    <row r="22" spans="1:8" x14ac:dyDescent="0.3">
      <c r="A22" s="3" t="s">
        <v>0</v>
      </c>
      <c r="B22" s="1">
        <v>38.380000000000003</v>
      </c>
      <c r="C22" s="1">
        <v>32.18</v>
      </c>
      <c r="D22" s="1">
        <v>31.58</v>
      </c>
      <c r="E22" s="1">
        <v>34.06</v>
      </c>
      <c r="F22" s="1">
        <v>34.840000000000003</v>
      </c>
      <c r="G22" s="10">
        <f>G23/G3</f>
        <v>0.39612943789289073</v>
      </c>
      <c r="H22" s="10">
        <f>H23/H3</f>
        <v>0.39612943789289073</v>
      </c>
    </row>
    <row r="23" spans="1:8" x14ac:dyDescent="0.3">
      <c r="A23" s="3" t="s">
        <v>15</v>
      </c>
      <c r="B23" s="4">
        <v>20947.21</v>
      </c>
      <c r="C23" s="4">
        <v>18850.28</v>
      </c>
      <c r="D23" s="4">
        <v>21528.15</v>
      </c>
      <c r="E23" s="4">
        <v>26483.7</v>
      </c>
      <c r="F23" s="4">
        <v>28556.880000000001</v>
      </c>
      <c r="G23" s="9">
        <f>F26*G3</f>
        <v>29507.997354152496</v>
      </c>
      <c r="H23" s="9">
        <f>F26*H3</f>
        <v>31992.727047477369</v>
      </c>
    </row>
    <row r="24" spans="1:8" x14ac:dyDescent="0.3">
      <c r="A24" s="3" t="s">
        <v>20</v>
      </c>
      <c r="B24" s="7"/>
      <c r="C24" s="11">
        <f>(C23-B23)/B23</f>
        <v>-0.10010545557141025</v>
      </c>
      <c r="D24" s="11">
        <f t="shared" ref="D24:F24" si="1">(D23-C23)/C23</f>
        <v>0.1420599587910632</v>
      </c>
      <c r="E24" s="11">
        <f t="shared" si="1"/>
        <v>0.23018931027515133</v>
      </c>
      <c r="F24" s="11">
        <f t="shared" si="1"/>
        <v>7.8281357967353513E-2</v>
      </c>
      <c r="G24" s="11">
        <f t="shared" ref="G24" si="2">(G23-F23)/F23</f>
        <v>3.3306066844574579E-2</v>
      </c>
      <c r="H24" s="11">
        <f t="shared" ref="H24" si="3">(H23-G23)/G23</f>
        <v>8.4205297414912852E-2</v>
      </c>
    </row>
    <row r="25" spans="1:8" x14ac:dyDescent="0.3">
      <c r="A25" s="3" t="s">
        <v>21</v>
      </c>
      <c r="B25" s="12">
        <f>B23/B3</f>
        <v>0.44751976933532223</v>
      </c>
      <c r="C25" s="12">
        <f>C23/C3</f>
        <v>0.38846884958874434</v>
      </c>
      <c r="D25" s="12">
        <f>D23/D3</f>
        <v>0.36033054171724227</v>
      </c>
      <c r="E25" s="12">
        <f>E23/E3</f>
        <v>0.37698530190481938</v>
      </c>
      <c r="F25" s="12">
        <f>F23/F3</f>
        <v>0.40734272691832535</v>
      </c>
      <c r="G25" s="13"/>
      <c r="H25" s="13"/>
    </row>
    <row r="26" spans="1:8" x14ac:dyDescent="0.3">
      <c r="E26" s="3" t="s">
        <v>18</v>
      </c>
      <c r="F26" s="14">
        <f>AVERAGE(B25:F25)</f>
        <v>0.39612943789289073</v>
      </c>
    </row>
    <row r="29" spans="1:8" x14ac:dyDescent="0.3">
      <c r="A29" s="3" t="s">
        <v>1</v>
      </c>
      <c r="B29" s="4">
        <v>15136.05</v>
      </c>
      <c r="C29" s="4">
        <v>13031.68</v>
      </c>
      <c r="D29" s="4">
        <v>15057.83</v>
      </c>
      <c r="E29" s="4">
        <v>18753.310000000001</v>
      </c>
      <c r="F29" s="4">
        <v>20421.97</v>
      </c>
      <c r="G29" s="9">
        <f>F32*G3</f>
        <v>20890.357577223967</v>
      </c>
      <c r="H29" s="9">
        <f>F32*H3</f>
        <v>22649.436350117991</v>
      </c>
    </row>
    <row r="30" spans="1:8" x14ac:dyDescent="0.3">
      <c r="A30" s="3" t="s">
        <v>17</v>
      </c>
      <c r="C30" s="11">
        <f>(C29-B29)/B29</f>
        <v>-0.13903032825605088</v>
      </c>
      <c r="D30" s="11">
        <f t="shared" ref="D30:F30" si="4">(D29-C29)/C29</f>
        <v>0.15547880242608778</v>
      </c>
      <c r="E30" s="11">
        <f t="shared" si="4"/>
        <v>0.24541916066259226</v>
      </c>
      <c r="F30" s="11">
        <f t="shared" si="4"/>
        <v>8.8979492153651793E-2</v>
      </c>
      <c r="G30" s="11">
        <f t="shared" ref="G30" si="5">(G29-F29)/F29</f>
        <v>2.2935474747243591E-2</v>
      </c>
      <c r="H30" s="11">
        <f t="shared" ref="H30" si="6">(H29-G29)/G29</f>
        <v>8.420529741491288E-2</v>
      </c>
    </row>
    <row r="31" spans="1:8" x14ac:dyDescent="0.3">
      <c r="A31" s="3" t="s">
        <v>19</v>
      </c>
      <c r="B31" s="15">
        <f>B29/B3</f>
        <v>0.32336915535042154</v>
      </c>
      <c r="C31" s="15">
        <f>C29/C3</f>
        <v>0.26855843721200151</v>
      </c>
      <c r="D31" s="15">
        <f>D29/D3</f>
        <v>0.25203261966244855</v>
      </c>
      <c r="E31" s="15">
        <f>E29/E3</f>
        <v>0.26694616809828947</v>
      </c>
      <c r="F31" s="15">
        <f>F29/F3</f>
        <v>0.29130426534146003</v>
      </c>
      <c r="G31" s="16"/>
      <c r="H31" s="16"/>
    </row>
    <row r="32" spans="1:8" x14ac:dyDescent="0.3">
      <c r="E32" s="3" t="s">
        <v>18</v>
      </c>
      <c r="F32" s="17">
        <f>AVERAGE(B31:F31)</f>
        <v>0.28044212913292421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80356-5897-46CA-9CBA-9F47E0A63993}">
  <dimension ref="A2:Q1073"/>
  <sheetViews>
    <sheetView topLeftCell="A50" zoomScale="79" workbookViewId="0">
      <selection activeCell="J74" sqref="J74"/>
    </sheetView>
  </sheetViews>
  <sheetFormatPr defaultRowHeight="14.4" x14ac:dyDescent="0.3"/>
  <cols>
    <col min="1" max="1" width="28.5546875" style="55" bestFit="1" customWidth="1"/>
    <col min="2" max="2" width="11.88671875" style="55" bestFit="1" customWidth="1"/>
    <col min="3" max="5" width="9" style="55" bestFit="1" customWidth="1"/>
    <col min="6" max="6" width="12" style="55" bestFit="1" customWidth="1"/>
    <col min="7" max="8" width="10.6640625" style="55" bestFit="1" customWidth="1"/>
    <col min="9" max="10" width="9" style="55" bestFit="1" customWidth="1"/>
    <col min="11" max="11" width="12" style="55" bestFit="1" customWidth="1"/>
    <col min="12" max="12" width="9" style="55" bestFit="1" customWidth="1"/>
    <col min="13" max="13" width="12" style="55" bestFit="1" customWidth="1"/>
    <col min="14" max="14" width="9.5546875" style="55" bestFit="1" customWidth="1"/>
    <col min="15" max="16384" width="8.88671875" style="55"/>
  </cols>
  <sheetData>
    <row r="2" spans="1:12" x14ac:dyDescent="0.3">
      <c r="A2" s="8" t="s">
        <v>2</v>
      </c>
      <c r="B2" s="2">
        <v>43891</v>
      </c>
      <c r="C2" s="2">
        <v>44256</v>
      </c>
      <c r="D2" s="2">
        <v>44621</v>
      </c>
      <c r="E2" s="2">
        <v>44986</v>
      </c>
      <c r="F2" s="2">
        <v>45352</v>
      </c>
      <c r="G2" s="19">
        <v>45717</v>
      </c>
      <c r="H2" s="19">
        <v>46082</v>
      </c>
    </row>
    <row r="3" spans="1:12" x14ac:dyDescent="0.3">
      <c r="A3" s="3" t="s">
        <v>16</v>
      </c>
      <c r="B3" s="4">
        <v>46807.34</v>
      </c>
      <c r="C3" s="4">
        <v>48524.56</v>
      </c>
      <c r="D3" s="4">
        <v>59745.56</v>
      </c>
      <c r="E3" s="4">
        <v>70251.28</v>
      </c>
      <c r="F3" s="4">
        <v>70105.289999999994</v>
      </c>
      <c r="G3" s="20">
        <v>74490.796521239987</v>
      </c>
      <c r="H3" s="20">
        <v>80763.316196984757</v>
      </c>
      <c r="K3" s="55" t="s">
        <v>33</v>
      </c>
      <c r="L3" s="55" t="s">
        <v>65</v>
      </c>
    </row>
    <row r="4" spans="1:12" x14ac:dyDescent="0.3">
      <c r="A4" s="3" t="s">
        <v>14</v>
      </c>
      <c r="B4" s="4">
        <v>8.11</v>
      </c>
      <c r="C4" s="4">
        <v>8.61</v>
      </c>
      <c r="D4" s="4">
        <v>20.98</v>
      </c>
      <c r="E4" s="4">
        <v>19.309999999999999</v>
      </c>
      <c r="F4" s="4">
        <v>3.97</v>
      </c>
      <c r="G4" s="21">
        <v>6.2555999999999903E-2</v>
      </c>
      <c r="H4" s="21">
        <v>8.4205297414912866E-2</v>
      </c>
      <c r="K4" s="55" t="s">
        <v>34</v>
      </c>
      <c r="L4" s="55" t="s">
        <v>66</v>
      </c>
    </row>
    <row r="5" spans="1:12" x14ac:dyDescent="0.3">
      <c r="G5" s="13"/>
      <c r="H5" s="13"/>
    </row>
    <row r="6" spans="1:12" x14ac:dyDescent="0.3">
      <c r="A6" s="3" t="s">
        <v>26</v>
      </c>
      <c r="B6" s="4">
        <v>20947.21</v>
      </c>
      <c r="C6" s="4">
        <v>18850.28</v>
      </c>
      <c r="D6" s="4">
        <v>21528.15</v>
      </c>
      <c r="E6" s="4">
        <v>26483.7</v>
      </c>
      <c r="F6" s="4">
        <v>28556.880000000001</v>
      </c>
      <c r="G6" s="26">
        <v>29507.997354152496</v>
      </c>
      <c r="H6" s="26">
        <v>31992.727047477369</v>
      </c>
    </row>
    <row r="7" spans="1:12" x14ac:dyDescent="0.3">
      <c r="A7" s="3" t="s">
        <v>27</v>
      </c>
      <c r="B7" s="4">
        <v>1563.27</v>
      </c>
      <c r="C7" s="4">
        <v>1561.83</v>
      </c>
      <c r="D7" s="4">
        <v>1652.15</v>
      </c>
      <c r="E7" s="4">
        <v>1662.73</v>
      </c>
      <c r="F7" s="4">
        <v>1647.82</v>
      </c>
      <c r="G7" s="26">
        <f>$F$28*G23</f>
        <v>1904.6240927936087</v>
      </c>
      <c r="H7" s="26">
        <f>$F$28*H23</f>
        <v>1999.8552974332895</v>
      </c>
    </row>
    <row r="8" spans="1:12" x14ac:dyDescent="0.3">
      <c r="A8" s="3" t="s">
        <v>28</v>
      </c>
      <c r="B8" s="4">
        <f>B6-B7</f>
        <v>19383.939999999999</v>
      </c>
      <c r="C8" s="4">
        <f t="shared" ref="C8:F8" si="0">C6-C7</f>
        <v>17288.449999999997</v>
      </c>
      <c r="D8" s="4">
        <f t="shared" si="0"/>
        <v>19876</v>
      </c>
      <c r="E8" s="4">
        <f t="shared" si="0"/>
        <v>24820.97</v>
      </c>
      <c r="F8" s="4">
        <f t="shared" si="0"/>
        <v>26909.06</v>
      </c>
      <c r="G8" s="27">
        <f>G6-G7</f>
        <v>27603.373261358887</v>
      </c>
      <c r="H8" s="27">
        <f>H6-H7</f>
        <v>29992.87175004408</v>
      </c>
    </row>
    <row r="9" spans="1:12" x14ac:dyDescent="0.3">
      <c r="G9" s="13"/>
      <c r="H9" s="13"/>
    </row>
    <row r="10" spans="1:12" x14ac:dyDescent="0.3">
      <c r="A10" s="3" t="s">
        <v>29</v>
      </c>
      <c r="B10" s="4">
        <v>8038.07</v>
      </c>
      <c r="C10" s="4">
        <v>9470.8700000000008</v>
      </c>
      <c r="D10" s="4">
        <v>9997.77</v>
      </c>
      <c r="E10" s="4">
        <v>10593.9</v>
      </c>
      <c r="F10" s="4">
        <v>12631.51</v>
      </c>
      <c r="G10" s="20">
        <f>17.5%*G3</f>
        <v>13035.889391216997</v>
      </c>
      <c r="H10" s="20">
        <f>17%*H3</f>
        <v>13729.76375348741</v>
      </c>
    </row>
    <row r="11" spans="1:12" x14ac:dyDescent="0.3">
      <c r="A11" s="28" t="s">
        <v>62</v>
      </c>
      <c r="B11" s="29">
        <f>B10/B3</f>
        <v>0.17172669927408821</v>
      </c>
      <c r="C11" s="29">
        <f t="shared" ref="C11:F11" si="1">C10/C3</f>
        <v>0.19517683416397802</v>
      </c>
      <c r="D11" s="29">
        <f t="shared" si="1"/>
        <v>0.16733912946836552</v>
      </c>
      <c r="E11" s="29">
        <f t="shared" si="1"/>
        <v>0.15080009930068178</v>
      </c>
      <c r="F11" s="29">
        <f t="shared" si="1"/>
        <v>0.18017912770919287</v>
      </c>
      <c r="G11" s="13"/>
      <c r="H11" s="13"/>
    </row>
    <row r="12" spans="1:12" x14ac:dyDescent="0.3">
      <c r="A12" s="3"/>
      <c r="B12" s="4"/>
      <c r="C12" s="4"/>
      <c r="D12" s="4"/>
      <c r="E12" s="30" t="s">
        <v>18</v>
      </c>
      <c r="F12" s="29">
        <f>AVERAGE(B11:F11)</f>
        <v>0.17304437798326128</v>
      </c>
      <c r="G12" s="13"/>
      <c r="H12" s="13"/>
    </row>
    <row r="13" spans="1:12" x14ac:dyDescent="0.3">
      <c r="A13" s="3"/>
      <c r="B13" s="4"/>
      <c r="C13" s="4"/>
      <c r="D13" s="4"/>
      <c r="E13" s="4"/>
      <c r="F13" s="4"/>
      <c r="G13" s="13"/>
      <c r="H13" s="13"/>
    </row>
    <row r="14" spans="1:12" x14ac:dyDescent="0.3">
      <c r="A14" s="3" t="s">
        <v>63</v>
      </c>
      <c r="B14" s="4">
        <v>2229.29</v>
      </c>
      <c r="C14" s="4">
        <v>2251.98</v>
      </c>
      <c r="D14" s="4">
        <v>2123.15</v>
      </c>
      <c r="E14" s="4">
        <v>2489.1999999999998</v>
      </c>
      <c r="F14" s="4">
        <v>3472.64</v>
      </c>
      <c r="G14" s="20">
        <f>4.5%*G3</f>
        <v>3352.0858434557995</v>
      </c>
      <c r="H14" s="20">
        <f>4%*H3</f>
        <v>3230.5326478793904</v>
      </c>
    </row>
    <row r="15" spans="1:12" x14ac:dyDescent="0.3">
      <c r="A15" s="28" t="s">
        <v>93</v>
      </c>
      <c r="B15" s="29">
        <f>B14/B3</f>
        <v>4.7626932015363402E-2</v>
      </c>
      <c r="C15" s="29">
        <f t="shared" ref="C15:F15" si="2">C14/C3</f>
        <v>4.6409076146182469E-2</v>
      </c>
      <c r="D15" s="29">
        <f t="shared" si="2"/>
        <v>3.5536531919694116E-2</v>
      </c>
      <c r="E15" s="29">
        <f t="shared" si="2"/>
        <v>3.5432806348866523E-2</v>
      </c>
      <c r="F15" s="29">
        <f t="shared" si="2"/>
        <v>4.9534635688690543E-2</v>
      </c>
      <c r="G15" s="13"/>
      <c r="H15" s="13"/>
    </row>
    <row r="16" spans="1:12" x14ac:dyDescent="0.3">
      <c r="A16" s="3"/>
      <c r="B16" s="29"/>
      <c r="C16" s="29"/>
      <c r="D16" s="29"/>
      <c r="E16" s="30" t="s">
        <v>18</v>
      </c>
      <c r="F16" s="29">
        <f>AVERAGE(B15:F15)</f>
        <v>4.2907996423759406E-2</v>
      </c>
      <c r="G16" s="13"/>
      <c r="H16" s="13"/>
    </row>
    <row r="17" spans="1:8" x14ac:dyDescent="0.3">
      <c r="G17" s="13"/>
      <c r="H17" s="13"/>
    </row>
    <row r="18" spans="1:8" x14ac:dyDescent="0.3">
      <c r="A18" s="3" t="s">
        <v>30</v>
      </c>
      <c r="B18" s="4">
        <v>3446.74</v>
      </c>
      <c r="C18" s="4">
        <v>4119.3100000000004</v>
      </c>
      <c r="D18" s="4">
        <v>4223.3999999999996</v>
      </c>
      <c r="E18" s="4">
        <v>4351.26</v>
      </c>
      <c r="F18" s="4">
        <v>4489.55</v>
      </c>
      <c r="G18" s="20">
        <f>7%*G3</f>
        <v>5214.3557564867997</v>
      </c>
      <c r="H18" s="20">
        <f>7%*H3</f>
        <v>5653.4321337889332</v>
      </c>
    </row>
    <row r="19" spans="1:8" x14ac:dyDescent="0.3">
      <c r="A19" s="28" t="s">
        <v>64</v>
      </c>
      <c r="B19" s="29">
        <f>B18/B3</f>
        <v>7.3636741587964627E-2</v>
      </c>
      <c r="C19" s="29">
        <f t="shared" ref="C19:F19" si="3">C18/C3</f>
        <v>8.489123858104021E-2</v>
      </c>
      <c r="D19" s="29">
        <f t="shared" si="3"/>
        <v>7.0689771758771697E-2</v>
      </c>
      <c r="E19" s="29">
        <f t="shared" si="3"/>
        <v>6.1938515568684308E-2</v>
      </c>
      <c r="F19" s="29">
        <f t="shared" si="3"/>
        <v>6.4040103107768337E-2</v>
      </c>
    </row>
    <row r="20" spans="1:8" x14ac:dyDescent="0.3">
      <c r="A20" s="3"/>
      <c r="B20" s="4"/>
      <c r="C20" s="4"/>
      <c r="D20" s="4"/>
      <c r="E20" s="30" t="s">
        <v>18</v>
      </c>
      <c r="F20" s="29">
        <f>AVERAGE(B19:F19)</f>
        <v>7.1039274120845833E-2</v>
      </c>
    </row>
    <row r="21" spans="1:8" x14ac:dyDescent="0.3">
      <c r="A21" s="3"/>
      <c r="B21" s="4"/>
      <c r="C21" s="4"/>
      <c r="D21" s="4"/>
      <c r="E21" s="4"/>
      <c r="F21" s="4"/>
    </row>
    <row r="22" spans="1:8" x14ac:dyDescent="0.3">
      <c r="A22" s="28" t="s">
        <v>31</v>
      </c>
      <c r="B22" s="4">
        <v>20132.189999999999</v>
      </c>
      <c r="C22" s="4">
        <v>21811.23</v>
      </c>
      <c r="D22" s="4">
        <v>22856.41</v>
      </c>
      <c r="E22" s="4">
        <v>23821.85</v>
      </c>
      <c r="F22" s="4">
        <v>25370.13</v>
      </c>
    </row>
    <row r="23" spans="1:8" x14ac:dyDescent="0.3">
      <c r="A23" s="3" t="s">
        <v>67</v>
      </c>
      <c r="B23" s="4">
        <f>B22+B7</f>
        <v>21695.46</v>
      </c>
      <c r="C23" s="4">
        <f t="shared" ref="C23:F23" si="4">C22+C7</f>
        <v>23373.059999999998</v>
      </c>
      <c r="D23" s="4">
        <f t="shared" si="4"/>
        <v>24508.560000000001</v>
      </c>
      <c r="E23" s="4">
        <f t="shared" si="4"/>
        <v>25484.579999999998</v>
      </c>
      <c r="F23" s="4">
        <f t="shared" si="4"/>
        <v>27017.95</v>
      </c>
      <c r="G23" s="27">
        <f>F23*1.06</f>
        <v>28639.027000000002</v>
      </c>
      <c r="H23" s="27">
        <f>G23*1.05</f>
        <v>30070.978350000005</v>
      </c>
    </row>
    <row r="24" spans="1:8" x14ac:dyDescent="0.3">
      <c r="A24" s="3"/>
      <c r="B24" s="4"/>
      <c r="C24" s="29">
        <f>C23/B23-1</f>
        <v>7.7324933419249842E-2</v>
      </c>
      <c r="D24" s="29">
        <f t="shared" ref="D24:F24" si="5">D23/C23-1</f>
        <v>4.8581572117643246E-2</v>
      </c>
      <c r="E24" s="29">
        <f t="shared" si="5"/>
        <v>3.9823637129231537E-2</v>
      </c>
      <c r="F24" s="29">
        <f t="shared" si="5"/>
        <v>6.0168541133501119E-2</v>
      </c>
      <c r="G24" s="21"/>
      <c r="H24" s="13"/>
    </row>
    <row r="25" spans="1:8" x14ac:dyDescent="0.3">
      <c r="A25" s="3"/>
      <c r="B25" s="4"/>
      <c r="C25" s="4"/>
      <c r="D25" s="4"/>
      <c r="E25" s="30" t="s">
        <v>18</v>
      </c>
      <c r="F25" s="29">
        <f>AVERAGE(C24:F24)</f>
        <v>5.6474670949906436E-2</v>
      </c>
      <c r="G25" s="13"/>
      <c r="H25" s="13"/>
    </row>
    <row r="26" spans="1:8" x14ac:dyDescent="0.3">
      <c r="A26" s="3"/>
      <c r="B26" s="4"/>
      <c r="C26" s="4"/>
      <c r="D26" s="4"/>
      <c r="E26" s="30"/>
      <c r="F26" s="29"/>
      <c r="G26" s="13"/>
      <c r="H26" s="13"/>
    </row>
    <row r="27" spans="1:8" x14ac:dyDescent="0.3">
      <c r="A27" s="28" t="s">
        <v>68</v>
      </c>
      <c r="B27" s="29">
        <f>B7/B23</f>
        <v>7.2055167302283521E-2</v>
      </c>
      <c r="C27" s="29">
        <f t="shared" ref="C27:F27" si="6">C7/C23</f>
        <v>6.6821802536766686E-2</v>
      </c>
      <c r="D27" s="29">
        <f t="shared" si="6"/>
        <v>6.7411141250240739E-2</v>
      </c>
      <c r="E27" s="29">
        <f t="shared" si="6"/>
        <v>6.5244551803482737E-2</v>
      </c>
      <c r="F27" s="29">
        <f t="shared" si="6"/>
        <v>6.0989823432199698E-2</v>
      </c>
      <c r="G27" s="13"/>
      <c r="H27" s="13"/>
    </row>
    <row r="28" spans="1:8" x14ac:dyDescent="0.3">
      <c r="A28" s="3"/>
      <c r="B28" s="4"/>
      <c r="C28" s="4"/>
      <c r="D28" s="4"/>
      <c r="E28" s="30" t="s">
        <v>18</v>
      </c>
      <c r="F28" s="29">
        <f>AVERAGE(B27:F27)</f>
        <v>6.6504497264994675E-2</v>
      </c>
      <c r="G28" s="13"/>
      <c r="H28" s="13"/>
    </row>
    <row r="29" spans="1:8" x14ac:dyDescent="0.3">
      <c r="A29" s="3"/>
      <c r="B29" s="4"/>
      <c r="C29" s="4"/>
      <c r="D29" s="4"/>
      <c r="E29" s="30"/>
      <c r="F29" s="29"/>
      <c r="G29" s="13"/>
      <c r="H29" s="13"/>
    </row>
    <row r="30" spans="1:8" x14ac:dyDescent="0.3">
      <c r="A30" s="3" t="s">
        <v>78</v>
      </c>
      <c r="B30" s="4">
        <v>6843.27</v>
      </c>
      <c r="C30" s="4">
        <v>4001.53</v>
      </c>
      <c r="D30" s="4">
        <v>3877.94</v>
      </c>
      <c r="E30" s="30">
        <v>3831.26</v>
      </c>
      <c r="F30" s="31">
        <v>6217.69</v>
      </c>
      <c r="G30" s="13"/>
      <c r="H30" s="13"/>
    </row>
    <row r="31" spans="1:8" x14ac:dyDescent="0.3">
      <c r="A31" s="3" t="s">
        <v>79</v>
      </c>
      <c r="B31" s="4">
        <v>17175.02</v>
      </c>
      <c r="C31" s="4">
        <v>14046.71</v>
      </c>
      <c r="D31" s="4">
        <v>11624.95</v>
      </c>
      <c r="E31" s="30">
        <v>16357.07</v>
      </c>
      <c r="F31" s="31">
        <v>11916.88</v>
      </c>
      <c r="G31" s="13"/>
      <c r="H31" s="13"/>
    </row>
    <row r="32" spans="1:8" x14ac:dyDescent="0.3">
      <c r="A32" s="3" t="s">
        <v>80</v>
      </c>
      <c r="B32" s="4">
        <v>1593.9</v>
      </c>
      <c r="C32" s="4">
        <v>1499.91</v>
      </c>
      <c r="D32" s="4">
        <v>2592.29</v>
      </c>
      <c r="E32" s="30">
        <v>1232.8399999999999</v>
      </c>
      <c r="F32" s="31">
        <v>1033.8599999999999</v>
      </c>
      <c r="G32" s="13"/>
      <c r="H32" s="13"/>
    </row>
    <row r="33" spans="1:14" x14ac:dyDescent="0.3">
      <c r="A33" s="3"/>
      <c r="B33" s="4"/>
      <c r="C33" s="4"/>
      <c r="D33" s="4"/>
      <c r="E33" s="32"/>
      <c r="F33" s="29"/>
      <c r="G33" s="13"/>
      <c r="H33" s="13"/>
    </row>
    <row r="34" spans="1:14" x14ac:dyDescent="0.3">
      <c r="A34" s="22" t="s">
        <v>45</v>
      </c>
      <c r="B34" s="33">
        <f>B10+B14-B18</f>
        <v>6820.6200000000008</v>
      </c>
      <c r="C34" s="33">
        <f t="shared" ref="C34:H34" si="7">C10+C14-C18</f>
        <v>7603.54</v>
      </c>
      <c r="D34" s="33">
        <f t="shared" si="7"/>
        <v>7897.52</v>
      </c>
      <c r="E34" s="33">
        <f t="shared" si="7"/>
        <v>8731.8399999999983</v>
      </c>
      <c r="F34" s="33">
        <f t="shared" si="7"/>
        <v>11614.599999999999</v>
      </c>
      <c r="G34" s="34">
        <f t="shared" si="7"/>
        <v>11173.619478185999</v>
      </c>
      <c r="H34" s="34">
        <f t="shared" si="7"/>
        <v>11306.864267577868</v>
      </c>
    </row>
    <row r="35" spans="1:14" x14ac:dyDescent="0.3">
      <c r="A35" s="23"/>
    </row>
    <row r="36" spans="1:14" x14ac:dyDescent="0.3">
      <c r="A36" s="55" t="s">
        <v>46</v>
      </c>
      <c r="B36" s="35">
        <v>0.252</v>
      </c>
    </row>
    <row r="37" spans="1:14" x14ac:dyDescent="0.3">
      <c r="A37" s="55" t="s">
        <v>69</v>
      </c>
      <c r="B37" s="4">
        <v>263.70999999999998</v>
      </c>
    </row>
    <row r="38" spans="1:14" x14ac:dyDescent="0.3">
      <c r="A38" s="55" t="s">
        <v>71</v>
      </c>
      <c r="B38" s="4">
        <v>1248.47</v>
      </c>
    </row>
    <row r="39" spans="1:14" x14ac:dyDescent="0.3">
      <c r="A39" s="55" t="s">
        <v>72</v>
      </c>
      <c r="B39" s="4">
        <v>70984.83</v>
      </c>
    </row>
    <row r="40" spans="1:14" x14ac:dyDescent="0.3">
      <c r="A40" s="55" t="s">
        <v>70</v>
      </c>
      <c r="B40" s="36">
        <f>(B38+B39)/(B38+B39+B37)</f>
        <v>0.99636247067292838</v>
      </c>
    </row>
    <row r="41" spans="1:14" x14ac:dyDescent="0.3">
      <c r="A41" s="55" t="s">
        <v>73</v>
      </c>
      <c r="B41" s="36">
        <f>(B37)/(B37+B38+B39)</f>
        <v>3.6375293270715578E-3</v>
      </c>
    </row>
    <row r="42" spans="1:14" x14ac:dyDescent="0.3">
      <c r="A42" s="55" t="s">
        <v>74</v>
      </c>
      <c r="B42" s="4">
        <v>0.56000000000000005</v>
      </c>
    </row>
    <row r="43" spans="1:14" x14ac:dyDescent="0.3">
      <c r="A43" s="55" t="s">
        <v>75</v>
      </c>
      <c r="B43" s="29">
        <v>6.7497000000000001E-2</v>
      </c>
    </row>
    <row r="44" spans="1:14" x14ac:dyDescent="0.3">
      <c r="A44" s="55" t="s">
        <v>76</v>
      </c>
      <c r="B44" s="29">
        <f>B43+B42*(5.5%)</f>
        <v>9.8297000000000009E-2</v>
      </c>
    </row>
    <row r="45" spans="1:14" x14ac:dyDescent="0.3">
      <c r="A45" s="55" t="s">
        <v>77</v>
      </c>
      <c r="B45" s="36">
        <v>0</v>
      </c>
      <c r="C45" s="55" t="s">
        <v>92</v>
      </c>
    </row>
    <row r="46" spans="1:14" x14ac:dyDescent="0.3">
      <c r="A46" s="55" t="s">
        <v>81</v>
      </c>
      <c r="B46" s="37">
        <v>1</v>
      </c>
    </row>
    <row r="47" spans="1:14" x14ac:dyDescent="0.3">
      <c r="B47" s="4"/>
    </row>
    <row r="48" spans="1:14" ht="15" thickBot="1" x14ac:dyDescent="0.35">
      <c r="A48" s="3" t="s">
        <v>32</v>
      </c>
      <c r="C48" s="24" t="s">
        <v>33</v>
      </c>
      <c r="D48" s="24" t="s">
        <v>34</v>
      </c>
      <c r="E48" s="24" t="s">
        <v>35</v>
      </c>
      <c r="F48" s="24" t="s">
        <v>36</v>
      </c>
      <c r="G48" s="24" t="s">
        <v>37</v>
      </c>
      <c r="H48" s="24" t="s">
        <v>38</v>
      </c>
      <c r="I48" s="24" t="s">
        <v>39</v>
      </c>
      <c r="J48" s="24" t="s">
        <v>40</v>
      </c>
      <c r="K48" s="24" t="s">
        <v>41</v>
      </c>
      <c r="L48" s="24" t="s">
        <v>42</v>
      </c>
      <c r="M48" s="24" t="s">
        <v>43</v>
      </c>
      <c r="N48" s="25" t="s">
        <v>44</v>
      </c>
    </row>
    <row r="50" spans="1:17" x14ac:dyDescent="0.3">
      <c r="A50" s="55" t="s">
        <v>49</v>
      </c>
      <c r="C50" s="4">
        <f>G8*(1-25.2%)</f>
        <v>20647.323199496448</v>
      </c>
      <c r="D50" s="4">
        <f>H8*(1-25.2%)</f>
        <v>22434.66806903297</v>
      </c>
      <c r="E50" s="4"/>
    </row>
    <row r="51" spans="1:17" x14ac:dyDescent="0.3">
      <c r="A51" s="55" t="s">
        <v>51</v>
      </c>
      <c r="C51" s="7">
        <f>G7</f>
        <v>1904.6240927936087</v>
      </c>
      <c r="D51" s="7">
        <f>H7</f>
        <v>1999.8552974332895</v>
      </c>
    </row>
    <row r="52" spans="1:17" x14ac:dyDescent="0.3">
      <c r="A52" s="55" t="s">
        <v>47</v>
      </c>
      <c r="C52" s="4">
        <f>G23-F23</f>
        <v>1621.0770000000011</v>
      </c>
      <c r="D52" s="4">
        <f>H23-G23</f>
        <v>1431.951350000003</v>
      </c>
      <c r="E52" s="4"/>
      <c r="F52" s="4"/>
    </row>
    <row r="53" spans="1:17" x14ac:dyDescent="0.3">
      <c r="A53" s="55" t="s">
        <v>48</v>
      </c>
      <c r="C53" s="4">
        <f>G34-F34</f>
        <v>-440.98052181399908</v>
      </c>
      <c r="D53" s="4">
        <f>H34-G34</f>
        <v>133.24478939186884</v>
      </c>
    </row>
    <row r="54" spans="1:17" x14ac:dyDescent="0.3">
      <c r="A54" s="3" t="s">
        <v>50</v>
      </c>
      <c r="C54" s="4">
        <f>C50+C51-C52-C53</f>
        <v>21371.850814104055</v>
      </c>
      <c r="D54" s="4">
        <f>D50+D51-D52-D53</f>
        <v>22869.327227074387</v>
      </c>
      <c r="E54" s="55">
        <f t="shared" ref="E54:N54" si="8">D54*(1+$B$57)</f>
        <v>25156.259949781826</v>
      </c>
      <c r="F54" s="55">
        <f t="shared" si="8"/>
        <v>27671.885944760012</v>
      </c>
      <c r="G54" s="55">
        <f t="shared" si="8"/>
        <v>30439.074539236015</v>
      </c>
      <c r="H54" s="55">
        <f t="shared" si="8"/>
        <v>33482.981993159621</v>
      </c>
      <c r="I54" s="55">
        <f t="shared" si="8"/>
        <v>36831.280192475584</v>
      </c>
      <c r="J54" s="55">
        <f t="shared" si="8"/>
        <v>40514.408211723145</v>
      </c>
      <c r="K54" s="55">
        <f t="shared" si="8"/>
        <v>44565.849032895465</v>
      </c>
      <c r="L54" s="55">
        <f t="shared" si="8"/>
        <v>49022.433936185014</v>
      </c>
      <c r="M54" s="55">
        <f t="shared" si="8"/>
        <v>53924.677329803519</v>
      </c>
      <c r="N54" s="55">
        <f t="shared" si="8"/>
        <v>59317.145062783879</v>
      </c>
    </row>
    <row r="55" spans="1:17" x14ac:dyDescent="0.3">
      <c r="A55" s="3"/>
      <c r="C55" s="4"/>
      <c r="D55" s="4"/>
      <c r="M55" s="55" t="s">
        <v>56</v>
      </c>
      <c r="N55" s="55">
        <f>N54*(1+B58)/(B56-B58)</f>
        <v>1299201.659503866</v>
      </c>
    </row>
    <row r="56" spans="1:17" x14ac:dyDescent="0.3">
      <c r="A56" s="55" t="s">
        <v>52</v>
      </c>
      <c r="B56" s="29">
        <f>B40*B44+B41*B45</f>
        <v>9.7939441779736847E-2</v>
      </c>
    </row>
    <row r="57" spans="1:17" x14ac:dyDescent="0.3">
      <c r="A57" s="55" t="s">
        <v>53</v>
      </c>
      <c r="B57" s="38">
        <v>0.1</v>
      </c>
      <c r="D57" s="58"/>
      <c r="E57" s="58"/>
      <c r="F57" s="65"/>
      <c r="G57" s="65"/>
      <c r="H57" s="65"/>
      <c r="I57" s="65"/>
      <c r="J57" s="65"/>
      <c r="K57" s="65"/>
      <c r="L57" s="65"/>
      <c r="M57" s="65"/>
      <c r="N57" s="65"/>
      <c r="O57" s="58"/>
      <c r="P57" s="58"/>
      <c r="Q57" s="58"/>
    </row>
    <row r="58" spans="1:17" x14ac:dyDescent="0.3">
      <c r="A58" s="55" t="s">
        <v>54</v>
      </c>
      <c r="B58" s="38">
        <v>0.05</v>
      </c>
      <c r="D58" s="58"/>
      <c r="E58" s="58"/>
      <c r="F58" s="58"/>
      <c r="G58" s="64"/>
      <c r="H58" s="64"/>
      <c r="I58" s="64"/>
      <c r="J58" s="64"/>
      <c r="K58" s="64"/>
      <c r="L58" s="64"/>
      <c r="M58" s="64"/>
      <c r="N58" s="64"/>
      <c r="O58" s="58"/>
      <c r="P58" s="58"/>
      <c r="Q58" s="58"/>
    </row>
    <row r="59" spans="1:17" x14ac:dyDescent="0.3">
      <c r="A59" s="55" t="s">
        <v>55</v>
      </c>
      <c r="B59" s="42">
        <f>NPV(B56,C54:N54)</f>
        <v>230118.79598535987</v>
      </c>
      <c r="D59" s="58"/>
      <c r="E59" s="58"/>
      <c r="F59" s="59"/>
      <c r="G59" s="39"/>
      <c r="H59" s="66" t="s">
        <v>82</v>
      </c>
      <c r="I59" s="66"/>
      <c r="J59" s="66"/>
      <c r="K59" s="66"/>
      <c r="L59" s="66"/>
      <c r="M59" s="66"/>
      <c r="N59" s="66"/>
      <c r="O59" s="66"/>
      <c r="P59" s="67"/>
      <c r="Q59" s="58"/>
    </row>
    <row r="60" spans="1:17" x14ac:dyDescent="0.3">
      <c r="A60" s="55" t="s">
        <v>56</v>
      </c>
      <c r="B60" s="42">
        <f>N55</f>
        <v>1299201.659503866</v>
      </c>
      <c r="D60" s="58"/>
      <c r="E60" s="64"/>
      <c r="F60" s="61"/>
      <c r="G60" s="40"/>
      <c r="H60" s="41"/>
      <c r="I60" s="68" t="s">
        <v>53</v>
      </c>
      <c r="J60" s="68"/>
      <c r="K60" s="68"/>
      <c r="L60" s="68"/>
      <c r="M60" s="68"/>
      <c r="N60" s="68"/>
      <c r="O60" s="68"/>
      <c r="P60" s="68"/>
      <c r="Q60" s="58"/>
    </row>
    <row r="61" spans="1:17" x14ac:dyDescent="0.3">
      <c r="A61" s="55" t="s">
        <v>57</v>
      </c>
      <c r="B61" s="42">
        <f>B60/(1+B56)^12</f>
        <v>423385.4470225246</v>
      </c>
      <c r="D61" s="58"/>
      <c r="E61" s="64"/>
      <c r="F61" s="61"/>
      <c r="G61" s="43"/>
      <c r="H61" s="44">
        <f>B65</f>
        <v>538.58640016010349</v>
      </c>
      <c r="I61" s="45">
        <v>7.0000000000000007E-2</v>
      </c>
      <c r="J61" s="45">
        <f>I61+1%</f>
        <v>0.08</v>
      </c>
      <c r="K61" s="45">
        <f t="shared" ref="K61:P61" si="9">J61+1%</f>
        <v>0.09</v>
      </c>
      <c r="L61" s="45">
        <f t="shared" si="9"/>
        <v>9.9999999999999992E-2</v>
      </c>
      <c r="M61" s="45">
        <f t="shared" si="9"/>
        <v>0.10999999999999999</v>
      </c>
      <c r="N61" s="45">
        <f t="shared" si="9"/>
        <v>0.11999999999999998</v>
      </c>
      <c r="O61" s="45">
        <f t="shared" si="9"/>
        <v>0.12999999999999998</v>
      </c>
      <c r="P61" s="45">
        <f t="shared" si="9"/>
        <v>0.13999999999999999</v>
      </c>
      <c r="Q61" s="58"/>
    </row>
    <row r="62" spans="1:17" x14ac:dyDescent="0.3">
      <c r="A62" s="55" t="s">
        <v>58</v>
      </c>
      <c r="B62" s="42">
        <f>B59+B61</f>
        <v>653504.24300788448</v>
      </c>
      <c r="D62" s="58"/>
      <c r="E62" s="64"/>
      <c r="F62" s="61"/>
      <c r="G62" s="69" t="s">
        <v>52</v>
      </c>
      <c r="H62" s="46">
        <v>9.5000000000000001E-2</v>
      </c>
      <c r="I62" s="47">
        <f t="dataTable" ref="I62:P70" dt2D="1" dtr="1" r1="B57" r2="B56"/>
        <v>463.85502396755817</v>
      </c>
      <c r="J62" s="47">
        <v>498.31794310832294</v>
      </c>
      <c r="K62" s="47">
        <v>535.56527374056714</v>
      </c>
      <c r="L62" s="47">
        <v>575.80231738891734</v>
      </c>
      <c r="M62" s="47">
        <v>619.24769094885789</v>
      </c>
      <c r="N62" s="47">
        <v>666.13406549556908</v>
      </c>
      <c r="O62" s="47">
        <v>716.70893908303572</v>
      </c>
      <c r="P62" s="47">
        <v>771.23544477634869</v>
      </c>
      <c r="Q62" s="58"/>
    </row>
    <row r="63" spans="1:17" x14ac:dyDescent="0.3">
      <c r="A63" s="55" t="s">
        <v>59</v>
      </c>
      <c r="B63" s="42">
        <f>B62+F30+F31+F32-B37</f>
        <v>672408.96300788445</v>
      </c>
      <c r="D63" s="58"/>
      <c r="E63" s="64"/>
      <c r="F63" s="61"/>
      <c r="G63" s="68"/>
      <c r="H63" s="46">
        <f>H62+0.5%</f>
        <v>0.1</v>
      </c>
      <c r="I63" s="47">
        <v>417.39569492945952</v>
      </c>
      <c r="J63" s="47">
        <v>447.50677592806363</v>
      </c>
      <c r="K63" s="47">
        <v>480.03062795300104</v>
      </c>
      <c r="L63" s="47">
        <v>515.1444001255187</v>
      </c>
      <c r="M63" s="47">
        <v>553.03670193073958</v>
      </c>
      <c r="N63" s="47">
        <v>593.90823803178864</v>
      </c>
      <c r="O63" s="47">
        <v>637.9724722548641</v>
      </c>
      <c r="P63" s="47">
        <v>685.45632181099847</v>
      </c>
      <c r="Q63" s="58"/>
    </row>
    <row r="64" spans="1:17" x14ac:dyDescent="0.3">
      <c r="A64" s="55" t="s">
        <v>60</v>
      </c>
      <c r="B64" s="42">
        <f>B38/1</f>
        <v>1248.47</v>
      </c>
      <c r="D64" s="58"/>
      <c r="E64" s="64"/>
      <c r="F64" s="61"/>
      <c r="G64" s="68"/>
      <c r="H64" s="46">
        <f t="shared" ref="H64:H70" si="10">H63+0.5%</f>
        <v>0.10500000000000001</v>
      </c>
      <c r="I64" s="47">
        <v>379.4379964778596</v>
      </c>
      <c r="J64" s="47">
        <v>406.02060251006611</v>
      </c>
      <c r="K64" s="47">
        <v>434.71563837419882</v>
      </c>
      <c r="L64" s="47">
        <v>465.67754399670542</v>
      </c>
      <c r="M64" s="47">
        <v>499.0707251020807</v>
      </c>
      <c r="N64" s="47">
        <v>535.07010430840444</v>
      </c>
      <c r="O64" s="47">
        <v>573.86169751648697</v>
      </c>
      <c r="P64" s="47">
        <v>615.6432165158908</v>
      </c>
      <c r="Q64" s="58"/>
    </row>
    <row r="65" spans="1:17" x14ac:dyDescent="0.3">
      <c r="A65" s="55" t="s">
        <v>61</v>
      </c>
      <c r="B65" s="42">
        <f>B63/B64</f>
        <v>538.58640016010349</v>
      </c>
      <c r="D65" s="58"/>
      <c r="E65" s="64"/>
      <c r="F65" s="61"/>
      <c r="G65" s="68"/>
      <c r="H65" s="46">
        <f t="shared" si="10"/>
        <v>0.11000000000000001</v>
      </c>
      <c r="I65" s="47">
        <v>347.85423344877216</v>
      </c>
      <c r="J65" s="47">
        <v>371.52451721176328</v>
      </c>
      <c r="K65" s="47">
        <v>397.06019361730148</v>
      </c>
      <c r="L65" s="47">
        <v>424.59706033533558</v>
      </c>
      <c r="M65" s="47">
        <v>454.27965546395581</v>
      </c>
      <c r="N65" s="47">
        <v>486.26174004508505</v>
      </c>
      <c r="O65" s="47">
        <v>520.70680269959848</v>
      </c>
      <c r="P65" s="47">
        <v>557.78858718855781</v>
      </c>
      <c r="Q65" s="58"/>
    </row>
    <row r="66" spans="1:17" x14ac:dyDescent="0.3">
      <c r="D66" s="58"/>
      <c r="E66" s="64"/>
      <c r="F66" s="61"/>
      <c r="G66" s="68"/>
      <c r="H66" s="46">
        <f t="shared" si="10"/>
        <v>0.11500000000000002</v>
      </c>
      <c r="I66" s="47">
        <v>321.17149651388394</v>
      </c>
      <c r="J66" s="47">
        <v>342.40222401656632</v>
      </c>
      <c r="K66" s="47">
        <v>365.29216140018849</v>
      </c>
      <c r="L66" s="47">
        <v>389.96157902557081</v>
      </c>
      <c r="M66" s="47">
        <v>416.53846839871426</v>
      </c>
      <c r="N66" s="47">
        <v>445.15896769245546</v>
      </c>
      <c r="O66" s="47">
        <v>475.9678067513679</v>
      </c>
      <c r="P66" s="47">
        <v>509.11877228981973</v>
      </c>
      <c r="Q66" s="58"/>
    </row>
    <row r="67" spans="1:17" x14ac:dyDescent="0.3">
      <c r="D67" s="58"/>
      <c r="E67" s="64"/>
      <c r="F67" s="61"/>
      <c r="G67" s="68"/>
      <c r="H67" s="46">
        <f t="shared" si="10"/>
        <v>0.12000000000000002</v>
      </c>
      <c r="I67" s="47">
        <v>298.33780415627808</v>
      </c>
      <c r="J67" s="47">
        <v>317.49938068609464</v>
      </c>
      <c r="K67" s="47">
        <v>338.14595378613302</v>
      </c>
      <c r="L67" s="47">
        <v>360.38470216919762</v>
      </c>
      <c r="M67" s="47">
        <v>384.32966747234241</v>
      </c>
      <c r="N67" s="47">
        <v>410.10213183572512</v>
      </c>
      <c r="O67" s="47">
        <v>437.83101274871069</v>
      </c>
      <c r="P67" s="47">
        <v>467.65327579182451</v>
      </c>
      <c r="Q67" s="58"/>
    </row>
    <row r="68" spans="1:17" x14ac:dyDescent="0.3">
      <c r="D68" s="58"/>
      <c r="E68" s="64"/>
      <c r="F68" s="61"/>
      <c r="G68" s="68"/>
      <c r="H68" s="46">
        <f t="shared" si="10"/>
        <v>0.12500000000000003</v>
      </c>
      <c r="I68" s="47">
        <v>278.58178820581469</v>
      </c>
      <c r="J68" s="47">
        <v>295.96960581528145</v>
      </c>
      <c r="K68" s="47">
        <v>314.69366713515518</v>
      </c>
      <c r="L68" s="47">
        <v>334.84999736780031</v>
      </c>
      <c r="M68" s="47">
        <v>356.54075450898102</v>
      </c>
      <c r="N68" s="47">
        <v>379.87456617929263</v>
      </c>
      <c r="O68" s="47">
        <v>404.96688184077203</v>
      </c>
      <c r="P68" s="47">
        <v>431.94034095826902</v>
      </c>
      <c r="Q68" s="58"/>
    </row>
    <row r="69" spans="1:17" x14ac:dyDescent="0.3">
      <c r="D69" s="58"/>
      <c r="E69" s="58"/>
      <c r="F69" s="58"/>
      <c r="G69" s="68"/>
      <c r="H69" s="46">
        <f t="shared" si="10"/>
        <v>0.13000000000000003</v>
      </c>
      <c r="I69" s="47">
        <v>261.32499760450798</v>
      </c>
      <c r="J69" s="47">
        <v>277.17823373435903</v>
      </c>
      <c r="K69" s="47">
        <v>294.23954527856898</v>
      </c>
      <c r="L69" s="47">
        <v>312.59536946958713</v>
      </c>
      <c r="M69" s="47">
        <v>332.33764960427453</v>
      </c>
      <c r="N69" s="47">
        <v>353.56413693388185</v>
      </c>
      <c r="O69" s="47">
        <v>376.37870632649168</v>
      </c>
      <c r="P69" s="47">
        <v>400.89168620240292</v>
      </c>
      <c r="Q69" s="58"/>
    </row>
    <row r="70" spans="1:17" x14ac:dyDescent="0.3">
      <c r="D70" s="58"/>
      <c r="E70" s="58"/>
      <c r="F70" s="58"/>
      <c r="G70" s="68"/>
      <c r="H70" s="46">
        <f t="shared" si="10"/>
        <v>0.13500000000000004</v>
      </c>
      <c r="I70" s="47">
        <v>246.12515405244369</v>
      </c>
      <c r="J70" s="47">
        <v>260.64003870114789</v>
      </c>
      <c r="K70" s="47">
        <v>276.25169160335645</v>
      </c>
      <c r="L70" s="47">
        <v>293.03824311735519</v>
      </c>
      <c r="M70" s="47">
        <v>311.08278749546969</v>
      </c>
      <c r="N70" s="47">
        <v>330.47365457826214</v>
      </c>
      <c r="O70" s="47">
        <v>351.30469386856799</v>
      </c>
      <c r="P70" s="47">
        <v>373.67557143483691</v>
      </c>
      <c r="Q70" s="58"/>
    </row>
    <row r="71" spans="1:17" x14ac:dyDescent="0.3">
      <c r="D71" s="58"/>
      <c r="E71" s="58"/>
      <c r="F71" s="58"/>
      <c r="G71" s="58"/>
      <c r="H71" s="58"/>
      <c r="I71" s="58"/>
      <c r="J71" s="58"/>
      <c r="K71" s="58"/>
      <c r="L71" s="58"/>
      <c r="M71" s="58"/>
      <c r="N71" s="58"/>
      <c r="O71" s="58"/>
      <c r="P71" s="58"/>
      <c r="Q71" s="58"/>
    </row>
    <row r="72" spans="1:17" x14ac:dyDescent="0.3">
      <c r="D72" s="58"/>
      <c r="E72" s="58"/>
      <c r="F72" s="64"/>
      <c r="G72" s="64"/>
      <c r="H72" s="64"/>
      <c r="I72" s="58"/>
      <c r="J72" s="58"/>
      <c r="K72" s="58"/>
      <c r="L72" s="58"/>
      <c r="M72" s="58"/>
      <c r="N72" s="58"/>
      <c r="O72" s="58"/>
      <c r="P72" s="58"/>
      <c r="Q72" s="58"/>
    </row>
    <row r="73" spans="1:17" x14ac:dyDescent="0.3">
      <c r="D73" s="58"/>
      <c r="E73" s="58"/>
      <c r="F73" s="58"/>
      <c r="G73" s="58"/>
      <c r="H73" s="58"/>
      <c r="I73" s="58"/>
      <c r="J73" s="58"/>
      <c r="K73" s="58"/>
      <c r="L73" s="58"/>
      <c r="M73" s="58"/>
      <c r="N73" s="58"/>
      <c r="O73" s="58"/>
      <c r="P73" s="58"/>
      <c r="Q73" s="58"/>
    </row>
    <row r="74" spans="1:17" x14ac:dyDescent="0.3">
      <c r="D74" s="58"/>
      <c r="E74" s="58"/>
      <c r="F74" s="60"/>
      <c r="G74" s="56"/>
      <c r="H74" s="60"/>
      <c r="I74" s="58"/>
      <c r="J74" s="58"/>
      <c r="K74" s="59"/>
      <c r="L74" s="58"/>
      <c r="M74" s="60"/>
      <c r="N74" s="59"/>
      <c r="O74" s="58"/>
      <c r="P74" s="58"/>
      <c r="Q74" s="58"/>
    </row>
    <row r="75" spans="1:17" x14ac:dyDescent="0.3">
      <c r="D75" s="58"/>
      <c r="E75" s="60"/>
      <c r="F75" s="60"/>
      <c r="G75" s="56"/>
      <c r="H75" s="60"/>
      <c r="I75" s="58"/>
      <c r="J75" s="58"/>
      <c r="K75" s="59"/>
      <c r="L75" s="58"/>
      <c r="M75" s="58"/>
      <c r="N75" s="59"/>
      <c r="O75" s="58"/>
      <c r="P75" s="58"/>
      <c r="Q75" s="58"/>
    </row>
    <row r="76" spans="1:17" x14ac:dyDescent="0.3">
      <c r="D76" s="58"/>
      <c r="E76" s="58"/>
      <c r="F76" s="57"/>
      <c r="G76" s="57"/>
      <c r="H76" s="60"/>
      <c r="I76" s="58"/>
      <c r="J76" s="58"/>
      <c r="K76" s="59"/>
      <c r="L76" s="58"/>
      <c r="M76" s="58"/>
      <c r="N76" s="59"/>
      <c r="O76" s="58"/>
      <c r="P76" s="58"/>
      <c r="Q76" s="58"/>
    </row>
    <row r="77" spans="1:17" x14ac:dyDescent="0.3">
      <c r="D77" s="58"/>
      <c r="E77" s="57"/>
      <c r="F77" s="58"/>
      <c r="G77" s="58"/>
      <c r="H77" s="58"/>
      <c r="I77" s="58"/>
      <c r="J77" s="58"/>
      <c r="K77" s="59"/>
      <c r="L77" s="58"/>
      <c r="M77" s="58"/>
      <c r="N77" s="62"/>
      <c r="O77" s="58"/>
      <c r="P77" s="58"/>
      <c r="Q77" s="58"/>
    </row>
    <row r="78" spans="1:17" x14ac:dyDescent="0.3">
      <c r="D78" s="58"/>
      <c r="E78" s="58"/>
      <c r="F78" s="58"/>
      <c r="G78" s="63"/>
      <c r="H78" s="59"/>
      <c r="I78" s="58"/>
      <c r="J78" s="58"/>
      <c r="K78" s="59"/>
      <c r="L78" s="58"/>
      <c r="M78" s="58"/>
      <c r="N78" s="58"/>
      <c r="O78" s="58"/>
      <c r="P78" s="58"/>
      <c r="Q78" s="58"/>
    </row>
    <row r="79" spans="1:17" x14ac:dyDescent="0.3">
      <c r="D79" s="58"/>
      <c r="E79" s="58"/>
      <c r="F79" s="58"/>
      <c r="G79" s="58"/>
      <c r="H79" s="58"/>
      <c r="I79" s="58"/>
      <c r="J79" s="58"/>
      <c r="K79" s="59"/>
      <c r="L79" s="58"/>
      <c r="M79" s="58"/>
      <c r="N79" s="58"/>
      <c r="O79" s="58"/>
      <c r="P79" s="58"/>
      <c r="Q79" s="58"/>
    </row>
    <row r="80" spans="1:17" x14ac:dyDescent="0.3">
      <c r="D80" s="58"/>
      <c r="E80" s="58"/>
      <c r="F80" s="58"/>
      <c r="G80" s="58"/>
      <c r="H80" s="58"/>
      <c r="I80" s="58"/>
      <c r="J80" s="58"/>
      <c r="K80" s="59"/>
      <c r="L80" s="58"/>
      <c r="M80" s="58"/>
      <c r="N80" s="58"/>
      <c r="O80" s="58"/>
      <c r="P80" s="58"/>
      <c r="Q80" s="58"/>
    </row>
    <row r="81" spans="4:17" x14ac:dyDescent="0.3">
      <c r="D81" s="58"/>
      <c r="E81" s="58"/>
      <c r="F81" s="58"/>
      <c r="G81" s="58"/>
      <c r="H81" s="58"/>
      <c r="I81" s="58"/>
      <c r="J81" s="58"/>
      <c r="K81" s="59"/>
      <c r="L81" s="58"/>
      <c r="M81" s="58"/>
      <c r="N81" s="58"/>
      <c r="O81" s="58"/>
      <c r="P81" s="58"/>
      <c r="Q81" s="58"/>
    </row>
    <row r="82" spans="4:17" x14ac:dyDescent="0.3">
      <c r="D82" s="58"/>
      <c r="E82" s="58"/>
      <c r="F82" s="58"/>
      <c r="G82" s="58"/>
      <c r="H82" s="58"/>
      <c r="I82" s="58"/>
      <c r="J82" s="58"/>
      <c r="K82" s="59"/>
      <c r="L82" s="58"/>
      <c r="M82" s="58"/>
      <c r="N82" s="58"/>
      <c r="O82" s="58"/>
      <c r="P82" s="58"/>
      <c r="Q82" s="58"/>
    </row>
    <row r="83" spans="4:17" x14ac:dyDescent="0.3">
      <c r="K83" s="42"/>
    </row>
    <row r="84" spans="4:17" x14ac:dyDescent="0.3">
      <c r="K84" s="42"/>
    </row>
    <row r="85" spans="4:17" x14ac:dyDescent="0.3">
      <c r="K85" s="42"/>
    </row>
    <row r="86" spans="4:17" x14ac:dyDescent="0.3">
      <c r="K86" s="42"/>
    </row>
    <row r="87" spans="4:17" x14ac:dyDescent="0.3">
      <c r="K87" s="42"/>
    </row>
    <row r="88" spans="4:17" x14ac:dyDescent="0.3">
      <c r="K88" s="42"/>
    </row>
    <row r="89" spans="4:17" x14ac:dyDescent="0.3">
      <c r="K89" s="42"/>
    </row>
    <row r="90" spans="4:17" x14ac:dyDescent="0.3">
      <c r="K90" s="42"/>
    </row>
    <row r="91" spans="4:17" x14ac:dyDescent="0.3">
      <c r="K91" s="42"/>
    </row>
    <row r="92" spans="4:17" x14ac:dyDescent="0.3">
      <c r="K92" s="42"/>
    </row>
    <row r="93" spans="4:17" x14ac:dyDescent="0.3">
      <c r="K93" s="42"/>
    </row>
    <row r="94" spans="4:17" x14ac:dyDescent="0.3">
      <c r="K94" s="42"/>
    </row>
    <row r="95" spans="4:17" x14ac:dyDescent="0.3">
      <c r="K95" s="42"/>
    </row>
    <row r="96" spans="4:17" x14ac:dyDescent="0.3">
      <c r="K96" s="42"/>
    </row>
    <row r="97" spans="11:11" x14ac:dyDescent="0.3">
      <c r="K97" s="42"/>
    </row>
    <row r="98" spans="11:11" x14ac:dyDescent="0.3">
      <c r="K98" s="42"/>
    </row>
    <row r="99" spans="11:11" x14ac:dyDescent="0.3">
      <c r="K99" s="42"/>
    </row>
    <row r="100" spans="11:11" x14ac:dyDescent="0.3">
      <c r="K100" s="42"/>
    </row>
    <row r="101" spans="11:11" x14ac:dyDescent="0.3">
      <c r="K101" s="42"/>
    </row>
    <row r="102" spans="11:11" x14ac:dyDescent="0.3">
      <c r="K102" s="42"/>
    </row>
    <row r="103" spans="11:11" x14ac:dyDescent="0.3">
      <c r="K103" s="42"/>
    </row>
    <row r="104" spans="11:11" x14ac:dyDescent="0.3">
      <c r="K104" s="42"/>
    </row>
    <row r="105" spans="11:11" x14ac:dyDescent="0.3">
      <c r="K105" s="42"/>
    </row>
    <row r="106" spans="11:11" x14ac:dyDescent="0.3">
      <c r="K106" s="42"/>
    </row>
    <row r="107" spans="11:11" x14ac:dyDescent="0.3">
      <c r="K107" s="42"/>
    </row>
    <row r="108" spans="11:11" x14ac:dyDescent="0.3">
      <c r="K108" s="42"/>
    </row>
    <row r="109" spans="11:11" x14ac:dyDescent="0.3">
      <c r="K109" s="42"/>
    </row>
    <row r="110" spans="11:11" x14ac:dyDescent="0.3">
      <c r="K110" s="42"/>
    </row>
    <row r="111" spans="11:11" x14ac:dyDescent="0.3">
      <c r="K111" s="42"/>
    </row>
    <row r="112" spans="11:11" x14ac:dyDescent="0.3">
      <c r="K112" s="42"/>
    </row>
    <row r="113" spans="11:11" x14ac:dyDescent="0.3">
      <c r="K113" s="42"/>
    </row>
    <row r="114" spans="11:11" x14ac:dyDescent="0.3">
      <c r="K114" s="42"/>
    </row>
    <row r="115" spans="11:11" x14ac:dyDescent="0.3">
      <c r="K115" s="42"/>
    </row>
    <row r="116" spans="11:11" x14ac:dyDescent="0.3">
      <c r="K116" s="42"/>
    </row>
    <row r="117" spans="11:11" x14ac:dyDescent="0.3">
      <c r="K117" s="42"/>
    </row>
    <row r="118" spans="11:11" x14ac:dyDescent="0.3">
      <c r="K118" s="42"/>
    </row>
    <row r="119" spans="11:11" x14ac:dyDescent="0.3">
      <c r="K119" s="42"/>
    </row>
    <row r="120" spans="11:11" x14ac:dyDescent="0.3">
      <c r="K120" s="42"/>
    </row>
    <row r="121" spans="11:11" x14ac:dyDescent="0.3">
      <c r="K121" s="42"/>
    </row>
    <row r="122" spans="11:11" x14ac:dyDescent="0.3">
      <c r="K122" s="42"/>
    </row>
    <row r="123" spans="11:11" x14ac:dyDescent="0.3">
      <c r="K123" s="42"/>
    </row>
    <row r="124" spans="11:11" x14ac:dyDescent="0.3">
      <c r="K124" s="42"/>
    </row>
    <row r="125" spans="11:11" x14ac:dyDescent="0.3">
      <c r="K125" s="42"/>
    </row>
    <row r="126" spans="11:11" x14ac:dyDescent="0.3">
      <c r="K126" s="42"/>
    </row>
    <row r="127" spans="11:11" x14ac:dyDescent="0.3">
      <c r="K127" s="42"/>
    </row>
    <row r="128" spans="11:11" x14ac:dyDescent="0.3">
      <c r="K128" s="42"/>
    </row>
    <row r="129" spans="11:11" x14ac:dyDescent="0.3">
      <c r="K129" s="42"/>
    </row>
    <row r="130" spans="11:11" x14ac:dyDescent="0.3">
      <c r="K130" s="42"/>
    </row>
    <row r="131" spans="11:11" x14ac:dyDescent="0.3">
      <c r="K131" s="42"/>
    </row>
    <row r="132" spans="11:11" x14ac:dyDescent="0.3">
      <c r="K132" s="42"/>
    </row>
    <row r="133" spans="11:11" x14ac:dyDescent="0.3">
      <c r="K133" s="42"/>
    </row>
    <row r="134" spans="11:11" x14ac:dyDescent="0.3">
      <c r="K134" s="42"/>
    </row>
    <row r="135" spans="11:11" x14ac:dyDescent="0.3">
      <c r="K135" s="42"/>
    </row>
    <row r="136" spans="11:11" x14ac:dyDescent="0.3">
      <c r="K136" s="42"/>
    </row>
    <row r="137" spans="11:11" x14ac:dyDescent="0.3">
      <c r="K137" s="42"/>
    </row>
    <row r="138" spans="11:11" x14ac:dyDescent="0.3">
      <c r="K138" s="42"/>
    </row>
    <row r="139" spans="11:11" x14ac:dyDescent="0.3">
      <c r="K139" s="42"/>
    </row>
    <row r="140" spans="11:11" x14ac:dyDescent="0.3">
      <c r="K140" s="42"/>
    </row>
    <row r="141" spans="11:11" x14ac:dyDescent="0.3">
      <c r="K141" s="42"/>
    </row>
    <row r="142" spans="11:11" x14ac:dyDescent="0.3">
      <c r="K142" s="42"/>
    </row>
    <row r="143" spans="11:11" x14ac:dyDescent="0.3">
      <c r="K143" s="42"/>
    </row>
    <row r="144" spans="11:11" x14ac:dyDescent="0.3">
      <c r="K144" s="42"/>
    </row>
    <row r="145" spans="11:11" x14ac:dyDescent="0.3">
      <c r="K145" s="42"/>
    </row>
    <row r="146" spans="11:11" x14ac:dyDescent="0.3">
      <c r="K146" s="42"/>
    </row>
    <row r="147" spans="11:11" x14ac:dyDescent="0.3">
      <c r="K147" s="42"/>
    </row>
    <row r="148" spans="11:11" x14ac:dyDescent="0.3">
      <c r="K148" s="42"/>
    </row>
    <row r="149" spans="11:11" x14ac:dyDescent="0.3">
      <c r="K149" s="42"/>
    </row>
    <row r="150" spans="11:11" x14ac:dyDescent="0.3">
      <c r="K150" s="42"/>
    </row>
    <row r="151" spans="11:11" x14ac:dyDescent="0.3">
      <c r="K151" s="42"/>
    </row>
    <row r="152" spans="11:11" x14ac:dyDescent="0.3">
      <c r="K152" s="42"/>
    </row>
    <row r="153" spans="11:11" x14ac:dyDescent="0.3">
      <c r="K153" s="42"/>
    </row>
    <row r="154" spans="11:11" x14ac:dyDescent="0.3">
      <c r="K154" s="42"/>
    </row>
    <row r="155" spans="11:11" x14ac:dyDescent="0.3">
      <c r="K155" s="42"/>
    </row>
    <row r="156" spans="11:11" x14ac:dyDescent="0.3">
      <c r="K156" s="42"/>
    </row>
    <row r="157" spans="11:11" x14ac:dyDescent="0.3">
      <c r="K157" s="42"/>
    </row>
    <row r="158" spans="11:11" x14ac:dyDescent="0.3">
      <c r="K158" s="42"/>
    </row>
    <row r="159" spans="11:11" x14ac:dyDescent="0.3">
      <c r="K159" s="42"/>
    </row>
    <row r="160" spans="11:11" x14ac:dyDescent="0.3">
      <c r="K160" s="42"/>
    </row>
    <row r="161" spans="11:11" x14ac:dyDescent="0.3">
      <c r="K161" s="42"/>
    </row>
    <row r="162" spans="11:11" x14ac:dyDescent="0.3">
      <c r="K162" s="42"/>
    </row>
    <row r="163" spans="11:11" x14ac:dyDescent="0.3">
      <c r="K163" s="42"/>
    </row>
    <row r="164" spans="11:11" x14ac:dyDescent="0.3">
      <c r="K164" s="42"/>
    </row>
    <row r="165" spans="11:11" x14ac:dyDescent="0.3">
      <c r="K165" s="42"/>
    </row>
    <row r="166" spans="11:11" x14ac:dyDescent="0.3">
      <c r="K166" s="42"/>
    </row>
    <row r="167" spans="11:11" x14ac:dyDescent="0.3">
      <c r="K167" s="42"/>
    </row>
    <row r="168" spans="11:11" x14ac:dyDescent="0.3">
      <c r="K168" s="42"/>
    </row>
    <row r="169" spans="11:11" x14ac:dyDescent="0.3">
      <c r="K169" s="42"/>
    </row>
    <row r="170" spans="11:11" x14ac:dyDescent="0.3">
      <c r="K170" s="42"/>
    </row>
    <row r="171" spans="11:11" x14ac:dyDescent="0.3">
      <c r="K171" s="42"/>
    </row>
    <row r="172" spans="11:11" x14ac:dyDescent="0.3">
      <c r="K172" s="42"/>
    </row>
    <row r="173" spans="11:11" x14ac:dyDescent="0.3">
      <c r="K173" s="42"/>
    </row>
    <row r="174" spans="11:11" x14ac:dyDescent="0.3">
      <c r="K174" s="42"/>
    </row>
    <row r="175" spans="11:11" x14ac:dyDescent="0.3">
      <c r="K175" s="42"/>
    </row>
    <row r="176" spans="11:11" x14ac:dyDescent="0.3">
      <c r="K176" s="42"/>
    </row>
    <row r="177" spans="11:11" x14ac:dyDescent="0.3">
      <c r="K177" s="42"/>
    </row>
    <row r="178" spans="11:11" x14ac:dyDescent="0.3">
      <c r="K178" s="42"/>
    </row>
    <row r="179" spans="11:11" x14ac:dyDescent="0.3">
      <c r="K179" s="42"/>
    </row>
    <row r="180" spans="11:11" x14ac:dyDescent="0.3">
      <c r="K180" s="42"/>
    </row>
    <row r="181" spans="11:11" x14ac:dyDescent="0.3">
      <c r="K181" s="42"/>
    </row>
    <row r="182" spans="11:11" x14ac:dyDescent="0.3">
      <c r="K182" s="42"/>
    </row>
    <row r="183" spans="11:11" x14ac:dyDescent="0.3">
      <c r="K183" s="42"/>
    </row>
    <row r="184" spans="11:11" x14ac:dyDescent="0.3">
      <c r="K184" s="42"/>
    </row>
    <row r="185" spans="11:11" x14ac:dyDescent="0.3">
      <c r="K185" s="42"/>
    </row>
    <row r="186" spans="11:11" x14ac:dyDescent="0.3">
      <c r="K186" s="42"/>
    </row>
    <row r="187" spans="11:11" x14ac:dyDescent="0.3">
      <c r="K187" s="42"/>
    </row>
    <row r="188" spans="11:11" x14ac:dyDescent="0.3">
      <c r="K188" s="42"/>
    </row>
    <row r="189" spans="11:11" x14ac:dyDescent="0.3">
      <c r="K189" s="42"/>
    </row>
    <row r="190" spans="11:11" x14ac:dyDescent="0.3">
      <c r="K190" s="42"/>
    </row>
    <row r="191" spans="11:11" x14ac:dyDescent="0.3">
      <c r="K191" s="42"/>
    </row>
    <row r="192" spans="11:11" x14ac:dyDescent="0.3">
      <c r="K192" s="42"/>
    </row>
    <row r="193" spans="11:11" x14ac:dyDescent="0.3">
      <c r="K193" s="42"/>
    </row>
    <row r="194" spans="11:11" x14ac:dyDescent="0.3">
      <c r="K194" s="42"/>
    </row>
    <row r="195" spans="11:11" x14ac:dyDescent="0.3">
      <c r="K195" s="42"/>
    </row>
    <row r="196" spans="11:11" x14ac:dyDescent="0.3">
      <c r="K196" s="42"/>
    </row>
    <row r="197" spans="11:11" x14ac:dyDescent="0.3">
      <c r="K197" s="42"/>
    </row>
    <row r="198" spans="11:11" x14ac:dyDescent="0.3">
      <c r="K198" s="42"/>
    </row>
    <row r="199" spans="11:11" x14ac:dyDescent="0.3">
      <c r="K199" s="42"/>
    </row>
    <row r="200" spans="11:11" x14ac:dyDescent="0.3">
      <c r="K200" s="42"/>
    </row>
    <row r="201" spans="11:11" x14ac:dyDescent="0.3">
      <c r="K201" s="42"/>
    </row>
    <row r="202" spans="11:11" x14ac:dyDescent="0.3">
      <c r="K202" s="42"/>
    </row>
    <row r="203" spans="11:11" x14ac:dyDescent="0.3">
      <c r="K203" s="42"/>
    </row>
    <row r="204" spans="11:11" x14ac:dyDescent="0.3">
      <c r="K204" s="42"/>
    </row>
    <row r="205" spans="11:11" x14ac:dyDescent="0.3">
      <c r="K205" s="42"/>
    </row>
    <row r="206" spans="11:11" x14ac:dyDescent="0.3">
      <c r="K206" s="42"/>
    </row>
    <row r="207" spans="11:11" x14ac:dyDescent="0.3">
      <c r="K207" s="42"/>
    </row>
    <row r="208" spans="11:11" x14ac:dyDescent="0.3">
      <c r="K208" s="42"/>
    </row>
    <row r="209" spans="11:11" x14ac:dyDescent="0.3">
      <c r="K209" s="42"/>
    </row>
    <row r="210" spans="11:11" x14ac:dyDescent="0.3">
      <c r="K210" s="42"/>
    </row>
    <row r="211" spans="11:11" x14ac:dyDescent="0.3">
      <c r="K211" s="42"/>
    </row>
    <row r="212" spans="11:11" x14ac:dyDescent="0.3">
      <c r="K212" s="42"/>
    </row>
    <row r="213" spans="11:11" x14ac:dyDescent="0.3">
      <c r="K213" s="42"/>
    </row>
    <row r="214" spans="11:11" x14ac:dyDescent="0.3">
      <c r="K214" s="42"/>
    </row>
    <row r="215" spans="11:11" x14ac:dyDescent="0.3">
      <c r="K215" s="42"/>
    </row>
    <row r="216" spans="11:11" x14ac:dyDescent="0.3">
      <c r="K216" s="42"/>
    </row>
    <row r="217" spans="11:11" x14ac:dyDescent="0.3">
      <c r="K217" s="42"/>
    </row>
    <row r="218" spans="11:11" x14ac:dyDescent="0.3">
      <c r="K218" s="42"/>
    </row>
    <row r="219" spans="11:11" x14ac:dyDescent="0.3">
      <c r="K219" s="42"/>
    </row>
    <row r="220" spans="11:11" x14ac:dyDescent="0.3">
      <c r="K220" s="42"/>
    </row>
    <row r="221" spans="11:11" x14ac:dyDescent="0.3">
      <c r="K221" s="42"/>
    </row>
    <row r="222" spans="11:11" x14ac:dyDescent="0.3">
      <c r="K222" s="42"/>
    </row>
    <row r="223" spans="11:11" x14ac:dyDescent="0.3">
      <c r="K223" s="42"/>
    </row>
    <row r="224" spans="11:11" x14ac:dyDescent="0.3">
      <c r="K224" s="42"/>
    </row>
    <row r="225" spans="11:11" x14ac:dyDescent="0.3">
      <c r="K225" s="42"/>
    </row>
    <row r="226" spans="11:11" x14ac:dyDescent="0.3">
      <c r="K226" s="42"/>
    </row>
    <row r="227" spans="11:11" x14ac:dyDescent="0.3">
      <c r="K227" s="42"/>
    </row>
    <row r="228" spans="11:11" x14ac:dyDescent="0.3">
      <c r="K228" s="42"/>
    </row>
    <row r="229" spans="11:11" x14ac:dyDescent="0.3">
      <c r="K229" s="42"/>
    </row>
    <row r="230" spans="11:11" x14ac:dyDescent="0.3">
      <c r="K230" s="42"/>
    </row>
    <row r="231" spans="11:11" x14ac:dyDescent="0.3">
      <c r="K231" s="42"/>
    </row>
    <row r="232" spans="11:11" x14ac:dyDescent="0.3">
      <c r="K232" s="42"/>
    </row>
    <row r="233" spans="11:11" x14ac:dyDescent="0.3">
      <c r="K233" s="42"/>
    </row>
    <row r="234" spans="11:11" x14ac:dyDescent="0.3">
      <c r="K234" s="42"/>
    </row>
    <row r="235" spans="11:11" x14ac:dyDescent="0.3">
      <c r="K235" s="42"/>
    </row>
    <row r="236" spans="11:11" x14ac:dyDescent="0.3">
      <c r="K236" s="42"/>
    </row>
    <row r="237" spans="11:11" x14ac:dyDescent="0.3">
      <c r="K237" s="42"/>
    </row>
    <row r="238" spans="11:11" x14ac:dyDescent="0.3">
      <c r="K238" s="42"/>
    </row>
    <row r="239" spans="11:11" x14ac:dyDescent="0.3">
      <c r="K239" s="42"/>
    </row>
    <row r="240" spans="11:11" x14ac:dyDescent="0.3">
      <c r="K240" s="42"/>
    </row>
    <row r="241" spans="11:11" x14ac:dyDescent="0.3">
      <c r="K241" s="42"/>
    </row>
    <row r="242" spans="11:11" x14ac:dyDescent="0.3">
      <c r="K242" s="42"/>
    </row>
    <row r="243" spans="11:11" x14ac:dyDescent="0.3">
      <c r="K243" s="42"/>
    </row>
    <row r="244" spans="11:11" x14ac:dyDescent="0.3">
      <c r="K244" s="42"/>
    </row>
    <row r="245" spans="11:11" x14ac:dyDescent="0.3">
      <c r="K245" s="42"/>
    </row>
    <row r="246" spans="11:11" x14ac:dyDescent="0.3">
      <c r="K246" s="42"/>
    </row>
    <row r="247" spans="11:11" x14ac:dyDescent="0.3">
      <c r="K247" s="42"/>
    </row>
    <row r="248" spans="11:11" x14ac:dyDescent="0.3">
      <c r="K248" s="42"/>
    </row>
    <row r="249" spans="11:11" x14ac:dyDescent="0.3">
      <c r="K249" s="42"/>
    </row>
    <row r="250" spans="11:11" x14ac:dyDescent="0.3">
      <c r="K250" s="42"/>
    </row>
    <row r="251" spans="11:11" x14ac:dyDescent="0.3">
      <c r="K251" s="42"/>
    </row>
    <row r="252" spans="11:11" x14ac:dyDescent="0.3">
      <c r="K252" s="42"/>
    </row>
    <row r="253" spans="11:11" x14ac:dyDescent="0.3">
      <c r="K253" s="42"/>
    </row>
    <row r="254" spans="11:11" x14ac:dyDescent="0.3">
      <c r="K254" s="42"/>
    </row>
    <row r="255" spans="11:11" x14ac:dyDescent="0.3">
      <c r="K255" s="42"/>
    </row>
    <row r="256" spans="11:11" x14ac:dyDescent="0.3">
      <c r="K256" s="42"/>
    </row>
    <row r="257" spans="11:11" x14ac:dyDescent="0.3">
      <c r="K257" s="42"/>
    </row>
    <row r="258" spans="11:11" x14ac:dyDescent="0.3">
      <c r="K258" s="42"/>
    </row>
    <row r="259" spans="11:11" x14ac:dyDescent="0.3">
      <c r="K259" s="42"/>
    </row>
    <row r="260" spans="11:11" x14ac:dyDescent="0.3">
      <c r="K260" s="42"/>
    </row>
    <row r="261" spans="11:11" x14ac:dyDescent="0.3">
      <c r="K261" s="42"/>
    </row>
    <row r="262" spans="11:11" x14ac:dyDescent="0.3">
      <c r="K262" s="42"/>
    </row>
    <row r="263" spans="11:11" x14ac:dyDescent="0.3">
      <c r="K263" s="42"/>
    </row>
    <row r="264" spans="11:11" x14ac:dyDescent="0.3">
      <c r="K264" s="42"/>
    </row>
    <row r="265" spans="11:11" x14ac:dyDescent="0.3">
      <c r="K265" s="42"/>
    </row>
    <row r="266" spans="11:11" x14ac:dyDescent="0.3">
      <c r="K266" s="42"/>
    </row>
    <row r="267" spans="11:11" x14ac:dyDescent="0.3">
      <c r="K267" s="42"/>
    </row>
    <row r="268" spans="11:11" x14ac:dyDescent="0.3">
      <c r="K268" s="42"/>
    </row>
    <row r="269" spans="11:11" x14ac:dyDescent="0.3">
      <c r="K269" s="42"/>
    </row>
    <row r="270" spans="11:11" x14ac:dyDescent="0.3">
      <c r="K270" s="42"/>
    </row>
    <row r="271" spans="11:11" x14ac:dyDescent="0.3">
      <c r="K271" s="42"/>
    </row>
    <row r="272" spans="11:11" x14ac:dyDescent="0.3">
      <c r="K272" s="42"/>
    </row>
    <row r="273" spans="11:11" x14ac:dyDescent="0.3">
      <c r="K273" s="42"/>
    </row>
    <row r="274" spans="11:11" x14ac:dyDescent="0.3">
      <c r="K274" s="42"/>
    </row>
    <row r="275" spans="11:11" x14ac:dyDescent="0.3">
      <c r="K275" s="42"/>
    </row>
    <row r="276" spans="11:11" x14ac:dyDescent="0.3">
      <c r="K276" s="42"/>
    </row>
    <row r="277" spans="11:11" x14ac:dyDescent="0.3">
      <c r="K277" s="42"/>
    </row>
    <row r="278" spans="11:11" x14ac:dyDescent="0.3">
      <c r="K278" s="42"/>
    </row>
    <row r="279" spans="11:11" x14ac:dyDescent="0.3">
      <c r="K279" s="42"/>
    </row>
    <row r="280" spans="11:11" x14ac:dyDescent="0.3">
      <c r="K280" s="42"/>
    </row>
    <row r="281" spans="11:11" x14ac:dyDescent="0.3">
      <c r="K281" s="42"/>
    </row>
    <row r="282" spans="11:11" x14ac:dyDescent="0.3">
      <c r="K282" s="42"/>
    </row>
    <row r="283" spans="11:11" x14ac:dyDescent="0.3">
      <c r="K283" s="42"/>
    </row>
    <row r="284" spans="11:11" x14ac:dyDescent="0.3">
      <c r="K284" s="42"/>
    </row>
    <row r="285" spans="11:11" x14ac:dyDescent="0.3">
      <c r="K285" s="42"/>
    </row>
    <row r="286" spans="11:11" x14ac:dyDescent="0.3">
      <c r="K286" s="42"/>
    </row>
    <row r="287" spans="11:11" x14ac:dyDescent="0.3">
      <c r="K287" s="42"/>
    </row>
    <row r="288" spans="11:11" x14ac:dyDescent="0.3">
      <c r="K288" s="42"/>
    </row>
    <row r="289" spans="11:11" x14ac:dyDescent="0.3">
      <c r="K289" s="42"/>
    </row>
    <row r="290" spans="11:11" x14ac:dyDescent="0.3">
      <c r="K290" s="42"/>
    </row>
    <row r="291" spans="11:11" x14ac:dyDescent="0.3">
      <c r="K291" s="42"/>
    </row>
    <row r="292" spans="11:11" x14ac:dyDescent="0.3">
      <c r="K292" s="42"/>
    </row>
    <row r="293" spans="11:11" x14ac:dyDescent="0.3">
      <c r="K293" s="42"/>
    </row>
    <row r="294" spans="11:11" x14ac:dyDescent="0.3">
      <c r="K294" s="42"/>
    </row>
    <row r="295" spans="11:11" x14ac:dyDescent="0.3">
      <c r="K295" s="42"/>
    </row>
    <row r="296" spans="11:11" x14ac:dyDescent="0.3">
      <c r="K296" s="42"/>
    </row>
    <row r="297" spans="11:11" x14ac:dyDescent="0.3">
      <c r="K297" s="42"/>
    </row>
    <row r="298" spans="11:11" x14ac:dyDescent="0.3">
      <c r="K298" s="42"/>
    </row>
    <row r="299" spans="11:11" x14ac:dyDescent="0.3">
      <c r="K299" s="42"/>
    </row>
    <row r="300" spans="11:11" x14ac:dyDescent="0.3">
      <c r="K300" s="42"/>
    </row>
    <row r="301" spans="11:11" x14ac:dyDescent="0.3">
      <c r="K301" s="42"/>
    </row>
    <row r="302" spans="11:11" x14ac:dyDescent="0.3">
      <c r="K302" s="42"/>
    </row>
    <row r="303" spans="11:11" x14ac:dyDescent="0.3">
      <c r="K303" s="42"/>
    </row>
    <row r="304" spans="11:11" x14ac:dyDescent="0.3">
      <c r="K304" s="42"/>
    </row>
    <row r="305" spans="11:11" x14ac:dyDescent="0.3">
      <c r="K305" s="42"/>
    </row>
    <row r="306" spans="11:11" x14ac:dyDescent="0.3">
      <c r="K306" s="42"/>
    </row>
    <row r="307" spans="11:11" x14ac:dyDescent="0.3">
      <c r="K307" s="42"/>
    </row>
    <row r="308" spans="11:11" x14ac:dyDescent="0.3">
      <c r="K308" s="42"/>
    </row>
    <row r="309" spans="11:11" x14ac:dyDescent="0.3">
      <c r="K309" s="42"/>
    </row>
    <row r="310" spans="11:11" x14ac:dyDescent="0.3">
      <c r="K310" s="42"/>
    </row>
    <row r="311" spans="11:11" x14ac:dyDescent="0.3">
      <c r="K311" s="42"/>
    </row>
    <row r="312" spans="11:11" x14ac:dyDescent="0.3">
      <c r="K312" s="42"/>
    </row>
    <row r="313" spans="11:11" x14ac:dyDescent="0.3">
      <c r="K313" s="42"/>
    </row>
    <row r="314" spans="11:11" x14ac:dyDescent="0.3">
      <c r="K314" s="42"/>
    </row>
    <row r="315" spans="11:11" x14ac:dyDescent="0.3">
      <c r="K315" s="42"/>
    </row>
    <row r="316" spans="11:11" x14ac:dyDescent="0.3">
      <c r="K316" s="42"/>
    </row>
    <row r="317" spans="11:11" x14ac:dyDescent="0.3">
      <c r="K317" s="42"/>
    </row>
    <row r="318" spans="11:11" x14ac:dyDescent="0.3">
      <c r="K318" s="42"/>
    </row>
    <row r="319" spans="11:11" x14ac:dyDescent="0.3">
      <c r="K319" s="42"/>
    </row>
    <row r="320" spans="11:11" x14ac:dyDescent="0.3">
      <c r="K320" s="42"/>
    </row>
    <row r="321" spans="11:11" x14ac:dyDescent="0.3">
      <c r="K321" s="42"/>
    </row>
    <row r="322" spans="11:11" x14ac:dyDescent="0.3">
      <c r="K322" s="42"/>
    </row>
    <row r="323" spans="11:11" x14ac:dyDescent="0.3">
      <c r="K323" s="42"/>
    </row>
    <row r="324" spans="11:11" x14ac:dyDescent="0.3">
      <c r="K324" s="42"/>
    </row>
    <row r="325" spans="11:11" x14ac:dyDescent="0.3">
      <c r="K325" s="42"/>
    </row>
    <row r="326" spans="11:11" x14ac:dyDescent="0.3">
      <c r="K326" s="42"/>
    </row>
    <row r="327" spans="11:11" x14ac:dyDescent="0.3">
      <c r="K327" s="42"/>
    </row>
    <row r="328" spans="11:11" x14ac:dyDescent="0.3">
      <c r="K328" s="42"/>
    </row>
    <row r="329" spans="11:11" x14ac:dyDescent="0.3">
      <c r="K329" s="42"/>
    </row>
    <row r="330" spans="11:11" x14ac:dyDescent="0.3">
      <c r="K330" s="42"/>
    </row>
    <row r="331" spans="11:11" x14ac:dyDescent="0.3">
      <c r="K331" s="42"/>
    </row>
    <row r="332" spans="11:11" x14ac:dyDescent="0.3">
      <c r="K332" s="42"/>
    </row>
    <row r="333" spans="11:11" x14ac:dyDescent="0.3">
      <c r="K333" s="42"/>
    </row>
    <row r="334" spans="11:11" x14ac:dyDescent="0.3">
      <c r="K334" s="42"/>
    </row>
    <row r="335" spans="11:11" x14ac:dyDescent="0.3">
      <c r="K335" s="42"/>
    </row>
    <row r="336" spans="11:11" x14ac:dyDescent="0.3">
      <c r="K336" s="42"/>
    </row>
    <row r="337" spans="11:11" x14ac:dyDescent="0.3">
      <c r="K337" s="42"/>
    </row>
    <row r="338" spans="11:11" x14ac:dyDescent="0.3">
      <c r="K338" s="42"/>
    </row>
    <row r="339" spans="11:11" x14ac:dyDescent="0.3">
      <c r="K339" s="42"/>
    </row>
    <row r="340" spans="11:11" x14ac:dyDescent="0.3">
      <c r="K340" s="42"/>
    </row>
    <row r="341" spans="11:11" x14ac:dyDescent="0.3">
      <c r="K341" s="42"/>
    </row>
    <row r="342" spans="11:11" x14ac:dyDescent="0.3">
      <c r="K342" s="42"/>
    </row>
    <row r="343" spans="11:11" x14ac:dyDescent="0.3">
      <c r="K343" s="42"/>
    </row>
    <row r="344" spans="11:11" x14ac:dyDescent="0.3">
      <c r="K344" s="42"/>
    </row>
    <row r="345" spans="11:11" x14ac:dyDescent="0.3">
      <c r="K345" s="42"/>
    </row>
    <row r="346" spans="11:11" x14ac:dyDescent="0.3">
      <c r="K346" s="42"/>
    </row>
    <row r="347" spans="11:11" x14ac:dyDescent="0.3">
      <c r="K347" s="42"/>
    </row>
    <row r="348" spans="11:11" x14ac:dyDescent="0.3">
      <c r="K348" s="42"/>
    </row>
    <row r="349" spans="11:11" x14ac:dyDescent="0.3">
      <c r="K349" s="42"/>
    </row>
    <row r="350" spans="11:11" x14ac:dyDescent="0.3">
      <c r="K350" s="42"/>
    </row>
    <row r="351" spans="11:11" x14ac:dyDescent="0.3">
      <c r="K351" s="42"/>
    </row>
    <row r="352" spans="11:11" x14ac:dyDescent="0.3">
      <c r="K352" s="42"/>
    </row>
    <row r="353" spans="11:11" x14ac:dyDescent="0.3">
      <c r="K353" s="42"/>
    </row>
    <row r="354" spans="11:11" x14ac:dyDescent="0.3">
      <c r="K354" s="42"/>
    </row>
    <row r="355" spans="11:11" x14ac:dyDescent="0.3">
      <c r="K355" s="42"/>
    </row>
    <row r="356" spans="11:11" x14ac:dyDescent="0.3">
      <c r="K356" s="42"/>
    </row>
    <row r="357" spans="11:11" x14ac:dyDescent="0.3">
      <c r="K357" s="42"/>
    </row>
    <row r="358" spans="11:11" x14ac:dyDescent="0.3">
      <c r="K358" s="42"/>
    </row>
    <row r="359" spans="11:11" x14ac:dyDescent="0.3">
      <c r="K359" s="42"/>
    </row>
    <row r="360" spans="11:11" x14ac:dyDescent="0.3">
      <c r="K360" s="42"/>
    </row>
    <row r="361" spans="11:11" x14ac:dyDescent="0.3">
      <c r="K361" s="42"/>
    </row>
    <row r="362" spans="11:11" x14ac:dyDescent="0.3">
      <c r="K362" s="42"/>
    </row>
    <row r="363" spans="11:11" x14ac:dyDescent="0.3">
      <c r="K363" s="42"/>
    </row>
    <row r="364" spans="11:11" x14ac:dyDescent="0.3">
      <c r="K364" s="42"/>
    </row>
    <row r="365" spans="11:11" x14ac:dyDescent="0.3">
      <c r="K365" s="42"/>
    </row>
    <row r="366" spans="11:11" x14ac:dyDescent="0.3">
      <c r="K366" s="42"/>
    </row>
    <row r="367" spans="11:11" x14ac:dyDescent="0.3">
      <c r="K367" s="42"/>
    </row>
    <row r="368" spans="11:11" x14ac:dyDescent="0.3">
      <c r="K368" s="42"/>
    </row>
    <row r="369" spans="11:11" x14ac:dyDescent="0.3">
      <c r="K369" s="42"/>
    </row>
    <row r="370" spans="11:11" x14ac:dyDescent="0.3">
      <c r="K370" s="42"/>
    </row>
    <row r="371" spans="11:11" x14ac:dyDescent="0.3">
      <c r="K371" s="42"/>
    </row>
    <row r="372" spans="11:11" x14ac:dyDescent="0.3">
      <c r="K372" s="42"/>
    </row>
    <row r="373" spans="11:11" x14ac:dyDescent="0.3">
      <c r="K373" s="42"/>
    </row>
    <row r="374" spans="11:11" x14ac:dyDescent="0.3">
      <c r="K374" s="42"/>
    </row>
    <row r="375" spans="11:11" x14ac:dyDescent="0.3">
      <c r="K375" s="42"/>
    </row>
    <row r="376" spans="11:11" x14ac:dyDescent="0.3">
      <c r="K376" s="42"/>
    </row>
    <row r="377" spans="11:11" x14ac:dyDescent="0.3">
      <c r="K377" s="42"/>
    </row>
    <row r="378" spans="11:11" x14ac:dyDescent="0.3">
      <c r="K378" s="42"/>
    </row>
    <row r="379" spans="11:11" x14ac:dyDescent="0.3">
      <c r="K379" s="42"/>
    </row>
    <row r="380" spans="11:11" x14ac:dyDescent="0.3">
      <c r="K380" s="42"/>
    </row>
    <row r="381" spans="11:11" x14ac:dyDescent="0.3">
      <c r="K381" s="42"/>
    </row>
    <row r="382" spans="11:11" x14ac:dyDescent="0.3">
      <c r="K382" s="42"/>
    </row>
    <row r="383" spans="11:11" x14ac:dyDescent="0.3">
      <c r="K383" s="42"/>
    </row>
    <row r="384" spans="11:11" x14ac:dyDescent="0.3">
      <c r="K384" s="42"/>
    </row>
    <row r="385" spans="11:11" x14ac:dyDescent="0.3">
      <c r="K385" s="42"/>
    </row>
    <row r="386" spans="11:11" x14ac:dyDescent="0.3">
      <c r="K386" s="42"/>
    </row>
    <row r="387" spans="11:11" x14ac:dyDescent="0.3">
      <c r="K387" s="42"/>
    </row>
    <row r="388" spans="11:11" x14ac:dyDescent="0.3">
      <c r="K388" s="42"/>
    </row>
    <row r="389" spans="11:11" x14ac:dyDescent="0.3">
      <c r="K389" s="42"/>
    </row>
    <row r="390" spans="11:11" x14ac:dyDescent="0.3">
      <c r="K390" s="42"/>
    </row>
    <row r="391" spans="11:11" x14ac:dyDescent="0.3">
      <c r="K391" s="42"/>
    </row>
    <row r="392" spans="11:11" x14ac:dyDescent="0.3">
      <c r="K392" s="42"/>
    </row>
    <row r="393" spans="11:11" x14ac:dyDescent="0.3">
      <c r="K393" s="42"/>
    </row>
    <row r="394" spans="11:11" x14ac:dyDescent="0.3">
      <c r="K394" s="42"/>
    </row>
    <row r="395" spans="11:11" x14ac:dyDescent="0.3">
      <c r="K395" s="42"/>
    </row>
    <row r="396" spans="11:11" x14ac:dyDescent="0.3">
      <c r="K396" s="42"/>
    </row>
    <row r="397" spans="11:11" x14ac:dyDescent="0.3">
      <c r="K397" s="42"/>
    </row>
    <row r="398" spans="11:11" x14ac:dyDescent="0.3">
      <c r="K398" s="42"/>
    </row>
    <row r="399" spans="11:11" x14ac:dyDescent="0.3">
      <c r="K399" s="42"/>
    </row>
    <row r="400" spans="11:11" x14ac:dyDescent="0.3">
      <c r="K400" s="42"/>
    </row>
    <row r="401" spans="11:11" x14ac:dyDescent="0.3">
      <c r="K401" s="42"/>
    </row>
    <row r="402" spans="11:11" x14ac:dyDescent="0.3">
      <c r="K402" s="42"/>
    </row>
    <row r="403" spans="11:11" x14ac:dyDescent="0.3">
      <c r="K403" s="42"/>
    </row>
    <row r="404" spans="11:11" x14ac:dyDescent="0.3">
      <c r="K404" s="42"/>
    </row>
    <row r="405" spans="11:11" x14ac:dyDescent="0.3">
      <c r="K405" s="42"/>
    </row>
    <row r="406" spans="11:11" x14ac:dyDescent="0.3">
      <c r="K406" s="42"/>
    </row>
    <row r="407" spans="11:11" x14ac:dyDescent="0.3">
      <c r="K407" s="42"/>
    </row>
    <row r="408" spans="11:11" x14ac:dyDescent="0.3">
      <c r="K408" s="42"/>
    </row>
    <row r="409" spans="11:11" x14ac:dyDescent="0.3">
      <c r="K409" s="42"/>
    </row>
    <row r="410" spans="11:11" x14ac:dyDescent="0.3">
      <c r="K410" s="42"/>
    </row>
    <row r="411" spans="11:11" x14ac:dyDescent="0.3">
      <c r="K411" s="42"/>
    </row>
    <row r="412" spans="11:11" x14ac:dyDescent="0.3">
      <c r="K412" s="42"/>
    </row>
    <row r="413" spans="11:11" x14ac:dyDescent="0.3">
      <c r="K413" s="42"/>
    </row>
    <row r="414" spans="11:11" x14ac:dyDescent="0.3">
      <c r="K414" s="42"/>
    </row>
    <row r="415" spans="11:11" x14ac:dyDescent="0.3">
      <c r="K415" s="42"/>
    </row>
    <row r="416" spans="11:11" x14ac:dyDescent="0.3">
      <c r="K416" s="42"/>
    </row>
    <row r="417" spans="11:11" x14ac:dyDescent="0.3">
      <c r="K417" s="42"/>
    </row>
    <row r="418" spans="11:11" x14ac:dyDescent="0.3">
      <c r="K418" s="42"/>
    </row>
    <row r="419" spans="11:11" x14ac:dyDescent="0.3">
      <c r="K419" s="42"/>
    </row>
    <row r="420" spans="11:11" x14ac:dyDescent="0.3">
      <c r="K420" s="42"/>
    </row>
    <row r="421" spans="11:11" x14ac:dyDescent="0.3">
      <c r="K421" s="42"/>
    </row>
    <row r="422" spans="11:11" x14ac:dyDescent="0.3">
      <c r="K422" s="42"/>
    </row>
    <row r="423" spans="11:11" x14ac:dyDescent="0.3">
      <c r="K423" s="42"/>
    </row>
    <row r="424" spans="11:11" x14ac:dyDescent="0.3">
      <c r="K424" s="42"/>
    </row>
    <row r="425" spans="11:11" x14ac:dyDescent="0.3">
      <c r="K425" s="42"/>
    </row>
    <row r="426" spans="11:11" x14ac:dyDescent="0.3">
      <c r="K426" s="42"/>
    </row>
    <row r="427" spans="11:11" x14ac:dyDescent="0.3">
      <c r="K427" s="42"/>
    </row>
    <row r="428" spans="11:11" x14ac:dyDescent="0.3">
      <c r="K428" s="42"/>
    </row>
    <row r="429" spans="11:11" x14ac:dyDescent="0.3">
      <c r="K429" s="42"/>
    </row>
    <row r="430" spans="11:11" x14ac:dyDescent="0.3">
      <c r="K430" s="42"/>
    </row>
    <row r="431" spans="11:11" x14ac:dyDescent="0.3">
      <c r="K431" s="42"/>
    </row>
    <row r="432" spans="11:11" x14ac:dyDescent="0.3">
      <c r="K432" s="42"/>
    </row>
    <row r="433" spans="11:11" x14ac:dyDescent="0.3">
      <c r="K433" s="42"/>
    </row>
    <row r="434" spans="11:11" x14ac:dyDescent="0.3">
      <c r="K434" s="42"/>
    </row>
    <row r="435" spans="11:11" x14ac:dyDescent="0.3">
      <c r="K435" s="42"/>
    </row>
    <row r="436" spans="11:11" x14ac:dyDescent="0.3">
      <c r="K436" s="42"/>
    </row>
    <row r="437" spans="11:11" x14ac:dyDescent="0.3">
      <c r="K437" s="42"/>
    </row>
    <row r="438" spans="11:11" x14ac:dyDescent="0.3">
      <c r="K438" s="42"/>
    </row>
    <row r="439" spans="11:11" x14ac:dyDescent="0.3">
      <c r="K439" s="42"/>
    </row>
    <row r="440" spans="11:11" x14ac:dyDescent="0.3">
      <c r="K440" s="42"/>
    </row>
    <row r="441" spans="11:11" x14ac:dyDescent="0.3">
      <c r="K441" s="42"/>
    </row>
    <row r="442" spans="11:11" x14ac:dyDescent="0.3">
      <c r="K442" s="42"/>
    </row>
    <row r="443" spans="11:11" x14ac:dyDescent="0.3">
      <c r="K443" s="42"/>
    </row>
    <row r="444" spans="11:11" x14ac:dyDescent="0.3">
      <c r="K444" s="42"/>
    </row>
    <row r="445" spans="11:11" x14ac:dyDescent="0.3">
      <c r="K445" s="42"/>
    </row>
    <row r="446" spans="11:11" x14ac:dyDescent="0.3">
      <c r="K446" s="42"/>
    </row>
    <row r="447" spans="11:11" x14ac:dyDescent="0.3">
      <c r="K447" s="42"/>
    </row>
    <row r="448" spans="11:11" x14ac:dyDescent="0.3">
      <c r="K448" s="42"/>
    </row>
    <row r="449" spans="11:11" x14ac:dyDescent="0.3">
      <c r="K449" s="42"/>
    </row>
    <row r="450" spans="11:11" x14ac:dyDescent="0.3">
      <c r="K450" s="42"/>
    </row>
    <row r="451" spans="11:11" x14ac:dyDescent="0.3">
      <c r="K451" s="42"/>
    </row>
    <row r="452" spans="11:11" x14ac:dyDescent="0.3">
      <c r="K452" s="42"/>
    </row>
    <row r="453" spans="11:11" x14ac:dyDescent="0.3">
      <c r="K453" s="42"/>
    </row>
    <row r="454" spans="11:11" x14ac:dyDescent="0.3">
      <c r="K454" s="42"/>
    </row>
    <row r="455" spans="11:11" x14ac:dyDescent="0.3">
      <c r="K455" s="42"/>
    </row>
    <row r="456" spans="11:11" x14ac:dyDescent="0.3">
      <c r="K456" s="42"/>
    </row>
    <row r="457" spans="11:11" x14ac:dyDescent="0.3">
      <c r="K457" s="42"/>
    </row>
    <row r="458" spans="11:11" x14ac:dyDescent="0.3">
      <c r="K458" s="42"/>
    </row>
    <row r="459" spans="11:11" x14ac:dyDescent="0.3">
      <c r="K459" s="42"/>
    </row>
    <row r="460" spans="11:11" x14ac:dyDescent="0.3">
      <c r="K460" s="42"/>
    </row>
    <row r="461" spans="11:11" x14ac:dyDescent="0.3">
      <c r="K461" s="42"/>
    </row>
    <row r="462" spans="11:11" x14ac:dyDescent="0.3">
      <c r="K462" s="42"/>
    </row>
    <row r="463" spans="11:11" x14ac:dyDescent="0.3">
      <c r="K463" s="42"/>
    </row>
    <row r="464" spans="11:11" x14ac:dyDescent="0.3">
      <c r="K464" s="42"/>
    </row>
    <row r="465" spans="11:11" x14ac:dyDescent="0.3">
      <c r="K465" s="42"/>
    </row>
    <row r="466" spans="11:11" x14ac:dyDescent="0.3">
      <c r="K466" s="42"/>
    </row>
    <row r="467" spans="11:11" x14ac:dyDescent="0.3">
      <c r="K467" s="42"/>
    </row>
    <row r="468" spans="11:11" x14ac:dyDescent="0.3">
      <c r="K468" s="42"/>
    </row>
    <row r="469" spans="11:11" x14ac:dyDescent="0.3">
      <c r="K469" s="42"/>
    </row>
    <row r="470" spans="11:11" x14ac:dyDescent="0.3">
      <c r="K470" s="42"/>
    </row>
    <row r="471" spans="11:11" x14ac:dyDescent="0.3">
      <c r="K471" s="42"/>
    </row>
    <row r="472" spans="11:11" x14ac:dyDescent="0.3">
      <c r="K472" s="42"/>
    </row>
    <row r="473" spans="11:11" x14ac:dyDescent="0.3">
      <c r="K473" s="42"/>
    </row>
    <row r="474" spans="11:11" x14ac:dyDescent="0.3">
      <c r="K474" s="42"/>
    </row>
    <row r="475" spans="11:11" x14ac:dyDescent="0.3">
      <c r="K475" s="42"/>
    </row>
    <row r="476" spans="11:11" x14ac:dyDescent="0.3">
      <c r="K476" s="42"/>
    </row>
    <row r="477" spans="11:11" x14ac:dyDescent="0.3">
      <c r="K477" s="42"/>
    </row>
    <row r="478" spans="11:11" x14ac:dyDescent="0.3">
      <c r="K478" s="42"/>
    </row>
    <row r="479" spans="11:11" x14ac:dyDescent="0.3">
      <c r="K479" s="42"/>
    </row>
    <row r="480" spans="11:11" x14ac:dyDescent="0.3">
      <c r="K480" s="42"/>
    </row>
    <row r="481" spans="11:11" x14ac:dyDescent="0.3">
      <c r="K481" s="42"/>
    </row>
    <row r="482" spans="11:11" x14ac:dyDescent="0.3">
      <c r="K482" s="42"/>
    </row>
    <row r="483" spans="11:11" x14ac:dyDescent="0.3">
      <c r="K483" s="42"/>
    </row>
    <row r="484" spans="11:11" x14ac:dyDescent="0.3">
      <c r="K484" s="42"/>
    </row>
    <row r="485" spans="11:11" x14ac:dyDescent="0.3">
      <c r="K485" s="42"/>
    </row>
    <row r="486" spans="11:11" x14ac:dyDescent="0.3">
      <c r="K486" s="42"/>
    </row>
    <row r="487" spans="11:11" x14ac:dyDescent="0.3">
      <c r="K487" s="42"/>
    </row>
    <row r="488" spans="11:11" x14ac:dyDescent="0.3">
      <c r="K488" s="42"/>
    </row>
    <row r="489" spans="11:11" x14ac:dyDescent="0.3">
      <c r="K489" s="42"/>
    </row>
    <row r="490" spans="11:11" x14ac:dyDescent="0.3">
      <c r="K490" s="42"/>
    </row>
    <row r="491" spans="11:11" x14ac:dyDescent="0.3">
      <c r="K491" s="42"/>
    </row>
    <row r="492" spans="11:11" x14ac:dyDescent="0.3">
      <c r="K492" s="42"/>
    </row>
    <row r="493" spans="11:11" x14ac:dyDescent="0.3">
      <c r="K493" s="42"/>
    </row>
    <row r="494" spans="11:11" x14ac:dyDescent="0.3">
      <c r="K494" s="42"/>
    </row>
    <row r="495" spans="11:11" x14ac:dyDescent="0.3">
      <c r="K495" s="42"/>
    </row>
    <row r="496" spans="11:11" x14ac:dyDescent="0.3">
      <c r="K496" s="42"/>
    </row>
    <row r="497" spans="11:11" x14ac:dyDescent="0.3">
      <c r="K497" s="42"/>
    </row>
    <row r="498" spans="11:11" x14ac:dyDescent="0.3">
      <c r="K498" s="42"/>
    </row>
    <row r="499" spans="11:11" x14ac:dyDescent="0.3">
      <c r="K499" s="42"/>
    </row>
    <row r="500" spans="11:11" x14ac:dyDescent="0.3">
      <c r="K500" s="42"/>
    </row>
    <row r="501" spans="11:11" x14ac:dyDescent="0.3">
      <c r="K501" s="42"/>
    </row>
    <row r="502" spans="11:11" x14ac:dyDescent="0.3">
      <c r="K502" s="42"/>
    </row>
    <row r="503" spans="11:11" x14ac:dyDescent="0.3">
      <c r="K503" s="42"/>
    </row>
    <row r="504" spans="11:11" x14ac:dyDescent="0.3">
      <c r="K504" s="42"/>
    </row>
    <row r="505" spans="11:11" x14ac:dyDescent="0.3">
      <c r="K505" s="42"/>
    </row>
    <row r="506" spans="11:11" x14ac:dyDescent="0.3">
      <c r="K506" s="42"/>
    </row>
    <row r="507" spans="11:11" x14ac:dyDescent="0.3">
      <c r="K507" s="42"/>
    </row>
    <row r="508" spans="11:11" x14ac:dyDescent="0.3">
      <c r="K508" s="42"/>
    </row>
    <row r="509" spans="11:11" x14ac:dyDescent="0.3">
      <c r="K509" s="42"/>
    </row>
    <row r="510" spans="11:11" x14ac:dyDescent="0.3">
      <c r="K510" s="42"/>
    </row>
    <row r="511" spans="11:11" x14ac:dyDescent="0.3">
      <c r="K511" s="42"/>
    </row>
    <row r="512" spans="11:11" x14ac:dyDescent="0.3">
      <c r="K512" s="42"/>
    </row>
    <row r="513" spans="11:11" x14ac:dyDescent="0.3">
      <c r="K513" s="42"/>
    </row>
    <row r="514" spans="11:11" x14ac:dyDescent="0.3">
      <c r="K514" s="42"/>
    </row>
    <row r="515" spans="11:11" x14ac:dyDescent="0.3">
      <c r="K515" s="42"/>
    </row>
    <row r="516" spans="11:11" x14ac:dyDescent="0.3">
      <c r="K516" s="42"/>
    </row>
    <row r="517" spans="11:11" x14ac:dyDescent="0.3">
      <c r="K517" s="42"/>
    </row>
    <row r="518" spans="11:11" x14ac:dyDescent="0.3">
      <c r="K518" s="42"/>
    </row>
    <row r="519" spans="11:11" x14ac:dyDescent="0.3">
      <c r="K519" s="42"/>
    </row>
    <row r="520" spans="11:11" x14ac:dyDescent="0.3">
      <c r="K520" s="42"/>
    </row>
    <row r="521" spans="11:11" x14ac:dyDescent="0.3">
      <c r="K521" s="42"/>
    </row>
    <row r="522" spans="11:11" x14ac:dyDescent="0.3">
      <c r="K522" s="42"/>
    </row>
    <row r="523" spans="11:11" x14ac:dyDescent="0.3">
      <c r="K523" s="42"/>
    </row>
    <row r="524" spans="11:11" x14ac:dyDescent="0.3">
      <c r="K524" s="42"/>
    </row>
    <row r="525" spans="11:11" x14ac:dyDescent="0.3">
      <c r="K525" s="42"/>
    </row>
    <row r="526" spans="11:11" x14ac:dyDescent="0.3">
      <c r="K526" s="42"/>
    </row>
    <row r="527" spans="11:11" x14ac:dyDescent="0.3">
      <c r="K527" s="42"/>
    </row>
    <row r="528" spans="11:11" x14ac:dyDescent="0.3">
      <c r="K528" s="42"/>
    </row>
    <row r="529" spans="11:11" x14ac:dyDescent="0.3">
      <c r="K529" s="42"/>
    </row>
    <row r="530" spans="11:11" x14ac:dyDescent="0.3">
      <c r="K530" s="42"/>
    </row>
    <row r="531" spans="11:11" x14ac:dyDescent="0.3">
      <c r="K531" s="42"/>
    </row>
    <row r="532" spans="11:11" x14ac:dyDescent="0.3">
      <c r="K532" s="42"/>
    </row>
    <row r="533" spans="11:11" x14ac:dyDescent="0.3">
      <c r="K533" s="42"/>
    </row>
    <row r="534" spans="11:11" x14ac:dyDescent="0.3">
      <c r="K534" s="42"/>
    </row>
    <row r="535" spans="11:11" x14ac:dyDescent="0.3">
      <c r="K535" s="42"/>
    </row>
    <row r="536" spans="11:11" x14ac:dyDescent="0.3">
      <c r="K536" s="42"/>
    </row>
    <row r="537" spans="11:11" x14ac:dyDescent="0.3">
      <c r="K537" s="42"/>
    </row>
    <row r="538" spans="11:11" x14ac:dyDescent="0.3">
      <c r="K538" s="42"/>
    </row>
    <row r="539" spans="11:11" x14ac:dyDescent="0.3">
      <c r="K539" s="42"/>
    </row>
    <row r="540" spans="11:11" x14ac:dyDescent="0.3">
      <c r="K540" s="42"/>
    </row>
    <row r="541" spans="11:11" x14ac:dyDescent="0.3">
      <c r="K541" s="42"/>
    </row>
    <row r="542" spans="11:11" x14ac:dyDescent="0.3">
      <c r="K542" s="42"/>
    </row>
    <row r="543" spans="11:11" x14ac:dyDescent="0.3">
      <c r="K543" s="42"/>
    </row>
    <row r="544" spans="11:11" x14ac:dyDescent="0.3">
      <c r="K544" s="42"/>
    </row>
    <row r="545" spans="11:11" x14ac:dyDescent="0.3">
      <c r="K545" s="42"/>
    </row>
    <row r="546" spans="11:11" x14ac:dyDescent="0.3">
      <c r="K546" s="42"/>
    </row>
    <row r="547" spans="11:11" x14ac:dyDescent="0.3">
      <c r="K547" s="42"/>
    </row>
    <row r="548" spans="11:11" x14ac:dyDescent="0.3">
      <c r="K548" s="42"/>
    </row>
    <row r="549" spans="11:11" x14ac:dyDescent="0.3">
      <c r="K549" s="42"/>
    </row>
    <row r="550" spans="11:11" x14ac:dyDescent="0.3">
      <c r="K550" s="42"/>
    </row>
    <row r="551" spans="11:11" x14ac:dyDescent="0.3">
      <c r="K551" s="42"/>
    </row>
    <row r="552" spans="11:11" x14ac:dyDescent="0.3">
      <c r="K552" s="42"/>
    </row>
    <row r="553" spans="11:11" x14ac:dyDescent="0.3">
      <c r="K553" s="42"/>
    </row>
    <row r="554" spans="11:11" x14ac:dyDescent="0.3">
      <c r="K554" s="42"/>
    </row>
    <row r="555" spans="11:11" x14ac:dyDescent="0.3">
      <c r="K555" s="42"/>
    </row>
    <row r="556" spans="11:11" x14ac:dyDescent="0.3">
      <c r="K556" s="42"/>
    </row>
    <row r="557" spans="11:11" x14ac:dyDescent="0.3">
      <c r="K557" s="42"/>
    </row>
    <row r="558" spans="11:11" x14ac:dyDescent="0.3">
      <c r="K558" s="42"/>
    </row>
    <row r="559" spans="11:11" x14ac:dyDescent="0.3">
      <c r="K559" s="42"/>
    </row>
    <row r="560" spans="11:11" x14ac:dyDescent="0.3">
      <c r="K560" s="42"/>
    </row>
    <row r="561" spans="11:11" x14ac:dyDescent="0.3">
      <c r="K561" s="42"/>
    </row>
    <row r="562" spans="11:11" x14ac:dyDescent="0.3">
      <c r="K562" s="42"/>
    </row>
    <row r="563" spans="11:11" x14ac:dyDescent="0.3">
      <c r="K563" s="42"/>
    </row>
    <row r="564" spans="11:11" x14ac:dyDescent="0.3">
      <c r="K564" s="42"/>
    </row>
    <row r="565" spans="11:11" x14ac:dyDescent="0.3">
      <c r="K565" s="42"/>
    </row>
    <row r="566" spans="11:11" x14ac:dyDescent="0.3">
      <c r="K566" s="42"/>
    </row>
    <row r="567" spans="11:11" x14ac:dyDescent="0.3">
      <c r="K567" s="42"/>
    </row>
    <row r="568" spans="11:11" x14ac:dyDescent="0.3">
      <c r="K568" s="42"/>
    </row>
    <row r="569" spans="11:11" x14ac:dyDescent="0.3">
      <c r="K569" s="42"/>
    </row>
    <row r="570" spans="11:11" x14ac:dyDescent="0.3">
      <c r="K570" s="42"/>
    </row>
    <row r="571" spans="11:11" x14ac:dyDescent="0.3">
      <c r="K571" s="42"/>
    </row>
    <row r="572" spans="11:11" x14ac:dyDescent="0.3">
      <c r="K572" s="42"/>
    </row>
    <row r="573" spans="11:11" x14ac:dyDescent="0.3">
      <c r="K573" s="42"/>
    </row>
    <row r="574" spans="11:11" x14ac:dyDescent="0.3">
      <c r="K574" s="42"/>
    </row>
    <row r="575" spans="11:11" x14ac:dyDescent="0.3">
      <c r="K575" s="42"/>
    </row>
    <row r="576" spans="11:11" x14ac:dyDescent="0.3">
      <c r="K576" s="42"/>
    </row>
    <row r="577" spans="11:11" x14ac:dyDescent="0.3">
      <c r="K577" s="42"/>
    </row>
    <row r="578" spans="11:11" x14ac:dyDescent="0.3">
      <c r="K578" s="42"/>
    </row>
    <row r="579" spans="11:11" x14ac:dyDescent="0.3">
      <c r="K579" s="42"/>
    </row>
    <row r="580" spans="11:11" x14ac:dyDescent="0.3">
      <c r="K580" s="42"/>
    </row>
    <row r="581" spans="11:11" x14ac:dyDescent="0.3">
      <c r="K581" s="42"/>
    </row>
    <row r="582" spans="11:11" x14ac:dyDescent="0.3">
      <c r="K582" s="42"/>
    </row>
    <row r="583" spans="11:11" x14ac:dyDescent="0.3">
      <c r="K583" s="42"/>
    </row>
    <row r="584" spans="11:11" x14ac:dyDescent="0.3">
      <c r="K584" s="42"/>
    </row>
    <row r="585" spans="11:11" x14ac:dyDescent="0.3">
      <c r="K585" s="42"/>
    </row>
    <row r="586" spans="11:11" x14ac:dyDescent="0.3">
      <c r="K586" s="42"/>
    </row>
    <row r="587" spans="11:11" x14ac:dyDescent="0.3">
      <c r="K587" s="42"/>
    </row>
    <row r="588" spans="11:11" x14ac:dyDescent="0.3">
      <c r="K588" s="42"/>
    </row>
    <row r="589" spans="11:11" x14ac:dyDescent="0.3">
      <c r="K589" s="42"/>
    </row>
    <row r="590" spans="11:11" x14ac:dyDescent="0.3">
      <c r="K590" s="42"/>
    </row>
    <row r="591" spans="11:11" x14ac:dyDescent="0.3">
      <c r="K591" s="42"/>
    </row>
    <row r="592" spans="11:11" x14ac:dyDescent="0.3">
      <c r="K592" s="42"/>
    </row>
    <row r="593" spans="11:11" x14ac:dyDescent="0.3">
      <c r="K593" s="42"/>
    </row>
    <row r="594" spans="11:11" x14ac:dyDescent="0.3">
      <c r="K594" s="42"/>
    </row>
    <row r="595" spans="11:11" x14ac:dyDescent="0.3">
      <c r="K595" s="42"/>
    </row>
    <row r="596" spans="11:11" x14ac:dyDescent="0.3">
      <c r="K596" s="42"/>
    </row>
    <row r="597" spans="11:11" x14ac:dyDescent="0.3">
      <c r="K597" s="42"/>
    </row>
    <row r="598" spans="11:11" x14ac:dyDescent="0.3">
      <c r="K598" s="42"/>
    </row>
    <row r="599" spans="11:11" x14ac:dyDescent="0.3">
      <c r="K599" s="42"/>
    </row>
    <row r="600" spans="11:11" x14ac:dyDescent="0.3">
      <c r="K600" s="42"/>
    </row>
    <row r="601" spans="11:11" x14ac:dyDescent="0.3">
      <c r="K601" s="42"/>
    </row>
    <row r="602" spans="11:11" x14ac:dyDescent="0.3">
      <c r="K602" s="42"/>
    </row>
    <row r="603" spans="11:11" x14ac:dyDescent="0.3">
      <c r="K603" s="42"/>
    </row>
    <row r="604" spans="11:11" x14ac:dyDescent="0.3">
      <c r="K604" s="42"/>
    </row>
    <row r="605" spans="11:11" x14ac:dyDescent="0.3">
      <c r="K605" s="42"/>
    </row>
    <row r="606" spans="11:11" x14ac:dyDescent="0.3">
      <c r="K606" s="42"/>
    </row>
    <row r="607" spans="11:11" x14ac:dyDescent="0.3">
      <c r="K607" s="42"/>
    </row>
    <row r="608" spans="11:11" x14ac:dyDescent="0.3">
      <c r="K608" s="42"/>
    </row>
    <row r="609" spans="11:11" x14ac:dyDescent="0.3">
      <c r="K609" s="42"/>
    </row>
    <row r="610" spans="11:11" x14ac:dyDescent="0.3">
      <c r="K610" s="42"/>
    </row>
    <row r="611" spans="11:11" x14ac:dyDescent="0.3">
      <c r="K611" s="42"/>
    </row>
    <row r="612" spans="11:11" x14ac:dyDescent="0.3">
      <c r="K612" s="42"/>
    </row>
    <row r="613" spans="11:11" x14ac:dyDescent="0.3">
      <c r="K613" s="42"/>
    </row>
    <row r="614" spans="11:11" x14ac:dyDescent="0.3">
      <c r="K614" s="42"/>
    </row>
    <row r="615" spans="11:11" x14ac:dyDescent="0.3">
      <c r="K615" s="42"/>
    </row>
    <row r="616" spans="11:11" x14ac:dyDescent="0.3">
      <c r="K616" s="42"/>
    </row>
    <row r="617" spans="11:11" x14ac:dyDescent="0.3">
      <c r="K617" s="42"/>
    </row>
    <row r="618" spans="11:11" x14ac:dyDescent="0.3">
      <c r="K618" s="42"/>
    </row>
    <row r="619" spans="11:11" x14ac:dyDescent="0.3">
      <c r="K619" s="42"/>
    </row>
    <row r="620" spans="11:11" x14ac:dyDescent="0.3">
      <c r="K620" s="42"/>
    </row>
    <row r="621" spans="11:11" x14ac:dyDescent="0.3">
      <c r="K621" s="42"/>
    </row>
    <row r="622" spans="11:11" x14ac:dyDescent="0.3">
      <c r="K622" s="42"/>
    </row>
    <row r="623" spans="11:11" x14ac:dyDescent="0.3">
      <c r="K623" s="42"/>
    </row>
    <row r="624" spans="11:11" x14ac:dyDescent="0.3">
      <c r="K624" s="42"/>
    </row>
    <row r="625" spans="11:11" x14ac:dyDescent="0.3">
      <c r="K625" s="42"/>
    </row>
    <row r="626" spans="11:11" x14ac:dyDescent="0.3">
      <c r="K626" s="42"/>
    </row>
    <row r="627" spans="11:11" x14ac:dyDescent="0.3">
      <c r="K627" s="42"/>
    </row>
    <row r="628" spans="11:11" x14ac:dyDescent="0.3">
      <c r="K628" s="42"/>
    </row>
    <row r="629" spans="11:11" x14ac:dyDescent="0.3">
      <c r="K629" s="42"/>
    </row>
    <row r="630" spans="11:11" x14ac:dyDescent="0.3">
      <c r="K630" s="42"/>
    </row>
    <row r="631" spans="11:11" x14ac:dyDescent="0.3">
      <c r="K631" s="42"/>
    </row>
    <row r="632" spans="11:11" x14ac:dyDescent="0.3">
      <c r="K632" s="42"/>
    </row>
    <row r="633" spans="11:11" x14ac:dyDescent="0.3">
      <c r="K633" s="42"/>
    </row>
    <row r="634" spans="11:11" x14ac:dyDescent="0.3">
      <c r="K634" s="42"/>
    </row>
    <row r="635" spans="11:11" x14ac:dyDescent="0.3">
      <c r="K635" s="42"/>
    </row>
    <row r="636" spans="11:11" x14ac:dyDescent="0.3">
      <c r="K636" s="42"/>
    </row>
    <row r="637" spans="11:11" x14ac:dyDescent="0.3">
      <c r="K637" s="42"/>
    </row>
    <row r="638" spans="11:11" x14ac:dyDescent="0.3">
      <c r="K638" s="42"/>
    </row>
    <row r="639" spans="11:11" x14ac:dyDescent="0.3">
      <c r="K639" s="42"/>
    </row>
    <row r="640" spans="11:11" x14ac:dyDescent="0.3">
      <c r="K640" s="42"/>
    </row>
    <row r="641" spans="11:11" x14ac:dyDescent="0.3">
      <c r="K641" s="42"/>
    </row>
    <row r="642" spans="11:11" x14ac:dyDescent="0.3">
      <c r="K642" s="42"/>
    </row>
    <row r="643" spans="11:11" x14ac:dyDescent="0.3">
      <c r="K643" s="42"/>
    </row>
    <row r="644" spans="11:11" x14ac:dyDescent="0.3">
      <c r="K644" s="42"/>
    </row>
    <row r="645" spans="11:11" x14ac:dyDescent="0.3">
      <c r="K645" s="42"/>
    </row>
    <row r="646" spans="11:11" x14ac:dyDescent="0.3">
      <c r="K646" s="42"/>
    </row>
    <row r="647" spans="11:11" x14ac:dyDescent="0.3">
      <c r="K647" s="42"/>
    </row>
    <row r="648" spans="11:11" x14ac:dyDescent="0.3">
      <c r="K648" s="42"/>
    </row>
    <row r="649" spans="11:11" x14ac:dyDescent="0.3">
      <c r="K649" s="42"/>
    </row>
    <row r="650" spans="11:11" x14ac:dyDescent="0.3">
      <c r="K650" s="42"/>
    </row>
    <row r="651" spans="11:11" x14ac:dyDescent="0.3">
      <c r="K651" s="42"/>
    </row>
    <row r="652" spans="11:11" x14ac:dyDescent="0.3">
      <c r="K652" s="42"/>
    </row>
    <row r="653" spans="11:11" x14ac:dyDescent="0.3">
      <c r="K653" s="42"/>
    </row>
    <row r="654" spans="11:11" x14ac:dyDescent="0.3">
      <c r="K654" s="42"/>
    </row>
    <row r="655" spans="11:11" x14ac:dyDescent="0.3">
      <c r="K655" s="42"/>
    </row>
    <row r="656" spans="11:11" x14ac:dyDescent="0.3">
      <c r="K656" s="42"/>
    </row>
    <row r="657" spans="11:11" x14ac:dyDescent="0.3">
      <c r="K657" s="42"/>
    </row>
    <row r="658" spans="11:11" x14ac:dyDescent="0.3">
      <c r="K658" s="42"/>
    </row>
    <row r="659" spans="11:11" x14ac:dyDescent="0.3">
      <c r="K659" s="42"/>
    </row>
    <row r="660" spans="11:11" x14ac:dyDescent="0.3">
      <c r="K660" s="42"/>
    </row>
    <row r="661" spans="11:11" x14ac:dyDescent="0.3">
      <c r="K661" s="42"/>
    </row>
    <row r="662" spans="11:11" x14ac:dyDescent="0.3">
      <c r="K662" s="42"/>
    </row>
    <row r="663" spans="11:11" x14ac:dyDescent="0.3">
      <c r="K663" s="42"/>
    </row>
    <row r="664" spans="11:11" x14ac:dyDescent="0.3">
      <c r="K664" s="42"/>
    </row>
    <row r="665" spans="11:11" x14ac:dyDescent="0.3">
      <c r="K665" s="42"/>
    </row>
    <row r="666" spans="11:11" x14ac:dyDescent="0.3">
      <c r="K666" s="42"/>
    </row>
    <row r="667" spans="11:11" x14ac:dyDescent="0.3">
      <c r="K667" s="42"/>
    </row>
    <row r="668" spans="11:11" x14ac:dyDescent="0.3">
      <c r="K668" s="42"/>
    </row>
    <row r="669" spans="11:11" x14ac:dyDescent="0.3">
      <c r="K669" s="42"/>
    </row>
    <row r="670" spans="11:11" x14ac:dyDescent="0.3">
      <c r="K670" s="42"/>
    </row>
    <row r="671" spans="11:11" x14ac:dyDescent="0.3">
      <c r="K671" s="42"/>
    </row>
    <row r="672" spans="11:11" x14ac:dyDescent="0.3">
      <c r="K672" s="42"/>
    </row>
    <row r="673" spans="11:11" x14ac:dyDescent="0.3">
      <c r="K673" s="42"/>
    </row>
    <row r="674" spans="11:11" x14ac:dyDescent="0.3">
      <c r="K674" s="42"/>
    </row>
    <row r="675" spans="11:11" x14ac:dyDescent="0.3">
      <c r="K675" s="42"/>
    </row>
    <row r="676" spans="11:11" x14ac:dyDescent="0.3">
      <c r="K676" s="42"/>
    </row>
    <row r="677" spans="11:11" x14ac:dyDescent="0.3">
      <c r="K677" s="42"/>
    </row>
    <row r="678" spans="11:11" x14ac:dyDescent="0.3">
      <c r="K678" s="42"/>
    </row>
    <row r="679" spans="11:11" x14ac:dyDescent="0.3">
      <c r="K679" s="42"/>
    </row>
    <row r="680" spans="11:11" x14ac:dyDescent="0.3">
      <c r="K680" s="42"/>
    </row>
    <row r="681" spans="11:11" x14ac:dyDescent="0.3">
      <c r="K681" s="42"/>
    </row>
    <row r="682" spans="11:11" x14ac:dyDescent="0.3">
      <c r="K682" s="42"/>
    </row>
    <row r="683" spans="11:11" x14ac:dyDescent="0.3">
      <c r="K683" s="42"/>
    </row>
    <row r="684" spans="11:11" x14ac:dyDescent="0.3">
      <c r="K684" s="42"/>
    </row>
    <row r="685" spans="11:11" x14ac:dyDescent="0.3">
      <c r="K685" s="42"/>
    </row>
    <row r="686" spans="11:11" x14ac:dyDescent="0.3">
      <c r="K686" s="42"/>
    </row>
    <row r="687" spans="11:11" x14ac:dyDescent="0.3">
      <c r="K687" s="42"/>
    </row>
    <row r="688" spans="11:11" x14ac:dyDescent="0.3">
      <c r="K688" s="42"/>
    </row>
    <row r="689" spans="11:11" x14ac:dyDescent="0.3">
      <c r="K689" s="42"/>
    </row>
    <row r="690" spans="11:11" x14ac:dyDescent="0.3">
      <c r="K690" s="42"/>
    </row>
    <row r="691" spans="11:11" x14ac:dyDescent="0.3">
      <c r="K691" s="42"/>
    </row>
    <row r="692" spans="11:11" x14ac:dyDescent="0.3">
      <c r="K692" s="42"/>
    </row>
    <row r="693" spans="11:11" x14ac:dyDescent="0.3">
      <c r="K693" s="42"/>
    </row>
    <row r="694" spans="11:11" x14ac:dyDescent="0.3">
      <c r="K694" s="42"/>
    </row>
    <row r="695" spans="11:11" x14ac:dyDescent="0.3">
      <c r="K695" s="42"/>
    </row>
    <row r="696" spans="11:11" x14ac:dyDescent="0.3">
      <c r="K696" s="42"/>
    </row>
    <row r="697" spans="11:11" x14ac:dyDescent="0.3">
      <c r="K697" s="42"/>
    </row>
    <row r="698" spans="11:11" x14ac:dyDescent="0.3">
      <c r="K698" s="42"/>
    </row>
    <row r="699" spans="11:11" x14ac:dyDescent="0.3">
      <c r="K699" s="42"/>
    </row>
    <row r="700" spans="11:11" x14ac:dyDescent="0.3">
      <c r="K700" s="42"/>
    </row>
    <row r="701" spans="11:11" x14ac:dyDescent="0.3">
      <c r="K701" s="42"/>
    </row>
    <row r="702" spans="11:11" x14ac:dyDescent="0.3">
      <c r="K702" s="42"/>
    </row>
    <row r="703" spans="11:11" x14ac:dyDescent="0.3">
      <c r="K703" s="42"/>
    </row>
    <row r="704" spans="11:11" x14ac:dyDescent="0.3">
      <c r="K704" s="42"/>
    </row>
    <row r="705" spans="11:11" x14ac:dyDescent="0.3">
      <c r="K705" s="42"/>
    </row>
    <row r="706" spans="11:11" x14ac:dyDescent="0.3">
      <c r="K706" s="42"/>
    </row>
    <row r="707" spans="11:11" x14ac:dyDescent="0.3">
      <c r="K707" s="42"/>
    </row>
    <row r="708" spans="11:11" x14ac:dyDescent="0.3">
      <c r="K708" s="42"/>
    </row>
    <row r="709" spans="11:11" x14ac:dyDescent="0.3">
      <c r="K709" s="42"/>
    </row>
    <row r="710" spans="11:11" x14ac:dyDescent="0.3">
      <c r="K710" s="42"/>
    </row>
    <row r="711" spans="11:11" x14ac:dyDescent="0.3">
      <c r="K711" s="42"/>
    </row>
    <row r="712" spans="11:11" x14ac:dyDescent="0.3">
      <c r="K712" s="42"/>
    </row>
    <row r="713" spans="11:11" x14ac:dyDescent="0.3">
      <c r="K713" s="42"/>
    </row>
    <row r="714" spans="11:11" x14ac:dyDescent="0.3">
      <c r="K714" s="42"/>
    </row>
    <row r="715" spans="11:11" x14ac:dyDescent="0.3">
      <c r="K715" s="42"/>
    </row>
    <row r="716" spans="11:11" x14ac:dyDescent="0.3">
      <c r="K716" s="42"/>
    </row>
    <row r="717" spans="11:11" x14ac:dyDescent="0.3">
      <c r="K717" s="42"/>
    </row>
    <row r="718" spans="11:11" x14ac:dyDescent="0.3">
      <c r="K718" s="42"/>
    </row>
    <row r="719" spans="11:11" x14ac:dyDescent="0.3">
      <c r="K719" s="42"/>
    </row>
    <row r="720" spans="11:11" x14ac:dyDescent="0.3">
      <c r="K720" s="42"/>
    </row>
    <row r="721" spans="11:11" x14ac:dyDescent="0.3">
      <c r="K721" s="42"/>
    </row>
    <row r="722" spans="11:11" x14ac:dyDescent="0.3">
      <c r="K722" s="42"/>
    </row>
    <row r="723" spans="11:11" x14ac:dyDescent="0.3">
      <c r="K723" s="42"/>
    </row>
    <row r="724" spans="11:11" x14ac:dyDescent="0.3">
      <c r="K724" s="42"/>
    </row>
    <row r="725" spans="11:11" x14ac:dyDescent="0.3">
      <c r="K725" s="42"/>
    </row>
    <row r="726" spans="11:11" x14ac:dyDescent="0.3">
      <c r="K726" s="42"/>
    </row>
    <row r="727" spans="11:11" x14ac:dyDescent="0.3">
      <c r="K727" s="42"/>
    </row>
    <row r="728" spans="11:11" x14ac:dyDescent="0.3">
      <c r="K728" s="42"/>
    </row>
    <row r="729" spans="11:11" x14ac:dyDescent="0.3">
      <c r="K729" s="42"/>
    </row>
    <row r="730" spans="11:11" x14ac:dyDescent="0.3">
      <c r="K730" s="42"/>
    </row>
    <row r="731" spans="11:11" x14ac:dyDescent="0.3">
      <c r="K731" s="42"/>
    </row>
    <row r="732" spans="11:11" x14ac:dyDescent="0.3">
      <c r="K732" s="42"/>
    </row>
    <row r="733" spans="11:11" x14ac:dyDescent="0.3">
      <c r="K733" s="42"/>
    </row>
    <row r="734" spans="11:11" x14ac:dyDescent="0.3">
      <c r="K734" s="42"/>
    </row>
    <row r="735" spans="11:11" x14ac:dyDescent="0.3">
      <c r="K735" s="42"/>
    </row>
    <row r="736" spans="11:11" x14ac:dyDescent="0.3">
      <c r="K736" s="42"/>
    </row>
    <row r="737" spans="11:11" x14ac:dyDescent="0.3">
      <c r="K737" s="42"/>
    </row>
    <row r="738" spans="11:11" x14ac:dyDescent="0.3">
      <c r="K738" s="42"/>
    </row>
    <row r="739" spans="11:11" x14ac:dyDescent="0.3">
      <c r="K739" s="42"/>
    </row>
    <row r="740" spans="11:11" x14ac:dyDescent="0.3">
      <c r="K740" s="42"/>
    </row>
    <row r="741" spans="11:11" x14ac:dyDescent="0.3">
      <c r="K741" s="42"/>
    </row>
    <row r="742" spans="11:11" x14ac:dyDescent="0.3">
      <c r="K742" s="42"/>
    </row>
    <row r="743" spans="11:11" x14ac:dyDescent="0.3">
      <c r="K743" s="42"/>
    </row>
    <row r="744" spans="11:11" x14ac:dyDescent="0.3">
      <c r="K744" s="42"/>
    </row>
    <row r="745" spans="11:11" x14ac:dyDescent="0.3">
      <c r="K745" s="42"/>
    </row>
    <row r="746" spans="11:11" x14ac:dyDescent="0.3">
      <c r="K746" s="42"/>
    </row>
    <row r="747" spans="11:11" x14ac:dyDescent="0.3">
      <c r="K747" s="42"/>
    </row>
    <row r="748" spans="11:11" x14ac:dyDescent="0.3">
      <c r="K748" s="42"/>
    </row>
    <row r="749" spans="11:11" x14ac:dyDescent="0.3">
      <c r="K749" s="42"/>
    </row>
    <row r="750" spans="11:11" x14ac:dyDescent="0.3">
      <c r="K750" s="42"/>
    </row>
    <row r="751" spans="11:11" x14ac:dyDescent="0.3">
      <c r="K751" s="42"/>
    </row>
    <row r="752" spans="11:11" x14ac:dyDescent="0.3">
      <c r="K752" s="42"/>
    </row>
    <row r="753" spans="11:11" x14ac:dyDescent="0.3">
      <c r="K753" s="42"/>
    </row>
    <row r="754" spans="11:11" x14ac:dyDescent="0.3">
      <c r="K754" s="42"/>
    </row>
    <row r="755" spans="11:11" x14ac:dyDescent="0.3">
      <c r="K755" s="42"/>
    </row>
    <row r="756" spans="11:11" x14ac:dyDescent="0.3">
      <c r="K756" s="42"/>
    </row>
    <row r="757" spans="11:11" x14ac:dyDescent="0.3">
      <c r="K757" s="42"/>
    </row>
    <row r="758" spans="11:11" x14ac:dyDescent="0.3">
      <c r="K758" s="42"/>
    </row>
    <row r="759" spans="11:11" x14ac:dyDescent="0.3">
      <c r="K759" s="42"/>
    </row>
    <row r="760" spans="11:11" x14ac:dyDescent="0.3">
      <c r="K760" s="42"/>
    </row>
    <row r="761" spans="11:11" x14ac:dyDescent="0.3">
      <c r="K761" s="42"/>
    </row>
    <row r="762" spans="11:11" x14ac:dyDescent="0.3">
      <c r="K762" s="42"/>
    </row>
    <row r="763" spans="11:11" x14ac:dyDescent="0.3">
      <c r="K763" s="42"/>
    </row>
    <row r="764" spans="11:11" x14ac:dyDescent="0.3">
      <c r="K764" s="42"/>
    </row>
    <row r="765" spans="11:11" x14ac:dyDescent="0.3">
      <c r="K765" s="42"/>
    </row>
    <row r="766" spans="11:11" x14ac:dyDescent="0.3">
      <c r="K766" s="42"/>
    </row>
    <row r="767" spans="11:11" x14ac:dyDescent="0.3">
      <c r="K767" s="42"/>
    </row>
    <row r="768" spans="11:11" x14ac:dyDescent="0.3">
      <c r="K768" s="42"/>
    </row>
    <row r="769" spans="11:11" x14ac:dyDescent="0.3">
      <c r="K769" s="42"/>
    </row>
    <row r="770" spans="11:11" x14ac:dyDescent="0.3">
      <c r="K770" s="42"/>
    </row>
    <row r="771" spans="11:11" x14ac:dyDescent="0.3">
      <c r="K771" s="42"/>
    </row>
    <row r="772" spans="11:11" x14ac:dyDescent="0.3">
      <c r="K772" s="42"/>
    </row>
    <row r="773" spans="11:11" x14ac:dyDescent="0.3">
      <c r="K773" s="42"/>
    </row>
    <row r="774" spans="11:11" x14ac:dyDescent="0.3">
      <c r="K774" s="42"/>
    </row>
    <row r="775" spans="11:11" x14ac:dyDescent="0.3">
      <c r="K775" s="42"/>
    </row>
    <row r="776" spans="11:11" x14ac:dyDescent="0.3">
      <c r="K776" s="42"/>
    </row>
    <row r="777" spans="11:11" x14ac:dyDescent="0.3">
      <c r="K777" s="42"/>
    </row>
    <row r="778" spans="11:11" x14ac:dyDescent="0.3">
      <c r="K778" s="42"/>
    </row>
    <row r="779" spans="11:11" x14ac:dyDescent="0.3">
      <c r="K779" s="42"/>
    </row>
    <row r="780" spans="11:11" x14ac:dyDescent="0.3">
      <c r="K780" s="42"/>
    </row>
    <row r="781" spans="11:11" x14ac:dyDescent="0.3">
      <c r="K781" s="42"/>
    </row>
    <row r="782" spans="11:11" x14ac:dyDescent="0.3">
      <c r="K782" s="42"/>
    </row>
    <row r="783" spans="11:11" x14ac:dyDescent="0.3">
      <c r="K783" s="42"/>
    </row>
    <row r="784" spans="11:11" x14ac:dyDescent="0.3">
      <c r="K784" s="42"/>
    </row>
    <row r="785" spans="11:11" x14ac:dyDescent="0.3">
      <c r="K785" s="42"/>
    </row>
    <row r="786" spans="11:11" x14ac:dyDescent="0.3">
      <c r="K786" s="42"/>
    </row>
    <row r="787" spans="11:11" x14ac:dyDescent="0.3">
      <c r="K787" s="42"/>
    </row>
    <row r="788" spans="11:11" x14ac:dyDescent="0.3">
      <c r="K788" s="42"/>
    </row>
    <row r="789" spans="11:11" x14ac:dyDescent="0.3">
      <c r="K789" s="42"/>
    </row>
    <row r="790" spans="11:11" x14ac:dyDescent="0.3">
      <c r="K790" s="42"/>
    </row>
    <row r="791" spans="11:11" x14ac:dyDescent="0.3">
      <c r="K791" s="42"/>
    </row>
    <row r="792" spans="11:11" x14ac:dyDescent="0.3">
      <c r="K792" s="42"/>
    </row>
    <row r="793" spans="11:11" x14ac:dyDescent="0.3">
      <c r="K793" s="42"/>
    </row>
    <row r="794" spans="11:11" x14ac:dyDescent="0.3">
      <c r="K794" s="42"/>
    </row>
    <row r="795" spans="11:11" x14ac:dyDescent="0.3">
      <c r="K795" s="42"/>
    </row>
    <row r="796" spans="11:11" x14ac:dyDescent="0.3">
      <c r="K796" s="42"/>
    </row>
    <row r="797" spans="11:11" x14ac:dyDescent="0.3">
      <c r="K797" s="42"/>
    </row>
    <row r="798" spans="11:11" x14ac:dyDescent="0.3">
      <c r="K798" s="42"/>
    </row>
    <row r="799" spans="11:11" x14ac:dyDescent="0.3">
      <c r="K799" s="42"/>
    </row>
    <row r="800" spans="11:11" x14ac:dyDescent="0.3">
      <c r="K800" s="42"/>
    </row>
    <row r="801" spans="11:11" x14ac:dyDescent="0.3">
      <c r="K801" s="42"/>
    </row>
    <row r="802" spans="11:11" x14ac:dyDescent="0.3">
      <c r="K802" s="42"/>
    </row>
    <row r="803" spans="11:11" x14ac:dyDescent="0.3">
      <c r="K803" s="42"/>
    </row>
    <row r="804" spans="11:11" x14ac:dyDescent="0.3">
      <c r="K804" s="42"/>
    </row>
    <row r="805" spans="11:11" x14ac:dyDescent="0.3">
      <c r="K805" s="42"/>
    </row>
    <row r="806" spans="11:11" x14ac:dyDescent="0.3">
      <c r="K806" s="42"/>
    </row>
    <row r="807" spans="11:11" x14ac:dyDescent="0.3">
      <c r="K807" s="42"/>
    </row>
    <row r="808" spans="11:11" x14ac:dyDescent="0.3">
      <c r="K808" s="42"/>
    </row>
    <row r="809" spans="11:11" x14ac:dyDescent="0.3">
      <c r="K809" s="42"/>
    </row>
    <row r="810" spans="11:11" x14ac:dyDescent="0.3">
      <c r="K810" s="42"/>
    </row>
    <row r="811" spans="11:11" x14ac:dyDescent="0.3">
      <c r="K811" s="42"/>
    </row>
    <row r="812" spans="11:11" x14ac:dyDescent="0.3">
      <c r="K812" s="42"/>
    </row>
    <row r="813" spans="11:11" x14ac:dyDescent="0.3">
      <c r="K813" s="42"/>
    </row>
    <row r="814" spans="11:11" x14ac:dyDescent="0.3">
      <c r="K814" s="42"/>
    </row>
    <row r="815" spans="11:11" x14ac:dyDescent="0.3">
      <c r="K815" s="42"/>
    </row>
    <row r="816" spans="11:11" x14ac:dyDescent="0.3">
      <c r="K816" s="42"/>
    </row>
    <row r="817" spans="11:11" x14ac:dyDescent="0.3">
      <c r="K817" s="42"/>
    </row>
    <row r="818" spans="11:11" x14ac:dyDescent="0.3">
      <c r="K818" s="42"/>
    </row>
    <row r="819" spans="11:11" x14ac:dyDescent="0.3">
      <c r="K819" s="42"/>
    </row>
    <row r="820" spans="11:11" x14ac:dyDescent="0.3">
      <c r="K820" s="42"/>
    </row>
    <row r="821" spans="11:11" x14ac:dyDescent="0.3">
      <c r="K821" s="42"/>
    </row>
    <row r="822" spans="11:11" x14ac:dyDescent="0.3">
      <c r="K822" s="42"/>
    </row>
    <row r="823" spans="11:11" x14ac:dyDescent="0.3">
      <c r="K823" s="42"/>
    </row>
    <row r="824" spans="11:11" x14ac:dyDescent="0.3">
      <c r="K824" s="42"/>
    </row>
    <row r="825" spans="11:11" x14ac:dyDescent="0.3">
      <c r="K825" s="42"/>
    </row>
    <row r="826" spans="11:11" x14ac:dyDescent="0.3">
      <c r="K826" s="42"/>
    </row>
    <row r="827" spans="11:11" x14ac:dyDescent="0.3">
      <c r="K827" s="42"/>
    </row>
    <row r="828" spans="11:11" x14ac:dyDescent="0.3">
      <c r="K828" s="42"/>
    </row>
    <row r="829" spans="11:11" x14ac:dyDescent="0.3">
      <c r="K829" s="42"/>
    </row>
    <row r="830" spans="11:11" x14ac:dyDescent="0.3">
      <c r="K830" s="42"/>
    </row>
    <row r="831" spans="11:11" x14ac:dyDescent="0.3">
      <c r="K831" s="42"/>
    </row>
    <row r="832" spans="11:11" x14ac:dyDescent="0.3">
      <c r="K832" s="42"/>
    </row>
    <row r="833" spans="11:11" x14ac:dyDescent="0.3">
      <c r="K833" s="42"/>
    </row>
    <row r="834" spans="11:11" x14ac:dyDescent="0.3">
      <c r="K834" s="42"/>
    </row>
    <row r="835" spans="11:11" x14ac:dyDescent="0.3">
      <c r="K835" s="42"/>
    </row>
    <row r="836" spans="11:11" x14ac:dyDescent="0.3">
      <c r="K836" s="42"/>
    </row>
    <row r="837" spans="11:11" x14ac:dyDescent="0.3">
      <c r="K837" s="42"/>
    </row>
    <row r="838" spans="11:11" x14ac:dyDescent="0.3">
      <c r="K838" s="42"/>
    </row>
    <row r="839" spans="11:11" x14ac:dyDescent="0.3">
      <c r="K839" s="42"/>
    </row>
    <row r="840" spans="11:11" x14ac:dyDescent="0.3">
      <c r="K840" s="42"/>
    </row>
    <row r="841" spans="11:11" x14ac:dyDescent="0.3">
      <c r="K841" s="42"/>
    </row>
    <row r="842" spans="11:11" x14ac:dyDescent="0.3">
      <c r="K842" s="42"/>
    </row>
    <row r="843" spans="11:11" x14ac:dyDescent="0.3">
      <c r="K843" s="42"/>
    </row>
    <row r="844" spans="11:11" x14ac:dyDescent="0.3">
      <c r="K844" s="42"/>
    </row>
    <row r="845" spans="11:11" x14ac:dyDescent="0.3">
      <c r="K845" s="42"/>
    </row>
    <row r="846" spans="11:11" x14ac:dyDescent="0.3">
      <c r="K846" s="42"/>
    </row>
    <row r="847" spans="11:11" x14ac:dyDescent="0.3">
      <c r="K847" s="42"/>
    </row>
    <row r="848" spans="11:11" x14ac:dyDescent="0.3">
      <c r="K848" s="42"/>
    </row>
    <row r="849" spans="11:11" x14ac:dyDescent="0.3">
      <c r="K849" s="42"/>
    </row>
    <row r="850" spans="11:11" x14ac:dyDescent="0.3">
      <c r="K850" s="42"/>
    </row>
    <row r="851" spans="11:11" x14ac:dyDescent="0.3">
      <c r="K851" s="42"/>
    </row>
    <row r="852" spans="11:11" x14ac:dyDescent="0.3">
      <c r="K852" s="42"/>
    </row>
    <row r="853" spans="11:11" x14ac:dyDescent="0.3">
      <c r="K853" s="42"/>
    </row>
    <row r="854" spans="11:11" x14ac:dyDescent="0.3">
      <c r="K854" s="42"/>
    </row>
    <row r="855" spans="11:11" x14ac:dyDescent="0.3">
      <c r="K855" s="42"/>
    </row>
    <row r="856" spans="11:11" x14ac:dyDescent="0.3">
      <c r="K856" s="42"/>
    </row>
    <row r="857" spans="11:11" x14ac:dyDescent="0.3">
      <c r="K857" s="42"/>
    </row>
    <row r="858" spans="11:11" x14ac:dyDescent="0.3">
      <c r="K858" s="42"/>
    </row>
    <row r="859" spans="11:11" x14ac:dyDescent="0.3">
      <c r="K859" s="42"/>
    </row>
    <row r="860" spans="11:11" x14ac:dyDescent="0.3">
      <c r="K860" s="42"/>
    </row>
    <row r="861" spans="11:11" x14ac:dyDescent="0.3">
      <c r="K861" s="42"/>
    </row>
    <row r="862" spans="11:11" x14ac:dyDescent="0.3">
      <c r="K862" s="42"/>
    </row>
    <row r="863" spans="11:11" x14ac:dyDescent="0.3">
      <c r="K863" s="42"/>
    </row>
    <row r="864" spans="11:11" x14ac:dyDescent="0.3">
      <c r="K864" s="42"/>
    </row>
    <row r="865" spans="11:11" x14ac:dyDescent="0.3">
      <c r="K865" s="42"/>
    </row>
    <row r="866" spans="11:11" x14ac:dyDescent="0.3">
      <c r="K866" s="42"/>
    </row>
    <row r="867" spans="11:11" x14ac:dyDescent="0.3">
      <c r="K867" s="42"/>
    </row>
    <row r="868" spans="11:11" x14ac:dyDescent="0.3">
      <c r="K868" s="42"/>
    </row>
    <row r="869" spans="11:11" x14ac:dyDescent="0.3">
      <c r="K869" s="42"/>
    </row>
    <row r="870" spans="11:11" x14ac:dyDescent="0.3">
      <c r="K870" s="42"/>
    </row>
    <row r="871" spans="11:11" x14ac:dyDescent="0.3">
      <c r="K871" s="42"/>
    </row>
    <row r="872" spans="11:11" x14ac:dyDescent="0.3">
      <c r="K872" s="42"/>
    </row>
    <row r="873" spans="11:11" x14ac:dyDescent="0.3">
      <c r="K873" s="42"/>
    </row>
    <row r="874" spans="11:11" x14ac:dyDescent="0.3">
      <c r="K874" s="42"/>
    </row>
    <row r="875" spans="11:11" x14ac:dyDescent="0.3">
      <c r="K875" s="42"/>
    </row>
    <row r="876" spans="11:11" x14ac:dyDescent="0.3">
      <c r="K876" s="42"/>
    </row>
    <row r="877" spans="11:11" x14ac:dyDescent="0.3">
      <c r="K877" s="42"/>
    </row>
    <row r="878" spans="11:11" x14ac:dyDescent="0.3">
      <c r="K878" s="42"/>
    </row>
    <row r="879" spans="11:11" x14ac:dyDescent="0.3">
      <c r="K879" s="42"/>
    </row>
    <row r="880" spans="11:11" x14ac:dyDescent="0.3">
      <c r="K880" s="42"/>
    </row>
    <row r="881" spans="11:11" x14ac:dyDescent="0.3">
      <c r="K881" s="42"/>
    </row>
    <row r="882" spans="11:11" x14ac:dyDescent="0.3">
      <c r="K882" s="42"/>
    </row>
    <row r="883" spans="11:11" x14ac:dyDescent="0.3">
      <c r="K883" s="42"/>
    </row>
    <row r="884" spans="11:11" x14ac:dyDescent="0.3">
      <c r="K884" s="42"/>
    </row>
    <row r="885" spans="11:11" x14ac:dyDescent="0.3">
      <c r="K885" s="42"/>
    </row>
    <row r="886" spans="11:11" x14ac:dyDescent="0.3">
      <c r="K886" s="42"/>
    </row>
    <row r="887" spans="11:11" x14ac:dyDescent="0.3">
      <c r="K887" s="42"/>
    </row>
    <row r="888" spans="11:11" x14ac:dyDescent="0.3">
      <c r="K888" s="42"/>
    </row>
    <row r="889" spans="11:11" x14ac:dyDescent="0.3">
      <c r="K889" s="42"/>
    </row>
    <row r="890" spans="11:11" x14ac:dyDescent="0.3">
      <c r="K890" s="42"/>
    </row>
    <row r="891" spans="11:11" x14ac:dyDescent="0.3">
      <c r="K891" s="42"/>
    </row>
    <row r="892" spans="11:11" x14ac:dyDescent="0.3">
      <c r="K892" s="42"/>
    </row>
    <row r="893" spans="11:11" x14ac:dyDescent="0.3">
      <c r="K893" s="42"/>
    </row>
    <row r="894" spans="11:11" x14ac:dyDescent="0.3">
      <c r="K894" s="42"/>
    </row>
    <row r="895" spans="11:11" x14ac:dyDescent="0.3">
      <c r="K895" s="42"/>
    </row>
    <row r="896" spans="11:11" x14ac:dyDescent="0.3">
      <c r="K896" s="42"/>
    </row>
    <row r="897" spans="11:11" x14ac:dyDescent="0.3">
      <c r="K897" s="42"/>
    </row>
    <row r="898" spans="11:11" x14ac:dyDescent="0.3">
      <c r="K898" s="42"/>
    </row>
    <row r="899" spans="11:11" x14ac:dyDescent="0.3">
      <c r="K899" s="42"/>
    </row>
    <row r="900" spans="11:11" x14ac:dyDescent="0.3">
      <c r="K900" s="42"/>
    </row>
    <row r="901" spans="11:11" x14ac:dyDescent="0.3">
      <c r="K901" s="42"/>
    </row>
    <row r="902" spans="11:11" x14ac:dyDescent="0.3">
      <c r="K902" s="42"/>
    </row>
    <row r="903" spans="11:11" x14ac:dyDescent="0.3">
      <c r="K903" s="42"/>
    </row>
    <row r="904" spans="11:11" x14ac:dyDescent="0.3">
      <c r="K904" s="42"/>
    </row>
    <row r="905" spans="11:11" x14ac:dyDescent="0.3">
      <c r="K905" s="42"/>
    </row>
    <row r="906" spans="11:11" x14ac:dyDescent="0.3">
      <c r="K906" s="42"/>
    </row>
    <row r="907" spans="11:11" x14ac:dyDescent="0.3">
      <c r="K907" s="42"/>
    </row>
    <row r="908" spans="11:11" x14ac:dyDescent="0.3">
      <c r="K908" s="42"/>
    </row>
    <row r="909" spans="11:11" x14ac:dyDescent="0.3">
      <c r="K909" s="42"/>
    </row>
    <row r="910" spans="11:11" x14ac:dyDescent="0.3">
      <c r="K910" s="42"/>
    </row>
    <row r="911" spans="11:11" x14ac:dyDescent="0.3">
      <c r="K911" s="42"/>
    </row>
    <row r="912" spans="11:11" x14ac:dyDescent="0.3">
      <c r="K912" s="42"/>
    </row>
    <row r="913" spans="11:11" x14ac:dyDescent="0.3">
      <c r="K913" s="42"/>
    </row>
    <row r="914" spans="11:11" x14ac:dyDescent="0.3">
      <c r="K914" s="42"/>
    </row>
    <row r="915" spans="11:11" x14ac:dyDescent="0.3">
      <c r="K915" s="42"/>
    </row>
    <row r="916" spans="11:11" x14ac:dyDescent="0.3">
      <c r="K916" s="42"/>
    </row>
    <row r="917" spans="11:11" x14ac:dyDescent="0.3">
      <c r="K917" s="42"/>
    </row>
    <row r="918" spans="11:11" x14ac:dyDescent="0.3">
      <c r="K918" s="42"/>
    </row>
    <row r="919" spans="11:11" x14ac:dyDescent="0.3">
      <c r="K919" s="42"/>
    </row>
    <row r="920" spans="11:11" x14ac:dyDescent="0.3">
      <c r="K920" s="42"/>
    </row>
    <row r="921" spans="11:11" x14ac:dyDescent="0.3">
      <c r="K921" s="42"/>
    </row>
    <row r="922" spans="11:11" x14ac:dyDescent="0.3">
      <c r="K922" s="42"/>
    </row>
    <row r="923" spans="11:11" x14ac:dyDescent="0.3">
      <c r="K923" s="42"/>
    </row>
    <row r="924" spans="11:11" x14ac:dyDescent="0.3">
      <c r="K924" s="42"/>
    </row>
    <row r="925" spans="11:11" x14ac:dyDescent="0.3">
      <c r="K925" s="42"/>
    </row>
    <row r="926" spans="11:11" x14ac:dyDescent="0.3">
      <c r="K926" s="42"/>
    </row>
    <row r="927" spans="11:11" x14ac:dyDescent="0.3">
      <c r="K927" s="42"/>
    </row>
    <row r="928" spans="11:11" x14ac:dyDescent="0.3">
      <c r="K928" s="42"/>
    </row>
    <row r="929" spans="11:11" x14ac:dyDescent="0.3">
      <c r="K929" s="42"/>
    </row>
    <row r="930" spans="11:11" x14ac:dyDescent="0.3">
      <c r="K930" s="42"/>
    </row>
    <row r="931" spans="11:11" x14ac:dyDescent="0.3">
      <c r="K931" s="42"/>
    </row>
    <row r="932" spans="11:11" x14ac:dyDescent="0.3">
      <c r="K932" s="42"/>
    </row>
    <row r="933" spans="11:11" x14ac:dyDescent="0.3">
      <c r="K933" s="42"/>
    </row>
    <row r="934" spans="11:11" x14ac:dyDescent="0.3">
      <c r="K934" s="42"/>
    </row>
    <row r="935" spans="11:11" x14ac:dyDescent="0.3">
      <c r="K935" s="42"/>
    </row>
    <row r="936" spans="11:11" x14ac:dyDescent="0.3">
      <c r="K936" s="42"/>
    </row>
    <row r="937" spans="11:11" x14ac:dyDescent="0.3">
      <c r="K937" s="42"/>
    </row>
    <row r="938" spans="11:11" x14ac:dyDescent="0.3">
      <c r="K938" s="42"/>
    </row>
    <row r="939" spans="11:11" x14ac:dyDescent="0.3">
      <c r="K939" s="42"/>
    </row>
    <row r="940" spans="11:11" x14ac:dyDescent="0.3">
      <c r="K940" s="42"/>
    </row>
    <row r="941" spans="11:11" x14ac:dyDescent="0.3">
      <c r="K941" s="42"/>
    </row>
    <row r="942" spans="11:11" x14ac:dyDescent="0.3">
      <c r="K942" s="42"/>
    </row>
    <row r="943" spans="11:11" x14ac:dyDescent="0.3">
      <c r="K943" s="42"/>
    </row>
    <row r="944" spans="11:11" x14ac:dyDescent="0.3">
      <c r="K944" s="42"/>
    </row>
    <row r="945" spans="11:11" x14ac:dyDescent="0.3">
      <c r="K945" s="42"/>
    </row>
    <row r="946" spans="11:11" x14ac:dyDescent="0.3">
      <c r="K946" s="42"/>
    </row>
    <row r="947" spans="11:11" x14ac:dyDescent="0.3">
      <c r="K947" s="42"/>
    </row>
    <row r="948" spans="11:11" x14ac:dyDescent="0.3">
      <c r="K948" s="42"/>
    </row>
    <row r="949" spans="11:11" x14ac:dyDescent="0.3">
      <c r="K949" s="42"/>
    </row>
    <row r="950" spans="11:11" x14ac:dyDescent="0.3">
      <c r="K950" s="42"/>
    </row>
    <row r="951" spans="11:11" x14ac:dyDescent="0.3">
      <c r="K951" s="42"/>
    </row>
    <row r="952" spans="11:11" x14ac:dyDescent="0.3">
      <c r="K952" s="42"/>
    </row>
    <row r="953" spans="11:11" x14ac:dyDescent="0.3">
      <c r="K953" s="42"/>
    </row>
    <row r="954" spans="11:11" x14ac:dyDescent="0.3">
      <c r="K954" s="42"/>
    </row>
    <row r="955" spans="11:11" x14ac:dyDescent="0.3">
      <c r="K955" s="42"/>
    </row>
    <row r="956" spans="11:11" x14ac:dyDescent="0.3">
      <c r="K956" s="42"/>
    </row>
    <row r="957" spans="11:11" x14ac:dyDescent="0.3">
      <c r="K957" s="42"/>
    </row>
    <row r="958" spans="11:11" x14ac:dyDescent="0.3">
      <c r="K958" s="42"/>
    </row>
    <row r="959" spans="11:11" x14ac:dyDescent="0.3">
      <c r="K959" s="42"/>
    </row>
    <row r="960" spans="11:11" x14ac:dyDescent="0.3">
      <c r="K960" s="42"/>
    </row>
    <row r="961" spans="11:11" x14ac:dyDescent="0.3">
      <c r="K961" s="42"/>
    </row>
    <row r="962" spans="11:11" x14ac:dyDescent="0.3">
      <c r="K962" s="42"/>
    </row>
    <row r="963" spans="11:11" x14ac:dyDescent="0.3">
      <c r="K963" s="42"/>
    </row>
    <row r="964" spans="11:11" x14ac:dyDescent="0.3">
      <c r="K964" s="42"/>
    </row>
    <row r="965" spans="11:11" x14ac:dyDescent="0.3">
      <c r="K965" s="42"/>
    </row>
    <row r="966" spans="11:11" x14ac:dyDescent="0.3">
      <c r="K966" s="42"/>
    </row>
    <row r="967" spans="11:11" x14ac:dyDescent="0.3">
      <c r="K967" s="42"/>
    </row>
    <row r="968" spans="11:11" x14ac:dyDescent="0.3">
      <c r="K968" s="42"/>
    </row>
    <row r="969" spans="11:11" x14ac:dyDescent="0.3">
      <c r="K969" s="42"/>
    </row>
    <row r="970" spans="11:11" x14ac:dyDescent="0.3">
      <c r="K970" s="42"/>
    </row>
    <row r="971" spans="11:11" x14ac:dyDescent="0.3">
      <c r="K971" s="42"/>
    </row>
    <row r="972" spans="11:11" x14ac:dyDescent="0.3">
      <c r="K972" s="42"/>
    </row>
    <row r="973" spans="11:11" x14ac:dyDescent="0.3">
      <c r="K973" s="42"/>
    </row>
    <row r="974" spans="11:11" x14ac:dyDescent="0.3">
      <c r="K974" s="42"/>
    </row>
    <row r="975" spans="11:11" x14ac:dyDescent="0.3">
      <c r="K975" s="42"/>
    </row>
    <row r="976" spans="11:11" x14ac:dyDescent="0.3">
      <c r="K976" s="42"/>
    </row>
    <row r="977" spans="11:11" x14ac:dyDescent="0.3">
      <c r="K977" s="42"/>
    </row>
    <row r="978" spans="11:11" x14ac:dyDescent="0.3">
      <c r="K978" s="42"/>
    </row>
    <row r="979" spans="11:11" x14ac:dyDescent="0.3">
      <c r="K979" s="42"/>
    </row>
    <row r="980" spans="11:11" x14ac:dyDescent="0.3">
      <c r="K980" s="42"/>
    </row>
    <row r="981" spans="11:11" x14ac:dyDescent="0.3">
      <c r="K981" s="42"/>
    </row>
    <row r="982" spans="11:11" x14ac:dyDescent="0.3">
      <c r="K982" s="42"/>
    </row>
    <row r="983" spans="11:11" x14ac:dyDescent="0.3">
      <c r="K983" s="42"/>
    </row>
    <row r="984" spans="11:11" x14ac:dyDescent="0.3">
      <c r="K984" s="42"/>
    </row>
    <row r="985" spans="11:11" x14ac:dyDescent="0.3">
      <c r="K985" s="42"/>
    </row>
    <row r="986" spans="11:11" x14ac:dyDescent="0.3">
      <c r="K986" s="42"/>
    </row>
    <row r="987" spans="11:11" x14ac:dyDescent="0.3">
      <c r="K987" s="42"/>
    </row>
    <row r="988" spans="11:11" x14ac:dyDescent="0.3">
      <c r="K988" s="42"/>
    </row>
    <row r="989" spans="11:11" x14ac:dyDescent="0.3">
      <c r="K989" s="42"/>
    </row>
    <row r="990" spans="11:11" x14ac:dyDescent="0.3">
      <c r="K990" s="42"/>
    </row>
    <row r="991" spans="11:11" x14ac:dyDescent="0.3">
      <c r="K991" s="42"/>
    </row>
    <row r="992" spans="11:11" x14ac:dyDescent="0.3">
      <c r="K992" s="42"/>
    </row>
    <row r="993" spans="11:11" x14ac:dyDescent="0.3">
      <c r="K993" s="42"/>
    </row>
    <row r="994" spans="11:11" x14ac:dyDescent="0.3">
      <c r="K994" s="42"/>
    </row>
    <row r="995" spans="11:11" x14ac:dyDescent="0.3">
      <c r="K995" s="42"/>
    </row>
    <row r="996" spans="11:11" x14ac:dyDescent="0.3">
      <c r="K996" s="42"/>
    </row>
    <row r="997" spans="11:11" x14ac:dyDescent="0.3">
      <c r="K997" s="42"/>
    </row>
    <row r="998" spans="11:11" x14ac:dyDescent="0.3">
      <c r="K998" s="42"/>
    </row>
    <row r="999" spans="11:11" x14ac:dyDescent="0.3">
      <c r="K999" s="42"/>
    </row>
    <row r="1000" spans="11:11" x14ac:dyDescent="0.3">
      <c r="K1000" s="42"/>
    </row>
    <row r="1001" spans="11:11" x14ac:dyDescent="0.3">
      <c r="K1001" s="42"/>
    </row>
    <row r="1002" spans="11:11" x14ac:dyDescent="0.3">
      <c r="K1002" s="42"/>
    </row>
    <row r="1003" spans="11:11" x14ac:dyDescent="0.3">
      <c r="K1003" s="42"/>
    </row>
    <row r="1004" spans="11:11" x14ac:dyDescent="0.3">
      <c r="K1004" s="42"/>
    </row>
    <row r="1005" spans="11:11" x14ac:dyDescent="0.3">
      <c r="K1005" s="42"/>
    </row>
    <row r="1006" spans="11:11" x14ac:dyDescent="0.3">
      <c r="K1006" s="42"/>
    </row>
    <row r="1007" spans="11:11" x14ac:dyDescent="0.3">
      <c r="K1007" s="42"/>
    </row>
    <row r="1008" spans="11:11" x14ac:dyDescent="0.3">
      <c r="K1008" s="42"/>
    </row>
    <row r="1009" spans="11:11" x14ac:dyDescent="0.3">
      <c r="K1009" s="42"/>
    </row>
    <row r="1010" spans="11:11" x14ac:dyDescent="0.3">
      <c r="K1010" s="42"/>
    </row>
    <row r="1011" spans="11:11" x14ac:dyDescent="0.3">
      <c r="K1011" s="42"/>
    </row>
    <row r="1012" spans="11:11" x14ac:dyDescent="0.3">
      <c r="K1012" s="42"/>
    </row>
    <row r="1013" spans="11:11" x14ac:dyDescent="0.3">
      <c r="K1013" s="42"/>
    </row>
    <row r="1014" spans="11:11" x14ac:dyDescent="0.3">
      <c r="K1014" s="42"/>
    </row>
    <row r="1015" spans="11:11" x14ac:dyDescent="0.3">
      <c r="K1015" s="42"/>
    </row>
    <row r="1016" spans="11:11" x14ac:dyDescent="0.3">
      <c r="K1016" s="42"/>
    </row>
    <row r="1017" spans="11:11" x14ac:dyDescent="0.3">
      <c r="K1017" s="42"/>
    </row>
    <row r="1018" spans="11:11" x14ac:dyDescent="0.3">
      <c r="K1018" s="42"/>
    </row>
    <row r="1019" spans="11:11" x14ac:dyDescent="0.3">
      <c r="K1019" s="42"/>
    </row>
    <row r="1020" spans="11:11" x14ac:dyDescent="0.3">
      <c r="K1020" s="42"/>
    </row>
    <row r="1021" spans="11:11" x14ac:dyDescent="0.3">
      <c r="K1021" s="42"/>
    </row>
    <row r="1022" spans="11:11" x14ac:dyDescent="0.3">
      <c r="K1022" s="42"/>
    </row>
    <row r="1023" spans="11:11" x14ac:dyDescent="0.3">
      <c r="K1023" s="42"/>
    </row>
    <row r="1024" spans="11:11" x14ac:dyDescent="0.3">
      <c r="K1024" s="42"/>
    </row>
    <row r="1025" spans="11:11" x14ac:dyDescent="0.3">
      <c r="K1025" s="42"/>
    </row>
    <row r="1026" spans="11:11" x14ac:dyDescent="0.3">
      <c r="K1026" s="42"/>
    </row>
    <row r="1027" spans="11:11" x14ac:dyDescent="0.3">
      <c r="K1027" s="42"/>
    </row>
    <row r="1028" spans="11:11" x14ac:dyDescent="0.3">
      <c r="K1028" s="42"/>
    </row>
    <row r="1029" spans="11:11" x14ac:dyDescent="0.3">
      <c r="K1029" s="42"/>
    </row>
    <row r="1030" spans="11:11" x14ac:dyDescent="0.3">
      <c r="K1030" s="42"/>
    </row>
    <row r="1031" spans="11:11" x14ac:dyDescent="0.3">
      <c r="K1031" s="42"/>
    </row>
    <row r="1032" spans="11:11" x14ac:dyDescent="0.3">
      <c r="K1032" s="42"/>
    </row>
    <row r="1033" spans="11:11" x14ac:dyDescent="0.3">
      <c r="K1033" s="42"/>
    </row>
    <row r="1034" spans="11:11" x14ac:dyDescent="0.3">
      <c r="K1034" s="42"/>
    </row>
    <row r="1035" spans="11:11" x14ac:dyDescent="0.3">
      <c r="K1035" s="42"/>
    </row>
    <row r="1036" spans="11:11" x14ac:dyDescent="0.3">
      <c r="K1036" s="42"/>
    </row>
    <row r="1037" spans="11:11" x14ac:dyDescent="0.3">
      <c r="K1037" s="42"/>
    </row>
    <row r="1038" spans="11:11" x14ac:dyDescent="0.3">
      <c r="K1038" s="42"/>
    </row>
    <row r="1039" spans="11:11" x14ac:dyDescent="0.3">
      <c r="K1039" s="42"/>
    </row>
    <row r="1040" spans="11:11" x14ac:dyDescent="0.3">
      <c r="K1040" s="42"/>
    </row>
    <row r="1041" spans="11:11" x14ac:dyDescent="0.3">
      <c r="K1041" s="42"/>
    </row>
    <row r="1042" spans="11:11" x14ac:dyDescent="0.3">
      <c r="K1042" s="42"/>
    </row>
    <row r="1043" spans="11:11" x14ac:dyDescent="0.3">
      <c r="K1043" s="42"/>
    </row>
    <row r="1044" spans="11:11" x14ac:dyDescent="0.3">
      <c r="K1044" s="42"/>
    </row>
    <row r="1045" spans="11:11" x14ac:dyDescent="0.3">
      <c r="K1045" s="42"/>
    </row>
    <row r="1046" spans="11:11" x14ac:dyDescent="0.3">
      <c r="K1046" s="42"/>
    </row>
    <row r="1047" spans="11:11" x14ac:dyDescent="0.3">
      <c r="K1047" s="42"/>
    </row>
    <row r="1048" spans="11:11" x14ac:dyDescent="0.3">
      <c r="K1048" s="42"/>
    </row>
    <row r="1049" spans="11:11" x14ac:dyDescent="0.3">
      <c r="K1049" s="42"/>
    </row>
    <row r="1050" spans="11:11" x14ac:dyDescent="0.3">
      <c r="K1050" s="42"/>
    </row>
    <row r="1051" spans="11:11" x14ac:dyDescent="0.3">
      <c r="K1051" s="42"/>
    </row>
    <row r="1052" spans="11:11" x14ac:dyDescent="0.3">
      <c r="K1052" s="42"/>
    </row>
    <row r="1053" spans="11:11" x14ac:dyDescent="0.3">
      <c r="K1053" s="42"/>
    </row>
    <row r="1054" spans="11:11" x14ac:dyDescent="0.3">
      <c r="K1054" s="42"/>
    </row>
    <row r="1055" spans="11:11" x14ac:dyDescent="0.3">
      <c r="K1055" s="42"/>
    </row>
    <row r="1056" spans="11:11" x14ac:dyDescent="0.3">
      <c r="K1056" s="42"/>
    </row>
    <row r="1057" spans="11:11" x14ac:dyDescent="0.3">
      <c r="K1057" s="42"/>
    </row>
    <row r="1058" spans="11:11" x14ac:dyDescent="0.3">
      <c r="K1058" s="42"/>
    </row>
    <row r="1059" spans="11:11" x14ac:dyDescent="0.3">
      <c r="K1059" s="42"/>
    </row>
    <row r="1060" spans="11:11" x14ac:dyDescent="0.3">
      <c r="K1060" s="42"/>
    </row>
    <row r="1061" spans="11:11" x14ac:dyDescent="0.3">
      <c r="K1061" s="42"/>
    </row>
    <row r="1062" spans="11:11" x14ac:dyDescent="0.3">
      <c r="K1062" s="42"/>
    </row>
    <row r="1063" spans="11:11" x14ac:dyDescent="0.3">
      <c r="K1063" s="42"/>
    </row>
    <row r="1064" spans="11:11" x14ac:dyDescent="0.3">
      <c r="K1064" s="42"/>
    </row>
    <row r="1065" spans="11:11" x14ac:dyDescent="0.3">
      <c r="K1065" s="42"/>
    </row>
    <row r="1066" spans="11:11" x14ac:dyDescent="0.3">
      <c r="K1066" s="42"/>
    </row>
    <row r="1067" spans="11:11" x14ac:dyDescent="0.3">
      <c r="K1067" s="42"/>
    </row>
    <row r="1068" spans="11:11" x14ac:dyDescent="0.3">
      <c r="K1068" s="42"/>
    </row>
    <row r="1069" spans="11:11" x14ac:dyDescent="0.3">
      <c r="K1069" s="42"/>
    </row>
    <row r="1070" spans="11:11" x14ac:dyDescent="0.3">
      <c r="K1070" s="42"/>
    </row>
    <row r="1071" spans="11:11" x14ac:dyDescent="0.3">
      <c r="K1071" s="42"/>
    </row>
    <row r="1072" spans="11:11" x14ac:dyDescent="0.3">
      <c r="K1072" s="42"/>
    </row>
    <row r="1073" spans="11:11" x14ac:dyDescent="0.3">
      <c r="K1073" s="42"/>
    </row>
  </sheetData>
  <mergeCells count="3">
    <mergeCell ref="H59:P59"/>
    <mergeCell ref="I60:P60"/>
    <mergeCell ref="G62:G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7A69-676F-4877-8624-80C0C8EF126F}">
  <dimension ref="A2:N1073"/>
  <sheetViews>
    <sheetView tabSelected="1" topLeftCell="A63" zoomScale="79" workbookViewId="0">
      <selection activeCell="H78" sqref="H78"/>
    </sheetView>
  </sheetViews>
  <sheetFormatPr defaultRowHeight="14.4" x14ac:dyDescent="0.3"/>
  <cols>
    <col min="1" max="1" width="28.5546875" style="1" bestFit="1" customWidth="1"/>
    <col min="2" max="2" width="11.88671875" style="1" bestFit="1" customWidth="1"/>
    <col min="3" max="5" width="9" style="1" bestFit="1" customWidth="1"/>
    <col min="6" max="6" width="12" style="1" bestFit="1" customWidth="1"/>
    <col min="7" max="8" width="10.6640625" style="1" bestFit="1" customWidth="1"/>
    <col min="9" max="10" width="9" style="1" bestFit="1" customWidth="1"/>
    <col min="11" max="11" width="12" style="1" bestFit="1" customWidth="1"/>
    <col min="12" max="12" width="9" style="1" bestFit="1" customWidth="1"/>
    <col min="13" max="13" width="12" style="1" bestFit="1" customWidth="1"/>
    <col min="14" max="14" width="9.5546875" style="1" bestFit="1" customWidth="1"/>
    <col min="15" max="16384" width="8.88671875" style="1"/>
  </cols>
  <sheetData>
    <row r="2" spans="1:12" x14ac:dyDescent="0.3">
      <c r="A2" s="8" t="s">
        <v>2</v>
      </c>
      <c r="B2" s="2">
        <v>43891</v>
      </c>
      <c r="C2" s="2">
        <v>44256</v>
      </c>
      <c r="D2" s="2">
        <v>44621</v>
      </c>
      <c r="E2" s="2">
        <v>44986</v>
      </c>
      <c r="F2" s="2">
        <v>45352</v>
      </c>
      <c r="G2" s="19">
        <v>45717</v>
      </c>
      <c r="H2" s="19">
        <v>46082</v>
      </c>
    </row>
    <row r="3" spans="1:12" x14ac:dyDescent="0.3">
      <c r="A3" s="3" t="s">
        <v>16</v>
      </c>
      <c r="B3" s="4">
        <v>46807.34</v>
      </c>
      <c r="C3" s="4">
        <v>48524.56</v>
      </c>
      <c r="D3" s="4">
        <v>59745.56</v>
      </c>
      <c r="E3" s="4">
        <v>70251.28</v>
      </c>
      <c r="F3" s="4">
        <v>70105.289999999994</v>
      </c>
      <c r="G3" s="20">
        <v>74490.796521239987</v>
      </c>
      <c r="H3" s="20">
        <v>80763.316196984757</v>
      </c>
      <c r="K3" s="1" t="s">
        <v>33</v>
      </c>
      <c r="L3" s="1" t="s">
        <v>65</v>
      </c>
    </row>
    <row r="4" spans="1:12" x14ac:dyDescent="0.3">
      <c r="A4" s="3" t="s">
        <v>14</v>
      </c>
      <c r="B4" s="4">
        <v>8.11</v>
      </c>
      <c r="C4" s="4">
        <v>8.61</v>
      </c>
      <c r="D4" s="4">
        <v>20.98</v>
      </c>
      <c r="E4" s="4">
        <v>19.309999999999999</v>
      </c>
      <c r="F4" s="4">
        <v>3.97</v>
      </c>
      <c r="G4" s="21">
        <v>6.2555999999999903E-2</v>
      </c>
      <c r="H4" s="21">
        <v>8.4205297414912866E-2</v>
      </c>
      <c r="K4" s="1" t="s">
        <v>34</v>
      </c>
      <c r="L4" s="1" t="s">
        <v>66</v>
      </c>
    </row>
    <row r="5" spans="1:12" x14ac:dyDescent="0.3">
      <c r="G5" s="13"/>
      <c r="H5" s="13"/>
    </row>
    <row r="6" spans="1:12" x14ac:dyDescent="0.3">
      <c r="A6" s="3" t="s">
        <v>26</v>
      </c>
      <c r="B6" s="4">
        <v>20947.21</v>
      </c>
      <c r="C6" s="4">
        <v>18850.28</v>
      </c>
      <c r="D6" s="4">
        <v>21528.15</v>
      </c>
      <c r="E6" s="4">
        <v>26483.7</v>
      </c>
      <c r="F6" s="4">
        <v>28556.880000000001</v>
      </c>
      <c r="G6" s="26">
        <v>29507.997354152496</v>
      </c>
      <c r="H6" s="26">
        <v>31992.727047477369</v>
      </c>
    </row>
    <row r="7" spans="1:12" x14ac:dyDescent="0.3">
      <c r="A7" s="3" t="s">
        <v>27</v>
      </c>
      <c r="B7" s="4">
        <v>1563.27</v>
      </c>
      <c r="C7" s="4">
        <v>1561.83</v>
      </c>
      <c r="D7" s="4">
        <v>1652.15</v>
      </c>
      <c r="E7" s="4">
        <v>1662.73</v>
      </c>
      <c r="F7" s="4">
        <v>1647.82</v>
      </c>
      <c r="G7" s="26">
        <f>$F$28*G23</f>
        <v>1904.6240927936087</v>
      </c>
      <c r="H7" s="26">
        <f>$F$28*H23</f>
        <v>1999.8552974332895</v>
      </c>
    </row>
    <row r="8" spans="1:12" x14ac:dyDescent="0.3">
      <c r="A8" s="3" t="s">
        <v>28</v>
      </c>
      <c r="B8" s="4">
        <f>B6-B7</f>
        <v>19383.939999999999</v>
      </c>
      <c r="C8" s="4">
        <f t="shared" ref="C8:F8" si="0">C6-C7</f>
        <v>17288.449999999997</v>
      </c>
      <c r="D8" s="4">
        <f t="shared" si="0"/>
        <v>19876</v>
      </c>
      <c r="E8" s="4">
        <f t="shared" si="0"/>
        <v>24820.97</v>
      </c>
      <c r="F8" s="4">
        <f t="shared" si="0"/>
        <v>26909.06</v>
      </c>
      <c r="G8" s="27">
        <f>G6-G7</f>
        <v>27603.373261358887</v>
      </c>
      <c r="H8" s="27">
        <f>H6-H7</f>
        <v>29992.87175004408</v>
      </c>
    </row>
    <row r="9" spans="1:12" x14ac:dyDescent="0.3">
      <c r="G9" s="13"/>
      <c r="H9" s="13"/>
    </row>
    <row r="10" spans="1:12" x14ac:dyDescent="0.3">
      <c r="A10" s="3" t="s">
        <v>29</v>
      </c>
      <c r="B10" s="4">
        <v>8038.07</v>
      </c>
      <c r="C10" s="4">
        <v>9470.8700000000008</v>
      </c>
      <c r="D10" s="4">
        <v>9997.77</v>
      </c>
      <c r="E10" s="4">
        <v>10593.9</v>
      </c>
      <c r="F10" s="4">
        <v>12631.51</v>
      </c>
      <c r="G10" s="20">
        <f>17.5%*G3</f>
        <v>13035.889391216997</v>
      </c>
      <c r="H10" s="20">
        <f>17%*H3</f>
        <v>13729.76375348741</v>
      </c>
    </row>
    <row r="11" spans="1:12" x14ac:dyDescent="0.3">
      <c r="A11" s="28" t="s">
        <v>62</v>
      </c>
      <c r="B11" s="29">
        <f>B10/B3</f>
        <v>0.17172669927408821</v>
      </c>
      <c r="C11" s="29">
        <f t="shared" ref="C11:F11" si="1">C10/C3</f>
        <v>0.19517683416397802</v>
      </c>
      <c r="D11" s="29">
        <f t="shared" si="1"/>
        <v>0.16733912946836552</v>
      </c>
      <c r="E11" s="29">
        <f t="shared" si="1"/>
        <v>0.15080009930068178</v>
      </c>
      <c r="F11" s="29">
        <f t="shared" si="1"/>
        <v>0.18017912770919287</v>
      </c>
      <c r="G11" s="13"/>
      <c r="H11" s="13"/>
    </row>
    <row r="12" spans="1:12" x14ac:dyDescent="0.3">
      <c r="A12" s="3"/>
      <c r="B12" s="4"/>
      <c r="C12" s="4"/>
      <c r="D12" s="4"/>
      <c r="E12" s="30" t="s">
        <v>18</v>
      </c>
      <c r="F12" s="29">
        <f>AVERAGE(B11:F11)</f>
        <v>0.17304437798326128</v>
      </c>
      <c r="G12" s="13"/>
      <c r="H12" s="13"/>
    </row>
    <row r="13" spans="1:12" x14ac:dyDescent="0.3">
      <c r="A13" s="3"/>
      <c r="B13" s="4"/>
      <c r="C13" s="4"/>
      <c r="D13" s="4"/>
      <c r="E13" s="4"/>
      <c r="F13" s="4"/>
      <c r="G13" s="13"/>
      <c r="H13" s="13"/>
    </row>
    <row r="14" spans="1:12" x14ac:dyDescent="0.3">
      <c r="A14" s="3" t="s">
        <v>63</v>
      </c>
      <c r="B14" s="4">
        <v>2229.29</v>
      </c>
      <c r="C14" s="4">
        <v>2251.98</v>
      </c>
      <c r="D14" s="4">
        <v>2123.15</v>
      </c>
      <c r="E14" s="4">
        <v>2489.1999999999998</v>
      </c>
      <c r="F14" s="4">
        <v>3472.64</v>
      </c>
      <c r="G14" s="20">
        <f>4.5%*G3</f>
        <v>3352.0858434557995</v>
      </c>
      <c r="H14" s="20">
        <f>4%*H3</f>
        <v>3230.5326478793904</v>
      </c>
    </row>
    <row r="15" spans="1:12" x14ac:dyDescent="0.3">
      <c r="A15" s="28" t="s">
        <v>93</v>
      </c>
      <c r="B15" s="29">
        <f>B14/B3</f>
        <v>4.7626932015363402E-2</v>
      </c>
      <c r="C15" s="29">
        <f t="shared" ref="C15:F15" si="2">C14/C3</f>
        <v>4.6409076146182469E-2</v>
      </c>
      <c r="D15" s="29">
        <f t="shared" si="2"/>
        <v>3.5536531919694116E-2</v>
      </c>
      <c r="E15" s="29">
        <f t="shared" si="2"/>
        <v>3.5432806348866523E-2</v>
      </c>
      <c r="F15" s="29">
        <f t="shared" si="2"/>
        <v>4.9534635688690543E-2</v>
      </c>
      <c r="G15" s="13"/>
      <c r="H15" s="13"/>
    </row>
    <row r="16" spans="1:12" x14ac:dyDescent="0.3">
      <c r="A16" s="3"/>
      <c r="B16" s="29"/>
      <c r="C16" s="29"/>
      <c r="D16" s="29"/>
      <c r="E16" s="30" t="s">
        <v>18</v>
      </c>
      <c r="F16" s="29">
        <f>AVERAGE(B15:F15)</f>
        <v>4.2907996423759406E-2</v>
      </c>
      <c r="G16" s="13"/>
      <c r="H16" s="13"/>
    </row>
    <row r="17" spans="1:8" x14ac:dyDescent="0.3">
      <c r="G17" s="13"/>
      <c r="H17" s="13"/>
    </row>
    <row r="18" spans="1:8" x14ac:dyDescent="0.3">
      <c r="A18" s="3" t="s">
        <v>30</v>
      </c>
      <c r="B18" s="4">
        <v>3446.74</v>
      </c>
      <c r="C18" s="4">
        <v>4119.3100000000004</v>
      </c>
      <c r="D18" s="4">
        <v>4223.3999999999996</v>
      </c>
      <c r="E18" s="4">
        <v>4351.26</v>
      </c>
      <c r="F18" s="4">
        <v>4489.55</v>
      </c>
      <c r="G18" s="20">
        <f>7%*G3</f>
        <v>5214.3557564867997</v>
      </c>
      <c r="H18" s="20">
        <f>7%*H3</f>
        <v>5653.4321337889332</v>
      </c>
    </row>
    <row r="19" spans="1:8" x14ac:dyDescent="0.3">
      <c r="A19" s="28" t="s">
        <v>64</v>
      </c>
      <c r="B19" s="29">
        <f>B18/B3</f>
        <v>7.3636741587964627E-2</v>
      </c>
      <c r="C19" s="29">
        <f t="shared" ref="C19:F19" si="3">C18/C3</f>
        <v>8.489123858104021E-2</v>
      </c>
      <c r="D19" s="29">
        <f t="shared" si="3"/>
        <v>7.0689771758771697E-2</v>
      </c>
      <c r="E19" s="29">
        <f t="shared" si="3"/>
        <v>6.1938515568684308E-2</v>
      </c>
      <c r="F19" s="29">
        <f t="shared" si="3"/>
        <v>6.4040103107768337E-2</v>
      </c>
    </row>
    <row r="20" spans="1:8" x14ac:dyDescent="0.3">
      <c r="A20" s="3"/>
      <c r="B20" s="4"/>
      <c r="C20" s="4"/>
      <c r="D20" s="4"/>
      <c r="E20" s="30" t="s">
        <v>18</v>
      </c>
      <c r="F20" s="29">
        <f>AVERAGE(B19:F19)</f>
        <v>7.1039274120845833E-2</v>
      </c>
    </row>
    <row r="21" spans="1:8" x14ac:dyDescent="0.3">
      <c r="A21" s="3"/>
      <c r="B21" s="4"/>
      <c r="C21" s="4"/>
      <c r="D21" s="4"/>
      <c r="E21" s="4"/>
      <c r="F21" s="4"/>
    </row>
    <row r="22" spans="1:8" x14ac:dyDescent="0.3">
      <c r="A22" s="28" t="s">
        <v>31</v>
      </c>
      <c r="B22" s="4">
        <v>20132.189999999999</v>
      </c>
      <c r="C22" s="4">
        <v>21811.23</v>
      </c>
      <c r="D22" s="4">
        <v>22856.41</v>
      </c>
      <c r="E22" s="4">
        <v>23821.85</v>
      </c>
      <c r="F22" s="4">
        <v>25370.13</v>
      </c>
    </row>
    <row r="23" spans="1:8" x14ac:dyDescent="0.3">
      <c r="A23" s="3" t="s">
        <v>67</v>
      </c>
      <c r="B23" s="4">
        <f>B22+B7</f>
        <v>21695.46</v>
      </c>
      <c r="C23" s="4">
        <f t="shared" ref="C23:F23" si="4">C22+C7</f>
        <v>23373.059999999998</v>
      </c>
      <c r="D23" s="4">
        <f t="shared" si="4"/>
        <v>24508.560000000001</v>
      </c>
      <c r="E23" s="4">
        <f t="shared" si="4"/>
        <v>25484.579999999998</v>
      </c>
      <c r="F23" s="4">
        <f t="shared" si="4"/>
        <v>27017.95</v>
      </c>
      <c r="G23" s="27">
        <f>F23*1.06</f>
        <v>28639.027000000002</v>
      </c>
      <c r="H23" s="27">
        <f>G23*1.05</f>
        <v>30070.978350000005</v>
      </c>
    </row>
    <row r="24" spans="1:8" x14ac:dyDescent="0.3">
      <c r="A24" s="3"/>
      <c r="B24" s="4"/>
      <c r="C24" s="29">
        <f>C23/B23-1</f>
        <v>7.7324933419249842E-2</v>
      </c>
      <c r="D24" s="29">
        <f t="shared" ref="D24:F24" si="5">D23/C23-1</f>
        <v>4.8581572117643246E-2</v>
      </c>
      <c r="E24" s="29">
        <f t="shared" si="5"/>
        <v>3.9823637129231537E-2</v>
      </c>
      <c r="F24" s="29">
        <f t="shared" si="5"/>
        <v>6.0168541133501119E-2</v>
      </c>
      <c r="G24" s="21"/>
      <c r="H24" s="13"/>
    </row>
    <row r="25" spans="1:8" x14ac:dyDescent="0.3">
      <c r="A25" s="3"/>
      <c r="B25" s="4"/>
      <c r="C25" s="4"/>
      <c r="D25" s="4"/>
      <c r="E25" s="30" t="s">
        <v>18</v>
      </c>
      <c r="F25" s="29">
        <f>AVERAGE(C24:F24)</f>
        <v>5.6474670949906436E-2</v>
      </c>
      <c r="G25" s="13"/>
      <c r="H25" s="13"/>
    </row>
    <row r="26" spans="1:8" x14ac:dyDescent="0.3">
      <c r="A26" s="3"/>
      <c r="B26" s="4"/>
      <c r="C26" s="4"/>
      <c r="D26" s="4"/>
      <c r="E26" s="30"/>
      <c r="F26" s="29"/>
      <c r="G26" s="13"/>
      <c r="H26" s="13"/>
    </row>
    <row r="27" spans="1:8" x14ac:dyDescent="0.3">
      <c r="A27" s="28" t="s">
        <v>68</v>
      </c>
      <c r="B27" s="29">
        <f>B7/B23</f>
        <v>7.2055167302283521E-2</v>
      </c>
      <c r="C27" s="29">
        <f t="shared" ref="C27:F27" si="6">C7/C23</f>
        <v>6.6821802536766686E-2</v>
      </c>
      <c r="D27" s="29">
        <f t="shared" si="6"/>
        <v>6.7411141250240739E-2</v>
      </c>
      <c r="E27" s="29">
        <f t="shared" si="6"/>
        <v>6.5244551803482737E-2</v>
      </c>
      <c r="F27" s="29">
        <f t="shared" si="6"/>
        <v>6.0989823432199698E-2</v>
      </c>
      <c r="G27" s="13"/>
      <c r="H27" s="13"/>
    </row>
    <row r="28" spans="1:8" x14ac:dyDescent="0.3">
      <c r="A28" s="3"/>
      <c r="B28" s="4"/>
      <c r="C28" s="4"/>
      <c r="D28" s="4"/>
      <c r="E28" s="30" t="s">
        <v>18</v>
      </c>
      <c r="F28" s="29">
        <f>AVERAGE(B27:F27)</f>
        <v>6.6504497264994675E-2</v>
      </c>
      <c r="G28" s="13"/>
      <c r="H28" s="13"/>
    </row>
    <row r="29" spans="1:8" x14ac:dyDescent="0.3">
      <c r="A29" s="3"/>
      <c r="B29" s="4"/>
      <c r="C29" s="4"/>
      <c r="D29" s="4"/>
      <c r="E29" s="30"/>
      <c r="F29" s="29"/>
      <c r="G29" s="13"/>
      <c r="H29" s="13"/>
    </row>
    <row r="30" spans="1:8" x14ac:dyDescent="0.3">
      <c r="A30" s="3" t="s">
        <v>78</v>
      </c>
      <c r="B30" s="4">
        <v>6843.27</v>
      </c>
      <c r="C30" s="4">
        <v>4001.53</v>
      </c>
      <c r="D30" s="4">
        <v>3877.94</v>
      </c>
      <c r="E30" s="30">
        <v>3831.26</v>
      </c>
      <c r="F30" s="31">
        <v>6217.69</v>
      </c>
      <c r="G30" s="13"/>
      <c r="H30" s="13"/>
    </row>
    <row r="31" spans="1:8" x14ac:dyDescent="0.3">
      <c r="A31" s="3" t="s">
        <v>79</v>
      </c>
      <c r="B31" s="4">
        <v>17175.02</v>
      </c>
      <c r="C31" s="4">
        <v>14046.71</v>
      </c>
      <c r="D31" s="4">
        <v>11624.95</v>
      </c>
      <c r="E31" s="30">
        <v>16357.07</v>
      </c>
      <c r="F31" s="31">
        <v>11916.88</v>
      </c>
      <c r="G31" s="13"/>
      <c r="H31" s="13"/>
    </row>
    <row r="32" spans="1:8" x14ac:dyDescent="0.3">
      <c r="A32" s="3" t="s">
        <v>80</v>
      </c>
      <c r="B32" s="4">
        <v>1593.9</v>
      </c>
      <c r="C32" s="4">
        <v>1499.91</v>
      </c>
      <c r="D32" s="4">
        <v>2592.29</v>
      </c>
      <c r="E32" s="30">
        <v>1232.8399999999999</v>
      </c>
      <c r="F32" s="31">
        <v>1033.8599999999999</v>
      </c>
      <c r="G32" s="13"/>
      <c r="H32" s="13"/>
    </row>
    <row r="33" spans="1:14" x14ac:dyDescent="0.3">
      <c r="A33" s="3"/>
      <c r="B33" s="4"/>
      <c r="C33" s="4"/>
      <c r="D33" s="4"/>
      <c r="E33" s="32"/>
      <c r="F33" s="29"/>
      <c r="G33" s="13"/>
      <c r="H33" s="13"/>
    </row>
    <row r="34" spans="1:14" x14ac:dyDescent="0.3">
      <c r="A34" s="22" t="s">
        <v>45</v>
      </c>
      <c r="B34" s="33">
        <f>B10+B14-B18</f>
        <v>6820.6200000000008</v>
      </c>
      <c r="C34" s="33">
        <f t="shared" ref="C34:H34" si="7">C10+C14-C18</f>
        <v>7603.54</v>
      </c>
      <c r="D34" s="33">
        <f t="shared" si="7"/>
        <v>7897.52</v>
      </c>
      <c r="E34" s="33">
        <f t="shared" si="7"/>
        <v>8731.8399999999983</v>
      </c>
      <c r="F34" s="33">
        <f t="shared" si="7"/>
        <v>11614.599999999999</v>
      </c>
      <c r="G34" s="34">
        <f t="shared" si="7"/>
        <v>11173.619478185999</v>
      </c>
      <c r="H34" s="34">
        <f t="shared" si="7"/>
        <v>11306.864267577868</v>
      </c>
    </row>
    <row r="35" spans="1:14" x14ac:dyDescent="0.3">
      <c r="A35" s="23"/>
    </row>
    <row r="36" spans="1:14" x14ac:dyDescent="0.3">
      <c r="A36" s="1" t="s">
        <v>46</v>
      </c>
      <c r="B36" s="35">
        <v>0.252</v>
      </c>
    </row>
    <row r="37" spans="1:14" x14ac:dyDescent="0.3">
      <c r="A37" s="1" t="s">
        <v>69</v>
      </c>
      <c r="B37" s="4">
        <v>263.70999999999998</v>
      </c>
    </row>
    <row r="38" spans="1:14" x14ac:dyDescent="0.3">
      <c r="A38" s="1" t="s">
        <v>71</v>
      </c>
      <c r="B38" s="4">
        <v>1248.47</v>
      </c>
    </row>
    <row r="39" spans="1:14" x14ac:dyDescent="0.3">
      <c r="A39" s="1" t="s">
        <v>72</v>
      </c>
      <c r="B39" s="4">
        <v>70984.83</v>
      </c>
    </row>
    <row r="40" spans="1:14" x14ac:dyDescent="0.3">
      <c r="A40" s="1" t="s">
        <v>70</v>
      </c>
      <c r="B40" s="36">
        <f>(B38+B39)/(B38+B39+B37)</f>
        <v>0.99636247067292838</v>
      </c>
    </row>
    <row r="41" spans="1:14" x14ac:dyDescent="0.3">
      <c r="A41" s="1" t="s">
        <v>73</v>
      </c>
      <c r="B41" s="36">
        <f>(B37)/(B37+B38+B39)</f>
        <v>3.6375293270715578E-3</v>
      </c>
    </row>
    <row r="42" spans="1:14" x14ac:dyDescent="0.3">
      <c r="A42" s="1" t="s">
        <v>74</v>
      </c>
      <c r="B42" s="4">
        <v>0.56000000000000005</v>
      </c>
    </row>
    <row r="43" spans="1:14" x14ac:dyDescent="0.3">
      <c r="A43" s="1" t="s">
        <v>75</v>
      </c>
      <c r="B43" s="29">
        <v>6.7497000000000001E-2</v>
      </c>
    </row>
    <row r="44" spans="1:14" x14ac:dyDescent="0.3">
      <c r="A44" s="1" t="s">
        <v>76</v>
      </c>
      <c r="B44" s="29">
        <f>B43+B42*(5.5%)</f>
        <v>9.8297000000000009E-2</v>
      </c>
    </row>
    <row r="45" spans="1:14" x14ac:dyDescent="0.3">
      <c r="A45" s="1" t="s">
        <v>77</v>
      </c>
      <c r="B45" s="36">
        <v>0</v>
      </c>
      <c r="C45" s="1" t="s">
        <v>92</v>
      </c>
    </row>
    <row r="46" spans="1:14" x14ac:dyDescent="0.3">
      <c r="A46" s="1" t="s">
        <v>81</v>
      </c>
      <c r="B46" s="37">
        <v>1</v>
      </c>
    </row>
    <row r="47" spans="1:14" x14ac:dyDescent="0.3">
      <c r="B47" s="4"/>
    </row>
    <row r="48" spans="1:14" ht="15" thickBot="1" x14ac:dyDescent="0.35">
      <c r="A48" s="3" t="s">
        <v>32</v>
      </c>
      <c r="C48" s="24" t="s">
        <v>33</v>
      </c>
      <c r="D48" s="24" t="s">
        <v>34</v>
      </c>
      <c r="E48" s="24" t="s">
        <v>35</v>
      </c>
      <c r="F48" s="24" t="s">
        <v>36</v>
      </c>
      <c r="G48" s="24" t="s">
        <v>37</v>
      </c>
      <c r="H48" s="24" t="s">
        <v>38</v>
      </c>
      <c r="I48" s="24" t="s">
        <v>39</v>
      </c>
      <c r="J48" s="24" t="s">
        <v>40</v>
      </c>
      <c r="K48" s="24" t="s">
        <v>41</v>
      </c>
      <c r="L48" s="24" t="s">
        <v>42</v>
      </c>
      <c r="M48" s="24" t="s">
        <v>43</v>
      </c>
      <c r="N48" s="25" t="s">
        <v>44</v>
      </c>
    </row>
    <row r="50" spans="1:14" x14ac:dyDescent="0.3">
      <c r="A50" s="1" t="s">
        <v>49</v>
      </c>
      <c r="C50" s="4">
        <f>G8*(1-25.2%)</f>
        <v>20647.323199496448</v>
      </c>
      <c r="D50" s="4">
        <f>H8*(1-25.2%)</f>
        <v>22434.66806903297</v>
      </c>
      <c r="E50" s="4"/>
    </row>
    <row r="51" spans="1:14" x14ac:dyDescent="0.3">
      <c r="A51" s="1" t="s">
        <v>51</v>
      </c>
      <c r="C51" s="7">
        <f>G7</f>
        <v>1904.6240927936087</v>
      </c>
      <c r="D51" s="7">
        <f>H7</f>
        <v>1999.8552974332895</v>
      </c>
    </row>
    <row r="52" spans="1:14" x14ac:dyDescent="0.3">
      <c r="A52" s="1" t="s">
        <v>47</v>
      </c>
      <c r="C52" s="4">
        <f>G23-F23</f>
        <v>1621.0770000000011</v>
      </c>
      <c r="D52" s="4">
        <f>H23-G23</f>
        <v>1431.951350000003</v>
      </c>
      <c r="E52" s="4"/>
      <c r="F52" s="4"/>
    </row>
    <row r="53" spans="1:14" x14ac:dyDescent="0.3">
      <c r="A53" s="1" t="s">
        <v>48</v>
      </c>
      <c r="C53" s="4">
        <f>G34-F34</f>
        <v>-440.98052181399908</v>
      </c>
      <c r="D53" s="4">
        <f>H34-G34</f>
        <v>133.24478939186884</v>
      </c>
    </row>
    <row r="54" spans="1:14" x14ac:dyDescent="0.3">
      <c r="A54" s="3" t="s">
        <v>50</v>
      </c>
      <c r="C54" s="4">
        <f>C50+C51-C52-C53</f>
        <v>21371.850814104055</v>
      </c>
      <c r="D54" s="4">
        <f>D50+D51-D52-D53</f>
        <v>22869.327227074387</v>
      </c>
      <c r="E54" s="1">
        <f t="shared" ref="E54:N54" ca="1" si="8">D54*(1+$B$57)</f>
        <v>25274.824549910722</v>
      </c>
      <c r="F54" s="1">
        <f t="shared" ca="1" si="8"/>
        <v>27933.342755815378</v>
      </c>
      <c r="G54" s="1">
        <f t="shared" ca="1" si="8"/>
        <v>30871.495704076788</v>
      </c>
      <c r="H54" s="1">
        <f t="shared" ca="1" si="8"/>
        <v>34118.696617805203</v>
      </c>
      <c r="I54" s="1">
        <f t="shared" ca="1" si="8"/>
        <v>37707.452533441938</v>
      </c>
      <c r="J54" s="1">
        <f t="shared" ca="1" si="8"/>
        <v>41673.689721774666</v>
      </c>
      <c r="K54" s="1">
        <f t="shared" ca="1" si="8"/>
        <v>46057.113338179195</v>
      </c>
      <c r="L54" s="1">
        <f t="shared" ca="1" si="8"/>
        <v>50901.60490246964</v>
      </c>
      <c r="M54" s="1">
        <f t="shared" ca="1" si="8"/>
        <v>56255.661587443115</v>
      </c>
      <c r="N54" s="1">
        <f t="shared" ca="1" si="8"/>
        <v>62172.881713742943</v>
      </c>
    </row>
    <row r="55" spans="1:14" x14ac:dyDescent="0.3">
      <c r="A55" s="3"/>
      <c r="C55" s="4"/>
      <c r="D55" s="4"/>
      <c r="M55" s="1" t="s">
        <v>56</v>
      </c>
      <c r="N55" s="1">
        <f ca="1">N54*(1+B58)/(B56-B58)</f>
        <v>1787849.1548590872</v>
      </c>
    </row>
    <row r="56" spans="1:14" x14ac:dyDescent="0.3">
      <c r="A56" s="1" t="s">
        <v>52</v>
      </c>
      <c r="B56" s="29">
        <f ca="1">H76</f>
        <v>8.6514000983810846E-2</v>
      </c>
      <c r="D56" s="58"/>
      <c r="E56" s="58"/>
      <c r="F56" s="58"/>
      <c r="G56" s="58"/>
      <c r="H56" s="58"/>
      <c r="I56" s="58"/>
      <c r="J56" s="58"/>
      <c r="K56" s="58"/>
      <c r="L56" s="58"/>
      <c r="M56" s="58"/>
      <c r="N56" s="58"/>
    </row>
    <row r="57" spans="1:14" x14ac:dyDescent="0.3">
      <c r="A57" s="1" t="s">
        <v>53</v>
      </c>
      <c r="B57" s="38">
        <f ca="1">H75</f>
        <v>0.10518443760726502</v>
      </c>
      <c r="D57" s="58"/>
      <c r="E57" s="58"/>
      <c r="F57" s="65"/>
      <c r="G57" s="65"/>
      <c r="H57" s="65"/>
      <c r="I57" s="65"/>
      <c r="J57" s="65"/>
      <c r="K57" s="65"/>
      <c r="L57" s="65"/>
      <c r="M57" s="65"/>
      <c r="N57" s="65"/>
    </row>
    <row r="58" spans="1:14" x14ac:dyDescent="0.3">
      <c r="A58" s="1" t="s">
        <v>54</v>
      </c>
      <c r="B58" s="38">
        <v>0.05</v>
      </c>
      <c r="D58" s="58"/>
      <c r="E58" s="58"/>
      <c r="F58" s="58"/>
      <c r="G58" s="64"/>
      <c r="H58" s="64"/>
      <c r="I58" s="64"/>
      <c r="J58" s="64"/>
      <c r="K58" s="64"/>
      <c r="L58" s="64"/>
      <c r="M58" s="64"/>
      <c r="N58" s="64"/>
    </row>
    <row r="59" spans="1:14" x14ac:dyDescent="0.3">
      <c r="A59" s="1" t="s">
        <v>55</v>
      </c>
      <c r="B59" s="42">
        <f ca="1">NPV(B56,C54:N54)</f>
        <v>252052.25470508446</v>
      </c>
      <c r="D59" s="58"/>
      <c r="E59" s="58"/>
      <c r="F59" s="59"/>
      <c r="G59" s="60"/>
      <c r="H59" s="60"/>
      <c r="I59" s="60"/>
      <c r="J59" s="60"/>
      <c r="K59" s="60"/>
      <c r="L59" s="60"/>
      <c r="M59" s="60"/>
      <c r="N59" s="60"/>
    </row>
    <row r="60" spans="1:14" x14ac:dyDescent="0.3">
      <c r="A60" s="1" t="s">
        <v>56</v>
      </c>
      <c r="B60" s="42">
        <f ca="1">N55</f>
        <v>1787849.1548590872</v>
      </c>
      <c r="D60" s="58"/>
      <c r="E60" s="64"/>
      <c r="F60" s="61"/>
      <c r="G60" s="62"/>
      <c r="H60" s="62"/>
      <c r="I60" s="62"/>
      <c r="J60" s="62"/>
      <c r="K60" s="62"/>
      <c r="L60" s="62"/>
      <c r="M60" s="62"/>
      <c r="N60" s="62"/>
    </row>
    <row r="61" spans="1:14" x14ac:dyDescent="0.3">
      <c r="A61" s="1" t="s">
        <v>57</v>
      </c>
      <c r="B61" s="42">
        <f ca="1">B60/(1+B56)^12</f>
        <v>660551.90382321773</v>
      </c>
      <c r="D61" s="58"/>
      <c r="E61" s="64"/>
      <c r="F61" s="61"/>
      <c r="G61" s="62"/>
      <c r="H61" s="62"/>
      <c r="I61" s="62"/>
      <c r="J61" s="62"/>
      <c r="K61" s="62"/>
      <c r="L61" s="62"/>
      <c r="M61" s="62"/>
      <c r="N61" s="62"/>
    </row>
    <row r="62" spans="1:14" x14ac:dyDescent="0.3">
      <c r="A62" s="1" t="s">
        <v>58</v>
      </c>
      <c r="B62" s="42">
        <f ca="1">B59+B61</f>
        <v>912604.15852830221</v>
      </c>
      <c r="D62" s="58"/>
      <c r="E62" s="64"/>
      <c r="F62" s="61"/>
      <c r="G62" s="62"/>
      <c r="H62" s="62"/>
      <c r="I62" s="62"/>
      <c r="J62" s="62"/>
      <c r="K62" s="62"/>
      <c r="L62" s="62"/>
      <c r="M62" s="62"/>
      <c r="N62" s="62"/>
    </row>
    <row r="63" spans="1:14" x14ac:dyDescent="0.3">
      <c r="A63" s="1" t="s">
        <v>59</v>
      </c>
      <c r="B63" s="42">
        <f ca="1">B62+F30+F31+F32-B37</f>
        <v>931508.87852830219</v>
      </c>
      <c r="D63" s="58"/>
      <c r="E63" s="64"/>
      <c r="F63" s="61"/>
      <c r="G63" s="62"/>
      <c r="H63" s="62"/>
      <c r="I63" s="62"/>
      <c r="J63" s="62"/>
      <c r="K63" s="62"/>
      <c r="L63" s="62"/>
      <c r="M63" s="62"/>
      <c r="N63" s="62"/>
    </row>
    <row r="64" spans="1:14" x14ac:dyDescent="0.3">
      <c r="A64" s="1" t="s">
        <v>60</v>
      </c>
      <c r="B64" s="42">
        <f>B38/1</f>
        <v>1248.47</v>
      </c>
      <c r="D64" s="58"/>
      <c r="E64" s="64"/>
      <c r="F64" s="61"/>
      <c r="G64" s="62"/>
      <c r="H64" s="62"/>
      <c r="I64" s="62"/>
      <c r="J64" s="62"/>
      <c r="K64" s="62"/>
      <c r="L64" s="62"/>
      <c r="M64" s="62"/>
      <c r="N64" s="62"/>
    </row>
    <row r="65" spans="1:14" x14ac:dyDescent="0.3">
      <c r="A65" s="1" t="s">
        <v>61</v>
      </c>
      <c r="B65" s="42">
        <f ca="1">B63/B64</f>
        <v>746.12035413610431</v>
      </c>
      <c r="D65" s="58"/>
      <c r="E65" s="64"/>
      <c r="F65" s="61"/>
      <c r="G65" s="62"/>
      <c r="H65" s="62"/>
      <c r="I65" s="62"/>
      <c r="J65" s="62"/>
      <c r="K65" s="62"/>
      <c r="L65" s="62"/>
      <c r="M65" s="62"/>
      <c r="N65" s="62"/>
    </row>
    <row r="66" spans="1:14" x14ac:dyDescent="0.3">
      <c r="D66" s="58"/>
      <c r="E66" s="64"/>
      <c r="F66" s="61"/>
      <c r="G66" s="62"/>
      <c r="H66" s="62"/>
      <c r="I66" s="62"/>
      <c r="J66" s="62"/>
      <c r="K66" s="62"/>
      <c r="L66" s="62"/>
      <c r="M66" s="62"/>
      <c r="N66" s="62"/>
    </row>
    <row r="67" spans="1:14" x14ac:dyDescent="0.3">
      <c r="D67" s="58"/>
      <c r="E67" s="64"/>
      <c r="F67" s="61"/>
      <c r="G67" s="62"/>
      <c r="H67" s="62"/>
      <c r="I67" s="62"/>
      <c r="J67" s="62"/>
      <c r="K67" s="62"/>
      <c r="L67" s="62"/>
      <c r="M67" s="62"/>
      <c r="N67" s="62"/>
    </row>
    <row r="68" spans="1:14" x14ac:dyDescent="0.3">
      <c r="D68" s="58"/>
      <c r="E68" s="64"/>
      <c r="F68" s="61"/>
      <c r="G68" s="62"/>
      <c r="H68" s="62"/>
      <c r="I68" s="62"/>
      <c r="J68" s="62"/>
      <c r="K68" s="62"/>
      <c r="L68" s="62"/>
      <c r="M68" s="62"/>
      <c r="N68" s="62"/>
    </row>
    <row r="69" spans="1:14" x14ac:dyDescent="0.3">
      <c r="D69" s="58"/>
      <c r="E69" s="58"/>
      <c r="F69" s="58"/>
      <c r="G69" s="58"/>
      <c r="H69" s="58"/>
      <c r="I69" s="58"/>
      <c r="J69" s="58"/>
      <c r="K69" s="58"/>
      <c r="L69" s="58"/>
      <c r="M69" s="58"/>
      <c r="N69" s="58"/>
    </row>
    <row r="70" spans="1:14" x14ac:dyDescent="0.3">
      <c r="D70" s="58"/>
      <c r="E70" s="58"/>
      <c r="F70" s="58"/>
      <c r="G70" s="58"/>
      <c r="H70" s="58"/>
      <c r="I70" s="58"/>
      <c r="J70" s="58"/>
      <c r="K70" s="58"/>
      <c r="L70" s="58"/>
      <c r="M70" s="58"/>
      <c r="N70" s="58"/>
    </row>
    <row r="72" spans="1:14" x14ac:dyDescent="0.3">
      <c r="F72" s="70" t="s">
        <v>88</v>
      </c>
      <c r="G72" s="70"/>
      <c r="H72" s="70"/>
    </row>
    <row r="73" spans="1:14" x14ac:dyDescent="0.3">
      <c r="F73" s="48" t="s">
        <v>83</v>
      </c>
      <c r="G73" s="48" t="s">
        <v>84</v>
      </c>
      <c r="H73" s="48" t="s">
        <v>85</v>
      </c>
      <c r="J73" s="1" t="s">
        <v>89</v>
      </c>
      <c r="K73" s="1" t="s">
        <v>87</v>
      </c>
    </row>
    <row r="74" spans="1:14" x14ac:dyDescent="0.3">
      <c r="E74" s="49" t="s">
        <v>86</v>
      </c>
      <c r="F74" s="38">
        <v>0.4</v>
      </c>
      <c r="G74" s="53">
        <v>2.1999999999999999E-2</v>
      </c>
      <c r="H74" s="38">
        <f ca="1">_xlfn.NORM.INV(RAND(),F74,G74)</f>
        <v>0.4025620020311943</v>
      </c>
      <c r="J74" s="1">
        <v>1</v>
      </c>
      <c r="K74" s="42">
        <f ca="1">H78</f>
        <v>746.12035413610431</v>
      </c>
      <c r="M74" s="38" t="s">
        <v>90</v>
      </c>
      <c r="N74" s="42">
        <f ca="1">MAX(K74:K1073)</f>
        <v>2301.5064811169182</v>
      </c>
    </row>
    <row r="75" spans="1:14" x14ac:dyDescent="0.3">
      <c r="E75" s="50" t="s">
        <v>53</v>
      </c>
      <c r="F75" s="38">
        <v>0.1</v>
      </c>
      <c r="G75" s="53">
        <v>5.0000000000000001E-3</v>
      </c>
      <c r="H75" s="38">
        <f t="shared" ref="H75:H76" ca="1" si="9">_xlfn.NORM.INV(RAND(),F75,G75)</f>
        <v>0.10518443760726502</v>
      </c>
      <c r="J75" s="1">
        <v>2</v>
      </c>
      <c r="K75" s="42">
        <f t="dataTable" ref="K75:K1073" dt2D="0" dtr="0" r1="M78" ca="1"/>
        <v>489.8507472619504</v>
      </c>
      <c r="M75" s="1" t="s">
        <v>91</v>
      </c>
      <c r="N75" s="42">
        <f ca="1">MIN(K74:K1073)</f>
        <v>311.71323964424994</v>
      </c>
    </row>
    <row r="76" spans="1:14" x14ac:dyDescent="0.3">
      <c r="E76" s="49" t="s">
        <v>52</v>
      </c>
      <c r="F76" s="51">
        <v>9.7900000000000001E-2</v>
      </c>
      <c r="G76" s="54">
        <v>0.01</v>
      </c>
      <c r="H76" s="38">
        <f t="shared" ca="1" si="9"/>
        <v>8.6514000983810846E-2</v>
      </c>
      <c r="J76" s="1">
        <v>3</v>
      </c>
      <c r="K76" s="42">
        <v>841.48660679786019</v>
      </c>
      <c r="M76" s="1" t="s">
        <v>83</v>
      </c>
      <c r="N76" s="42">
        <f ca="1">AVERAGE(K74:K1073)</f>
        <v>573.85088863413716</v>
      </c>
    </row>
    <row r="77" spans="1:14" x14ac:dyDescent="0.3">
      <c r="E77" s="51"/>
      <c r="J77" s="1">
        <v>4</v>
      </c>
      <c r="K77" s="42">
        <v>392.44663464596874</v>
      </c>
      <c r="M77" s="1" t="s">
        <v>84</v>
      </c>
      <c r="N77" s="7">
        <f ca="1">_xlfn.STDEV.P(K74:K1073)</f>
        <v>154.00807053802717</v>
      </c>
    </row>
    <row r="78" spans="1:14" x14ac:dyDescent="0.3">
      <c r="G78" s="52" t="s">
        <v>87</v>
      </c>
      <c r="H78" s="42">
        <f ca="1">B65</f>
        <v>746.12035413610431</v>
      </c>
      <c r="J78" s="1">
        <v>5</v>
      </c>
      <c r="K78" s="42">
        <v>420.73850777312663</v>
      </c>
    </row>
    <row r="79" spans="1:14" x14ac:dyDescent="0.3">
      <c r="J79" s="1">
        <v>6</v>
      </c>
      <c r="K79" s="42">
        <v>509.73310490850071</v>
      </c>
    </row>
    <row r="80" spans="1:14" x14ac:dyDescent="0.3">
      <c r="J80" s="1">
        <v>7</v>
      </c>
      <c r="K80" s="42">
        <v>622.00786603372592</v>
      </c>
    </row>
    <row r="81" spans="10:11" x14ac:dyDescent="0.3">
      <c r="J81" s="1">
        <v>8</v>
      </c>
      <c r="K81" s="42">
        <v>484.29169454004148</v>
      </c>
    </row>
    <row r="82" spans="10:11" x14ac:dyDescent="0.3">
      <c r="J82" s="1">
        <v>9</v>
      </c>
      <c r="K82" s="42">
        <v>652.2558884401343</v>
      </c>
    </row>
    <row r="83" spans="10:11" x14ac:dyDescent="0.3">
      <c r="J83" s="1">
        <v>10</v>
      </c>
      <c r="K83" s="42">
        <v>438.63063012078959</v>
      </c>
    </row>
    <row r="84" spans="10:11" x14ac:dyDescent="0.3">
      <c r="J84" s="1">
        <v>11</v>
      </c>
      <c r="K84" s="42">
        <v>1194.523290188577</v>
      </c>
    </row>
    <row r="85" spans="10:11" x14ac:dyDescent="0.3">
      <c r="J85" s="1">
        <v>12</v>
      </c>
      <c r="K85" s="42">
        <v>604.81259011869338</v>
      </c>
    </row>
    <row r="86" spans="10:11" x14ac:dyDescent="0.3">
      <c r="J86" s="1">
        <v>13</v>
      </c>
      <c r="K86" s="42">
        <v>460.88305000757316</v>
      </c>
    </row>
    <row r="87" spans="10:11" x14ac:dyDescent="0.3">
      <c r="J87" s="1">
        <v>14</v>
      </c>
      <c r="K87" s="42">
        <v>426.35791287143809</v>
      </c>
    </row>
    <row r="88" spans="10:11" x14ac:dyDescent="0.3">
      <c r="J88" s="1">
        <v>15</v>
      </c>
      <c r="K88" s="42">
        <v>588.6746290766589</v>
      </c>
    </row>
    <row r="89" spans="10:11" x14ac:dyDescent="0.3">
      <c r="J89" s="1">
        <v>16</v>
      </c>
      <c r="K89" s="42">
        <v>484.80622433164433</v>
      </c>
    </row>
    <row r="90" spans="10:11" x14ac:dyDescent="0.3">
      <c r="J90" s="1">
        <v>17</v>
      </c>
      <c r="K90" s="42">
        <v>489.46306849045106</v>
      </c>
    </row>
    <row r="91" spans="10:11" x14ac:dyDescent="0.3">
      <c r="J91" s="1">
        <v>18</v>
      </c>
      <c r="K91" s="42">
        <v>555.41215739587335</v>
      </c>
    </row>
    <row r="92" spans="10:11" x14ac:dyDescent="0.3">
      <c r="J92" s="1">
        <v>19</v>
      </c>
      <c r="K92" s="42">
        <v>643.77366270421464</v>
      </c>
    </row>
    <row r="93" spans="10:11" x14ac:dyDescent="0.3">
      <c r="J93" s="1">
        <v>20</v>
      </c>
      <c r="K93" s="42">
        <v>621.33956027400222</v>
      </c>
    </row>
    <row r="94" spans="10:11" x14ac:dyDescent="0.3">
      <c r="J94" s="1">
        <v>21</v>
      </c>
      <c r="K94" s="42">
        <v>899.84344955072095</v>
      </c>
    </row>
    <row r="95" spans="10:11" x14ac:dyDescent="0.3">
      <c r="J95" s="1">
        <v>22</v>
      </c>
      <c r="K95" s="42">
        <v>434.56889810196117</v>
      </c>
    </row>
    <row r="96" spans="10:11" x14ac:dyDescent="0.3">
      <c r="J96" s="1">
        <v>23</v>
      </c>
      <c r="K96" s="42">
        <v>593.94718619415005</v>
      </c>
    </row>
    <row r="97" spans="10:11" x14ac:dyDescent="0.3">
      <c r="J97" s="1">
        <v>24</v>
      </c>
      <c r="K97" s="42">
        <v>463.40520393289103</v>
      </c>
    </row>
    <row r="98" spans="10:11" x14ac:dyDescent="0.3">
      <c r="J98" s="1">
        <v>25</v>
      </c>
      <c r="K98" s="42">
        <v>547.75256425956536</v>
      </c>
    </row>
    <row r="99" spans="10:11" x14ac:dyDescent="0.3">
      <c r="J99" s="1">
        <v>26</v>
      </c>
      <c r="K99" s="42">
        <v>478.60898411732597</v>
      </c>
    </row>
    <row r="100" spans="10:11" x14ac:dyDescent="0.3">
      <c r="J100" s="1">
        <v>27</v>
      </c>
      <c r="K100" s="42">
        <v>526.18185760050756</v>
      </c>
    </row>
    <row r="101" spans="10:11" x14ac:dyDescent="0.3">
      <c r="J101" s="1">
        <v>28</v>
      </c>
      <c r="K101" s="42">
        <v>1074.1033088977977</v>
      </c>
    </row>
    <row r="102" spans="10:11" x14ac:dyDescent="0.3">
      <c r="J102" s="1">
        <v>29</v>
      </c>
      <c r="K102" s="42">
        <v>460.39575144335407</v>
      </c>
    </row>
    <row r="103" spans="10:11" x14ac:dyDescent="0.3">
      <c r="J103" s="1">
        <v>30</v>
      </c>
      <c r="K103" s="42">
        <v>642.90031437906123</v>
      </c>
    </row>
    <row r="104" spans="10:11" x14ac:dyDescent="0.3">
      <c r="J104" s="1">
        <v>31</v>
      </c>
      <c r="K104" s="42">
        <v>551.97788961519302</v>
      </c>
    </row>
    <row r="105" spans="10:11" x14ac:dyDescent="0.3">
      <c r="J105" s="1">
        <v>32</v>
      </c>
      <c r="K105" s="42">
        <v>585.28429101402673</v>
      </c>
    </row>
    <row r="106" spans="10:11" x14ac:dyDescent="0.3">
      <c r="J106" s="1">
        <v>33</v>
      </c>
      <c r="K106" s="42">
        <v>517.98121014264507</v>
      </c>
    </row>
    <row r="107" spans="10:11" x14ac:dyDescent="0.3">
      <c r="J107" s="1">
        <v>34</v>
      </c>
      <c r="K107" s="42">
        <v>419.80678106665414</v>
      </c>
    </row>
    <row r="108" spans="10:11" x14ac:dyDescent="0.3">
      <c r="J108" s="1">
        <v>35</v>
      </c>
      <c r="K108" s="42">
        <v>728.52310437836661</v>
      </c>
    </row>
    <row r="109" spans="10:11" x14ac:dyDescent="0.3">
      <c r="J109" s="1">
        <v>36</v>
      </c>
      <c r="K109" s="42">
        <v>421.37345998152182</v>
      </c>
    </row>
    <row r="110" spans="10:11" x14ac:dyDescent="0.3">
      <c r="J110" s="1">
        <v>37</v>
      </c>
      <c r="K110" s="42">
        <v>512.02510441727873</v>
      </c>
    </row>
    <row r="111" spans="10:11" x14ac:dyDescent="0.3">
      <c r="J111" s="1">
        <v>38</v>
      </c>
      <c r="K111" s="42">
        <v>442.20772200234313</v>
      </c>
    </row>
    <row r="112" spans="10:11" x14ac:dyDescent="0.3">
      <c r="J112" s="1">
        <v>39</v>
      </c>
      <c r="K112" s="42">
        <v>501.65444709609989</v>
      </c>
    </row>
    <row r="113" spans="10:11" x14ac:dyDescent="0.3">
      <c r="J113" s="1">
        <v>40</v>
      </c>
      <c r="K113" s="42">
        <v>479.16751584107658</v>
      </c>
    </row>
    <row r="114" spans="10:11" x14ac:dyDescent="0.3">
      <c r="J114" s="1">
        <v>41</v>
      </c>
      <c r="K114" s="42">
        <v>443.66139119069283</v>
      </c>
    </row>
    <row r="115" spans="10:11" x14ac:dyDescent="0.3">
      <c r="J115" s="1">
        <v>42</v>
      </c>
      <c r="K115" s="42">
        <v>709.04717883672402</v>
      </c>
    </row>
    <row r="116" spans="10:11" x14ac:dyDescent="0.3">
      <c r="J116" s="1">
        <v>43</v>
      </c>
      <c r="K116" s="42">
        <v>942.89464566412596</v>
      </c>
    </row>
    <row r="117" spans="10:11" x14ac:dyDescent="0.3">
      <c r="J117" s="1">
        <v>44</v>
      </c>
      <c r="K117" s="42">
        <v>488.26015630017997</v>
      </c>
    </row>
    <row r="118" spans="10:11" x14ac:dyDescent="0.3">
      <c r="J118" s="1">
        <v>45</v>
      </c>
      <c r="K118" s="42">
        <v>376.97997211466321</v>
      </c>
    </row>
    <row r="119" spans="10:11" x14ac:dyDescent="0.3">
      <c r="J119" s="1">
        <v>46</v>
      </c>
      <c r="K119" s="42">
        <v>823.86990502974606</v>
      </c>
    </row>
    <row r="120" spans="10:11" x14ac:dyDescent="0.3">
      <c r="J120" s="1">
        <v>47</v>
      </c>
      <c r="K120" s="42">
        <v>627.84078820906291</v>
      </c>
    </row>
    <row r="121" spans="10:11" x14ac:dyDescent="0.3">
      <c r="J121" s="1">
        <v>48</v>
      </c>
      <c r="K121" s="42">
        <v>624.20273383913241</v>
      </c>
    </row>
    <row r="122" spans="10:11" x14ac:dyDescent="0.3">
      <c r="J122" s="1">
        <v>49</v>
      </c>
      <c r="K122" s="42">
        <v>547.67478115740175</v>
      </c>
    </row>
    <row r="123" spans="10:11" x14ac:dyDescent="0.3">
      <c r="J123" s="1">
        <v>50</v>
      </c>
      <c r="K123" s="42">
        <v>719.12512882161627</v>
      </c>
    </row>
    <row r="124" spans="10:11" x14ac:dyDescent="0.3">
      <c r="J124" s="1">
        <v>51</v>
      </c>
      <c r="K124" s="42">
        <v>428.00191041307625</v>
      </c>
    </row>
    <row r="125" spans="10:11" x14ac:dyDescent="0.3">
      <c r="J125" s="1">
        <v>52</v>
      </c>
      <c r="K125" s="42">
        <v>542.69313063603829</v>
      </c>
    </row>
    <row r="126" spans="10:11" x14ac:dyDescent="0.3">
      <c r="J126" s="1">
        <v>53</v>
      </c>
      <c r="K126" s="42">
        <v>627.09676609215558</v>
      </c>
    </row>
    <row r="127" spans="10:11" x14ac:dyDescent="0.3">
      <c r="J127" s="1">
        <v>54</v>
      </c>
      <c r="K127" s="42">
        <v>549.3522258377119</v>
      </c>
    </row>
    <row r="128" spans="10:11" x14ac:dyDescent="0.3">
      <c r="J128" s="1">
        <v>55</v>
      </c>
      <c r="K128" s="42">
        <v>538.60538571776328</v>
      </c>
    </row>
    <row r="129" spans="10:11" x14ac:dyDescent="0.3">
      <c r="J129" s="1">
        <v>56</v>
      </c>
      <c r="K129" s="42">
        <v>473.76891019550771</v>
      </c>
    </row>
    <row r="130" spans="10:11" x14ac:dyDescent="0.3">
      <c r="J130" s="1">
        <v>57</v>
      </c>
      <c r="K130" s="42">
        <v>444.56616330495001</v>
      </c>
    </row>
    <row r="131" spans="10:11" x14ac:dyDescent="0.3">
      <c r="J131" s="1">
        <v>58</v>
      </c>
      <c r="K131" s="42">
        <v>439.45872125830789</v>
      </c>
    </row>
    <row r="132" spans="10:11" x14ac:dyDescent="0.3">
      <c r="J132" s="1">
        <v>59</v>
      </c>
      <c r="K132" s="42">
        <v>564.50134827426837</v>
      </c>
    </row>
    <row r="133" spans="10:11" x14ac:dyDescent="0.3">
      <c r="J133" s="1">
        <v>60</v>
      </c>
      <c r="K133" s="42">
        <v>522.00544919136746</v>
      </c>
    </row>
    <row r="134" spans="10:11" x14ac:dyDescent="0.3">
      <c r="J134" s="1">
        <v>61</v>
      </c>
      <c r="K134" s="42">
        <v>441.2511638257173</v>
      </c>
    </row>
    <row r="135" spans="10:11" x14ac:dyDescent="0.3">
      <c r="J135" s="1">
        <v>62</v>
      </c>
      <c r="K135" s="42">
        <v>795.70143717566395</v>
      </c>
    </row>
    <row r="136" spans="10:11" x14ac:dyDescent="0.3">
      <c r="J136" s="1">
        <v>63</v>
      </c>
      <c r="K136" s="42">
        <v>754.62802679802007</v>
      </c>
    </row>
    <row r="137" spans="10:11" x14ac:dyDescent="0.3">
      <c r="J137" s="1">
        <v>64</v>
      </c>
      <c r="K137" s="42">
        <v>492.08691573477881</v>
      </c>
    </row>
    <row r="138" spans="10:11" x14ac:dyDescent="0.3">
      <c r="J138" s="1">
        <v>65</v>
      </c>
      <c r="K138" s="42">
        <v>466.96886343083924</v>
      </c>
    </row>
    <row r="139" spans="10:11" x14ac:dyDescent="0.3">
      <c r="J139" s="1">
        <v>66</v>
      </c>
      <c r="K139" s="42">
        <v>469.34173919025613</v>
      </c>
    </row>
    <row r="140" spans="10:11" x14ac:dyDescent="0.3">
      <c r="J140" s="1">
        <v>67</v>
      </c>
      <c r="K140" s="42">
        <v>402.27501905138377</v>
      </c>
    </row>
    <row r="141" spans="10:11" x14ac:dyDescent="0.3">
      <c r="J141" s="1">
        <v>68</v>
      </c>
      <c r="K141" s="42">
        <v>486.41261460668886</v>
      </c>
    </row>
    <row r="142" spans="10:11" x14ac:dyDescent="0.3">
      <c r="J142" s="1">
        <v>69</v>
      </c>
      <c r="K142" s="42">
        <v>527.96737565908768</v>
      </c>
    </row>
    <row r="143" spans="10:11" x14ac:dyDescent="0.3">
      <c r="J143" s="1">
        <v>70</v>
      </c>
      <c r="K143" s="42">
        <v>560.07438149334007</v>
      </c>
    </row>
    <row r="144" spans="10:11" x14ac:dyDescent="0.3">
      <c r="J144" s="1">
        <v>71</v>
      </c>
      <c r="K144" s="42">
        <v>460.43259517303215</v>
      </c>
    </row>
    <row r="145" spans="10:11" x14ac:dyDescent="0.3">
      <c r="J145" s="1">
        <v>72</v>
      </c>
      <c r="K145" s="42">
        <v>714.52321318179042</v>
      </c>
    </row>
    <row r="146" spans="10:11" x14ac:dyDescent="0.3">
      <c r="J146" s="1">
        <v>73</v>
      </c>
      <c r="K146" s="42">
        <v>470.41574426701879</v>
      </c>
    </row>
    <row r="147" spans="10:11" x14ac:dyDescent="0.3">
      <c r="J147" s="1">
        <v>74</v>
      </c>
      <c r="K147" s="42">
        <v>485.99399706369496</v>
      </c>
    </row>
    <row r="148" spans="10:11" x14ac:dyDescent="0.3">
      <c r="J148" s="1">
        <v>75</v>
      </c>
      <c r="K148" s="42">
        <v>548.33496454083138</v>
      </c>
    </row>
    <row r="149" spans="10:11" x14ac:dyDescent="0.3">
      <c r="J149" s="1">
        <v>76</v>
      </c>
      <c r="K149" s="42">
        <v>443.91410989561086</v>
      </c>
    </row>
    <row r="150" spans="10:11" x14ac:dyDescent="0.3">
      <c r="J150" s="1">
        <v>77</v>
      </c>
      <c r="K150" s="42">
        <v>710.93604305388556</v>
      </c>
    </row>
    <row r="151" spans="10:11" x14ac:dyDescent="0.3">
      <c r="J151" s="1">
        <v>78</v>
      </c>
      <c r="K151" s="42">
        <v>506.18424890666989</v>
      </c>
    </row>
    <row r="152" spans="10:11" x14ac:dyDescent="0.3">
      <c r="J152" s="1">
        <v>79</v>
      </c>
      <c r="K152" s="42">
        <v>466.01490928558889</v>
      </c>
    </row>
    <row r="153" spans="10:11" x14ac:dyDescent="0.3">
      <c r="J153" s="1">
        <v>80</v>
      </c>
      <c r="K153" s="42">
        <v>719.53763901984235</v>
      </c>
    </row>
    <row r="154" spans="10:11" x14ac:dyDescent="0.3">
      <c r="J154" s="1">
        <v>81</v>
      </c>
      <c r="K154" s="42">
        <v>677.26015831556344</v>
      </c>
    </row>
    <row r="155" spans="10:11" x14ac:dyDescent="0.3">
      <c r="J155" s="1">
        <v>82</v>
      </c>
      <c r="K155" s="42">
        <v>724.53626228694816</v>
      </c>
    </row>
    <row r="156" spans="10:11" x14ac:dyDescent="0.3">
      <c r="J156" s="1">
        <v>83</v>
      </c>
      <c r="K156" s="42">
        <v>906.33623146971081</v>
      </c>
    </row>
    <row r="157" spans="10:11" x14ac:dyDescent="0.3">
      <c r="J157" s="1">
        <v>84</v>
      </c>
      <c r="K157" s="42">
        <v>379.65617420318637</v>
      </c>
    </row>
    <row r="158" spans="10:11" x14ac:dyDescent="0.3">
      <c r="J158" s="1">
        <v>85</v>
      </c>
      <c r="K158" s="42">
        <v>651.59142697107029</v>
      </c>
    </row>
    <row r="159" spans="10:11" x14ac:dyDescent="0.3">
      <c r="J159" s="1">
        <v>86</v>
      </c>
      <c r="K159" s="42">
        <v>459.80614857537461</v>
      </c>
    </row>
    <row r="160" spans="10:11" x14ac:dyDescent="0.3">
      <c r="J160" s="1">
        <v>87</v>
      </c>
      <c r="K160" s="42">
        <v>840.68256577751333</v>
      </c>
    </row>
    <row r="161" spans="10:11" x14ac:dyDescent="0.3">
      <c r="J161" s="1">
        <v>88</v>
      </c>
      <c r="K161" s="42">
        <v>783.72175378414931</v>
      </c>
    </row>
    <row r="162" spans="10:11" x14ac:dyDescent="0.3">
      <c r="J162" s="1">
        <v>89</v>
      </c>
      <c r="K162" s="42">
        <v>714.29861112715798</v>
      </c>
    </row>
    <row r="163" spans="10:11" x14ac:dyDescent="0.3">
      <c r="J163" s="1">
        <v>90</v>
      </c>
      <c r="K163" s="42">
        <v>722.73045768488021</v>
      </c>
    </row>
    <row r="164" spans="10:11" x14ac:dyDescent="0.3">
      <c r="J164" s="1">
        <v>91</v>
      </c>
      <c r="K164" s="42">
        <v>761.57695107135544</v>
      </c>
    </row>
    <row r="165" spans="10:11" x14ac:dyDescent="0.3">
      <c r="J165" s="1">
        <v>92</v>
      </c>
      <c r="K165" s="42">
        <v>555.59707798114982</v>
      </c>
    </row>
    <row r="166" spans="10:11" x14ac:dyDescent="0.3">
      <c r="J166" s="1">
        <v>93</v>
      </c>
      <c r="K166" s="42">
        <v>560.31994853018887</v>
      </c>
    </row>
    <row r="167" spans="10:11" x14ac:dyDescent="0.3">
      <c r="J167" s="1">
        <v>94</v>
      </c>
      <c r="K167" s="42">
        <v>620.50508353937698</v>
      </c>
    </row>
    <row r="168" spans="10:11" x14ac:dyDescent="0.3">
      <c r="J168" s="1">
        <v>95</v>
      </c>
      <c r="K168" s="42">
        <v>603.82332759370991</v>
      </c>
    </row>
    <row r="169" spans="10:11" x14ac:dyDescent="0.3">
      <c r="J169" s="1">
        <v>96</v>
      </c>
      <c r="K169" s="42">
        <v>416.92248013797075</v>
      </c>
    </row>
    <row r="170" spans="10:11" x14ac:dyDescent="0.3">
      <c r="J170" s="1">
        <v>97</v>
      </c>
      <c r="K170" s="42">
        <v>535.54444333789365</v>
      </c>
    </row>
    <row r="171" spans="10:11" x14ac:dyDescent="0.3">
      <c r="J171" s="1">
        <v>98</v>
      </c>
      <c r="K171" s="42">
        <v>591.63554856921417</v>
      </c>
    </row>
    <row r="172" spans="10:11" x14ac:dyDescent="0.3">
      <c r="J172" s="1">
        <v>99</v>
      </c>
      <c r="K172" s="42">
        <v>495.45034164792145</v>
      </c>
    </row>
    <row r="173" spans="10:11" x14ac:dyDescent="0.3">
      <c r="J173" s="1">
        <v>100</v>
      </c>
      <c r="K173" s="42">
        <v>966.34092621963009</v>
      </c>
    </row>
    <row r="174" spans="10:11" x14ac:dyDescent="0.3">
      <c r="J174" s="1">
        <v>101</v>
      </c>
      <c r="K174" s="42">
        <v>533.27264175915377</v>
      </c>
    </row>
    <row r="175" spans="10:11" x14ac:dyDescent="0.3">
      <c r="J175" s="1">
        <v>102</v>
      </c>
      <c r="K175" s="42">
        <v>380.83258560006288</v>
      </c>
    </row>
    <row r="176" spans="10:11" x14ac:dyDescent="0.3">
      <c r="J176" s="1">
        <v>103</v>
      </c>
      <c r="K176" s="42">
        <v>846.98698745633658</v>
      </c>
    </row>
    <row r="177" spans="10:11" x14ac:dyDescent="0.3">
      <c r="J177" s="1">
        <v>104</v>
      </c>
      <c r="K177" s="42">
        <v>667.98312740295148</v>
      </c>
    </row>
    <row r="178" spans="10:11" x14ac:dyDescent="0.3">
      <c r="J178" s="1">
        <v>105</v>
      </c>
      <c r="K178" s="42">
        <v>632.0530302715714</v>
      </c>
    </row>
    <row r="179" spans="10:11" x14ac:dyDescent="0.3">
      <c r="J179" s="1">
        <v>106</v>
      </c>
      <c r="K179" s="42">
        <v>655.91944111336284</v>
      </c>
    </row>
    <row r="180" spans="10:11" x14ac:dyDescent="0.3">
      <c r="J180" s="1">
        <v>107</v>
      </c>
      <c r="K180" s="42">
        <v>453.20298457891539</v>
      </c>
    </row>
    <row r="181" spans="10:11" x14ac:dyDescent="0.3">
      <c r="J181" s="1">
        <v>108</v>
      </c>
      <c r="K181" s="42">
        <v>713.51615483969579</v>
      </c>
    </row>
    <row r="182" spans="10:11" x14ac:dyDescent="0.3">
      <c r="J182" s="1">
        <v>109</v>
      </c>
      <c r="K182" s="42">
        <v>480.55748310687892</v>
      </c>
    </row>
    <row r="183" spans="10:11" x14ac:dyDescent="0.3">
      <c r="J183" s="1">
        <v>110</v>
      </c>
      <c r="K183" s="42">
        <v>468.39108607454352</v>
      </c>
    </row>
    <row r="184" spans="10:11" x14ac:dyDescent="0.3">
      <c r="J184" s="1">
        <v>111</v>
      </c>
      <c r="K184" s="42">
        <v>663.59732921547379</v>
      </c>
    </row>
    <row r="185" spans="10:11" x14ac:dyDescent="0.3">
      <c r="J185" s="1">
        <v>112</v>
      </c>
      <c r="K185" s="42">
        <v>538.19763704939783</v>
      </c>
    </row>
    <row r="186" spans="10:11" x14ac:dyDescent="0.3">
      <c r="J186" s="1">
        <v>113</v>
      </c>
      <c r="K186" s="42">
        <v>427.86122567380772</v>
      </c>
    </row>
    <row r="187" spans="10:11" x14ac:dyDescent="0.3">
      <c r="J187" s="1">
        <v>114</v>
      </c>
      <c r="K187" s="42">
        <v>391.35270757764448</v>
      </c>
    </row>
    <row r="188" spans="10:11" x14ac:dyDescent="0.3">
      <c r="J188" s="1">
        <v>115</v>
      </c>
      <c r="K188" s="42">
        <v>483.33951366281019</v>
      </c>
    </row>
    <row r="189" spans="10:11" x14ac:dyDescent="0.3">
      <c r="J189" s="1">
        <v>116</v>
      </c>
      <c r="K189" s="42">
        <v>615.29508006371282</v>
      </c>
    </row>
    <row r="190" spans="10:11" x14ac:dyDescent="0.3">
      <c r="J190" s="1">
        <v>117</v>
      </c>
      <c r="K190" s="42">
        <v>502.58266864062068</v>
      </c>
    </row>
    <row r="191" spans="10:11" x14ac:dyDescent="0.3">
      <c r="J191" s="1">
        <v>118</v>
      </c>
      <c r="K191" s="42">
        <v>519.95452985762779</v>
      </c>
    </row>
    <row r="192" spans="10:11" x14ac:dyDescent="0.3">
      <c r="J192" s="1">
        <v>119</v>
      </c>
      <c r="K192" s="42">
        <v>822.75341943898081</v>
      </c>
    </row>
    <row r="193" spans="10:11" x14ac:dyDescent="0.3">
      <c r="J193" s="1">
        <v>120</v>
      </c>
      <c r="K193" s="42">
        <v>516.90540178905576</v>
      </c>
    </row>
    <row r="194" spans="10:11" x14ac:dyDescent="0.3">
      <c r="J194" s="1">
        <v>121</v>
      </c>
      <c r="K194" s="42">
        <v>701.49636640092763</v>
      </c>
    </row>
    <row r="195" spans="10:11" x14ac:dyDescent="0.3">
      <c r="J195" s="1">
        <v>122</v>
      </c>
      <c r="K195" s="42">
        <v>417.65978042165597</v>
      </c>
    </row>
    <row r="196" spans="10:11" x14ac:dyDescent="0.3">
      <c r="J196" s="1">
        <v>123</v>
      </c>
      <c r="K196" s="42">
        <v>638.01676802947645</v>
      </c>
    </row>
    <row r="197" spans="10:11" x14ac:dyDescent="0.3">
      <c r="J197" s="1">
        <v>124</v>
      </c>
      <c r="K197" s="42">
        <v>414.35301846895453</v>
      </c>
    </row>
    <row r="198" spans="10:11" x14ac:dyDescent="0.3">
      <c r="J198" s="1">
        <v>125</v>
      </c>
      <c r="K198" s="42">
        <v>515.52880371502624</v>
      </c>
    </row>
    <row r="199" spans="10:11" x14ac:dyDescent="0.3">
      <c r="J199" s="1">
        <v>126</v>
      </c>
      <c r="K199" s="42">
        <v>629.66021987480269</v>
      </c>
    </row>
    <row r="200" spans="10:11" x14ac:dyDescent="0.3">
      <c r="J200" s="1">
        <v>127</v>
      </c>
      <c r="K200" s="42">
        <v>579.98486410800592</v>
      </c>
    </row>
    <row r="201" spans="10:11" x14ac:dyDescent="0.3">
      <c r="J201" s="1">
        <v>128</v>
      </c>
      <c r="K201" s="42">
        <v>583.56612349682905</v>
      </c>
    </row>
    <row r="202" spans="10:11" x14ac:dyDescent="0.3">
      <c r="J202" s="1">
        <v>129</v>
      </c>
      <c r="K202" s="42">
        <v>894.29618840197747</v>
      </c>
    </row>
    <row r="203" spans="10:11" x14ac:dyDescent="0.3">
      <c r="J203" s="1">
        <v>130</v>
      </c>
      <c r="K203" s="42">
        <v>448.17639564313805</v>
      </c>
    </row>
    <row r="204" spans="10:11" x14ac:dyDescent="0.3">
      <c r="J204" s="1">
        <v>131</v>
      </c>
      <c r="K204" s="42">
        <v>601.79557087621072</v>
      </c>
    </row>
    <row r="205" spans="10:11" x14ac:dyDescent="0.3">
      <c r="J205" s="1">
        <v>132</v>
      </c>
      <c r="K205" s="42">
        <v>612.11517815720367</v>
      </c>
    </row>
    <row r="206" spans="10:11" x14ac:dyDescent="0.3">
      <c r="J206" s="1">
        <v>133</v>
      </c>
      <c r="K206" s="42">
        <v>625.85497024068786</v>
      </c>
    </row>
    <row r="207" spans="10:11" x14ac:dyDescent="0.3">
      <c r="J207" s="1">
        <v>134</v>
      </c>
      <c r="K207" s="42">
        <v>545.13706084773241</v>
      </c>
    </row>
    <row r="208" spans="10:11" x14ac:dyDescent="0.3">
      <c r="J208" s="1">
        <v>135</v>
      </c>
      <c r="K208" s="42">
        <v>614.71516794024262</v>
      </c>
    </row>
    <row r="209" spans="10:11" x14ac:dyDescent="0.3">
      <c r="J209" s="1">
        <v>136</v>
      </c>
      <c r="K209" s="42">
        <v>392.32699396338683</v>
      </c>
    </row>
    <row r="210" spans="10:11" x14ac:dyDescent="0.3">
      <c r="J210" s="1">
        <v>137</v>
      </c>
      <c r="K210" s="42">
        <v>582.91214589077561</v>
      </c>
    </row>
    <row r="211" spans="10:11" x14ac:dyDescent="0.3">
      <c r="J211" s="1">
        <v>138</v>
      </c>
      <c r="K211" s="42">
        <v>551.82058607302133</v>
      </c>
    </row>
    <row r="212" spans="10:11" x14ac:dyDescent="0.3">
      <c r="J212" s="1">
        <v>139</v>
      </c>
      <c r="K212" s="42">
        <v>664.94969265341911</v>
      </c>
    </row>
    <row r="213" spans="10:11" x14ac:dyDescent="0.3">
      <c r="J213" s="1">
        <v>140</v>
      </c>
      <c r="K213" s="42">
        <v>397.37962043675736</v>
      </c>
    </row>
    <row r="214" spans="10:11" x14ac:dyDescent="0.3">
      <c r="J214" s="1">
        <v>141</v>
      </c>
      <c r="K214" s="42">
        <v>1072.8566965537359</v>
      </c>
    </row>
    <row r="215" spans="10:11" x14ac:dyDescent="0.3">
      <c r="J215" s="1">
        <v>142</v>
      </c>
      <c r="K215" s="42">
        <v>1139.1160313393232</v>
      </c>
    </row>
    <row r="216" spans="10:11" x14ac:dyDescent="0.3">
      <c r="J216" s="1">
        <v>143</v>
      </c>
      <c r="K216" s="42">
        <v>502.41981998637675</v>
      </c>
    </row>
    <row r="217" spans="10:11" x14ac:dyDescent="0.3">
      <c r="J217" s="1">
        <v>144</v>
      </c>
      <c r="K217" s="42">
        <v>497.97448217808193</v>
      </c>
    </row>
    <row r="218" spans="10:11" x14ac:dyDescent="0.3">
      <c r="J218" s="1">
        <v>145</v>
      </c>
      <c r="K218" s="42">
        <v>396.84597441589949</v>
      </c>
    </row>
    <row r="219" spans="10:11" x14ac:dyDescent="0.3">
      <c r="J219" s="1">
        <v>146</v>
      </c>
      <c r="K219" s="42">
        <v>478.90124503611827</v>
      </c>
    </row>
    <row r="220" spans="10:11" x14ac:dyDescent="0.3">
      <c r="J220" s="1">
        <v>147</v>
      </c>
      <c r="K220" s="42">
        <v>816.57020947471244</v>
      </c>
    </row>
    <row r="221" spans="10:11" x14ac:dyDescent="0.3">
      <c r="J221" s="1">
        <v>148</v>
      </c>
      <c r="K221" s="42">
        <v>706.91067964873264</v>
      </c>
    </row>
    <row r="222" spans="10:11" x14ac:dyDescent="0.3">
      <c r="J222" s="1">
        <v>149</v>
      </c>
      <c r="K222" s="42">
        <v>506.14879267609672</v>
      </c>
    </row>
    <row r="223" spans="10:11" x14ac:dyDescent="0.3">
      <c r="J223" s="1">
        <v>150</v>
      </c>
      <c r="K223" s="42">
        <v>405.86562374627823</v>
      </c>
    </row>
    <row r="224" spans="10:11" x14ac:dyDescent="0.3">
      <c r="J224" s="1">
        <v>151</v>
      </c>
      <c r="K224" s="42">
        <v>767.78482522923321</v>
      </c>
    </row>
    <row r="225" spans="10:11" x14ac:dyDescent="0.3">
      <c r="J225" s="1">
        <v>152</v>
      </c>
      <c r="K225" s="42">
        <v>672.41523809547562</v>
      </c>
    </row>
    <row r="226" spans="10:11" x14ac:dyDescent="0.3">
      <c r="J226" s="1">
        <v>153</v>
      </c>
      <c r="K226" s="42">
        <v>517.2548431034586</v>
      </c>
    </row>
    <row r="227" spans="10:11" x14ac:dyDescent="0.3">
      <c r="J227" s="1">
        <v>154</v>
      </c>
      <c r="K227" s="42">
        <v>449.6548406207952</v>
      </c>
    </row>
    <row r="228" spans="10:11" x14ac:dyDescent="0.3">
      <c r="J228" s="1">
        <v>155</v>
      </c>
      <c r="K228" s="42">
        <v>525.17888746261656</v>
      </c>
    </row>
    <row r="229" spans="10:11" x14ac:dyDescent="0.3">
      <c r="J229" s="1">
        <v>156</v>
      </c>
      <c r="K229" s="42">
        <v>537.9525447844369</v>
      </c>
    </row>
    <row r="230" spans="10:11" x14ac:dyDescent="0.3">
      <c r="J230" s="1">
        <v>157</v>
      </c>
      <c r="K230" s="42">
        <v>438.90211409236741</v>
      </c>
    </row>
    <row r="231" spans="10:11" x14ac:dyDescent="0.3">
      <c r="J231" s="1">
        <v>158</v>
      </c>
      <c r="K231" s="42">
        <v>389.36473367404284</v>
      </c>
    </row>
    <row r="232" spans="10:11" x14ac:dyDescent="0.3">
      <c r="J232" s="1">
        <v>159</v>
      </c>
      <c r="K232" s="42">
        <v>532.67189442532629</v>
      </c>
    </row>
    <row r="233" spans="10:11" x14ac:dyDescent="0.3">
      <c r="J233" s="1">
        <v>160</v>
      </c>
      <c r="K233" s="42">
        <v>681.73741205485737</v>
      </c>
    </row>
    <row r="234" spans="10:11" x14ac:dyDescent="0.3">
      <c r="J234" s="1">
        <v>161</v>
      </c>
      <c r="K234" s="42">
        <v>546.40524122429713</v>
      </c>
    </row>
    <row r="235" spans="10:11" x14ac:dyDescent="0.3">
      <c r="J235" s="1">
        <v>162</v>
      </c>
      <c r="K235" s="42">
        <v>635.29772881522081</v>
      </c>
    </row>
    <row r="236" spans="10:11" x14ac:dyDescent="0.3">
      <c r="J236" s="1">
        <v>163</v>
      </c>
      <c r="K236" s="42">
        <v>533.06139224361721</v>
      </c>
    </row>
    <row r="237" spans="10:11" x14ac:dyDescent="0.3">
      <c r="J237" s="1">
        <v>164</v>
      </c>
      <c r="K237" s="42">
        <v>478.51497450790259</v>
      </c>
    </row>
    <row r="238" spans="10:11" x14ac:dyDescent="0.3">
      <c r="J238" s="1">
        <v>165</v>
      </c>
      <c r="K238" s="42">
        <v>477.56274183133695</v>
      </c>
    </row>
    <row r="239" spans="10:11" x14ac:dyDescent="0.3">
      <c r="J239" s="1">
        <v>166</v>
      </c>
      <c r="K239" s="42">
        <v>480.08450653522783</v>
      </c>
    </row>
    <row r="240" spans="10:11" x14ac:dyDescent="0.3">
      <c r="J240" s="1">
        <v>167</v>
      </c>
      <c r="K240" s="42">
        <v>505.81508786784849</v>
      </c>
    </row>
    <row r="241" spans="10:11" x14ac:dyDescent="0.3">
      <c r="J241" s="1">
        <v>168</v>
      </c>
      <c r="K241" s="42">
        <v>421.57068395137503</v>
      </c>
    </row>
    <row r="242" spans="10:11" x14ac:dyDescent="0.3">
      <c r="J242" s="1">
        <v>169</v>
      </c>
      <c r="K242" s="42">
        <v>506.99286474783565</v>
      </c>
    </row>
    <row r="243" spans="10:11" x14ac:dyDescent="0.3">
      <c r="J243" s="1">
        <v>170</v>
      </c>
      <c r="K243" s="42">
        <v>472.46381995309906</v>
      </c>
    </row>
    <row r="244" spans="10:11" x14ac:dyDescent="0.3">
      <c r="J244" s="1">
        <v>171</v>
      </c>
      <c r="K244" s="42">
        <v>495.59638492998937</v>
      </c>
    </row>
    <row r="245" spans="10:11" x14ac:dyDescent="0.3">
      <c r="J245" s="1">
        <v>172</v>
      </c>
      <c r="K245" s="42">
        <v>608.06179927996095</v>
      </c>
    </row>
    <row r="246" spans="10:11" x14ac:dyDescent="0.3">
      <c r="J246" s="1">
        <v>173</v>
      </c>
      <c r="K246" s="42">
        <v>463.60127710450644</v>
      </c>
    </row>
    <row r="247" spans="10:11" x14ac:dyDescent="0.3">
      <c r="J247" s="1">
        <v>174</v>
      </c>
      <c r="K247" s="42">
        <v>550.05429057808169</v>
      </c>
    </row>
    <row r="248" spans="10:11" x14ac:dyDescent="0.3">
      <c r="J248" s="1">
        <v>175</v>
      </c>
      <c r="K248" s="42">
        <v>695.84459288210121</v>
      </c>
    </row>
    <row r="249" spans="10:11" x14ac:dyDescent="0.3">
      <c r="J249" s="1">
        <v>176</v>
      </c>
      <c r="K249" s="42">
        <v>498.79102633247464</v>
      </c>
    </row>
    <row r="250" spans="10:11" x14ac:dyDescent="0.3">
      <c r="J250" s="1">
        <v>177</v>
      </c>
      <c r="K250" s="42">
        <v>766.2892952366708</v>
      </c>
    </row>
    <row r="251" spans="10:11" x14ac:dyDescent="0.3">
      <c r="J251" s="1">
        <v>178</v>
      </c>
      <c r="K251" s="42">
        <v>563.64851086128169</v>
      </c>
    </row>
    <row r="252" spans="10:11" x14ac:dyDescent="0.3">
      <c r="J252" s="1">
        <v>179</v>
      </c>
      <c r="K252" s="42">
        <v>660.23516638030594</v>
      </c>
    </row>
    <row r="253" spans="10:11" x14ac:dyDescent="0.3">
      <c r="J253" s="1">
        <v>180</v>
      </c>
      <c r="K253" s="42">
        <v>490.24103567735159</v>
      </c>
    </row>
    <row r="254" spans="10:11" x14ac:dyDescent="0.3">
      <c r="J254" s="1">
        <v>181</v>
      </c>
      <c r="K254" s="42">
        <v>452.16886894663224</v>
      </c>
    </row>
    <row r="255" spans="10:11" x14ac:dyDescent="0.3">
      <c r="J255" s="1">
        <v>182</v>
      </c>
      <c r="K255" s="42">
        <v>437.28897604143486</v>
      </c>
    </row>
    <row r="256" spans="10:11" x14ac:dyDescent="0.3">
      <c r="J256" s="1">
        <v>183</v>
      </c>
      <c r="K256" s="42">
        <v>447.11950491623298</v>
      </c>
    </row>
    <row r="257" spans="10:11" x14ac:dyDescent="0.3">
      <c r="J257" s="1">
        <v>184</v>
      </c>
      <c r="K257" s="42">
        <v>556.44070043716272</v>
      </c>
    </row>
    <row r="258" spans="10:11" x14ac:dyDescent="0.3">
      <c r="J258" s="1">
        <v>185</v>
      </c>
      <c r="K258" s="42">
        <v>499.04480467450225</v>
      </c>
    </row>
    <row r="259" spans="10:11" x14ac:dyDescent="0.3">
      <c r="J259" s="1">
        <v>186</v>
      </c>
      <c r="K259" s="42">
        <v>477.87236086886037</v>
      </c>
    </row>
    <row r="260" spans="10:11" x14ac:dyDescent="0.3">
      <c r="J260" s="1">
        <v>187</v>
      </c>
      <c r="K260" s="42">
        <v>404.34378164023474</v>
      </c>
    </row>
    <row r="261" spans="10:11" x14ac:dyDescent="0.3">
      <c r="J261" s="1">
        <v>188</v>
      </c>
      <c r="K261" s="42">
        <v>472.9671394033299</v>
      </c>
    </row>
    <row r="262" spans="10:11" x14ac:dyDescent="0.3">
      <c r="J262" s="1">
        <v>189</v>
      </c>
      <c r="K262" s="42">
        <v>564.75568859814666</v>
      </c>
    </row>
    <row r="263" spans="10:11" x14ac:dyDescent="0.3">
      <c r="J263" s="1">
        <v>190</v>
      </c>
      <c r="K263" s="42">
        <v>465.20298037641015</v>
      </c>
    </row>
    <row r="264" spans="10:11" x14ac:dyDescent="0.3">
      <c r="J264" s="1">
        <v>191</v>
      </c>
      <c r="K264" s="42">
        <v>513.26028847630243</v>
      </c>
    </row>
    <row r="265" spans="10:11" x14ac:dyDescent="0.3">
      <c r="J265" s="1">
        <v>192</v>
      </c>
      <c r="K265" s="42">
        <v>507.67829042394334</v>
      </c>
    </row>
    <row r="266" spans="10:11" x14ac:dyDescent="0.3">
      <c r="J266" s="1">
        <v>193</v>
      </c>
      <c r="K266" s="42">
        <v>555.97548969577906</v>
      </c>
    </row>
    <row r="267" spans="10:11" x14ac:dyDescent="0.3">
      <c r="J267" s="1">
        <v>194</v>
      </c>
      <c r="K267" s="42">
        <v>432.34522572992535</v>
      </c>
    </row>
    <row r="268" spans="10:11" x14ac:dyDescent="0.3">
      <c r="J268" s="1">
        <v>195</v>
      </c>
      <c r="K268" s="42">
        <v>459.67404122434061</v>
      </c>
    </row>
    <row r="269" spans="10:11" x14ac:dyDescent="0.3">
      <c r="J269" s="1">
        <v>196</v>
      </c>
      <c r="K269" s="42">
        <v>612.08536977128938</v>
      </c>
    </row>
    <row r="270" spans="10:11" x14ac:dyDescent="0.3">
      <c r="J270" s="1">
        <v>197</v>
      </c>
      <c r="K270" s="42">
        <v>603.45028071960348</v>
      </c>
    </row>
    <row r="271" spans="10:11" x14ac:dyDescent="0.3">
      <c r="J271" s="1">
        <v>198</v>
      </c>
      <c r="K271" s="42">
        <v>592.98368867307045</v>
      </c>
    </row>
    <row r="272" spans="10:11" x14ac:dyDescent="0.3">
      <c r="J272" s="1">
        <v>199</v>
      </c>
      <c r="K272" s="42">
        <v>636.17171904597785</v>
      </c>
    </row>
    <row r="273" spans="10:11" x14ac:dyDescent="0.3">
      <c r="J273" s="1">
        <v>200</v>
      </c>
      <c r="K273" s="42">
        <v>628.13475276077543</v>
      </c>
    </row>
    <row r="274" spans="10:11" x14ac:dyDescent="0.3">
      <c r="J274" s="1">
        <v>201</v>
      </c>
      <c r="K274" s="42">
        <v>484.90239450520386</v>
      </c>
    </row>
    <row r="275" spans="10:11" x14ac:dyDescent="0.3">
      <c r="J275" s="1">
        <v>202</v>
      </c>
      <c r="K275" s="42">
        <v>573.91107525800351</v>
      </c>
    </row>
    <row r="276" spans="10:11" x14ac:dyDescent="0.3">
      <c r="J276" s="1">
        <v>203</v>
      </c>
      <c r="K276" s="42">
        <v>545.85409107284875</v>
      </c>
    </row>
    <row r="277" spans="10:11" x14ac:dyDescent="0.3">
      <c r="J277" s="1">
        <v>204</v>
      </c>
      <c r="K277" s="42">
        <v>643.06899340353152</v>
      </c>
    </row>
    <row r="278" spans="10:11" x14ac:dyDescent="0.3">
      <c r="J278" s="1">
        <v>205</v>
      </c>
      <c r="K278" s="42">
        <v>600.83053422239834</v>
      </c>
    </row>
    <row r="279" spans="10:11" x14ac:dyDescent="0.3">
      <c r="J279" s="1">
        <v>206</v>
      </c>
      <c r="K279" s="42">
        <v>445.32256105560077</v>
      </c>
    </row>
    <row r="280" spans="10:11" x14ac:dyDescent="0.3">
      <c r="J280" s="1">
        <v>207</v>
      </c>
      <c r="K280" s="42">
        <v>459.76476725524327</v>
      </c>
    </row>
    <row r="281" spans="10:11" x14ac:dyDescent="0.3">
      <c r="J281" s="1">
        <v>208</v>
      </c>
      <c r="K281" s="42">
        <v>1147.3873915211107</v>
      </c>
    </row>
    <row r="282" spans="10:11" x14ac:dyDescent="0.3">
      <c r="J282" s="1">
        <v>209</v>
      </c>
      <c r="K282" s="42">
        <v>726.88526626659564</v>
      </c>
    </row>
    <row r="283" spans="10:11" x14ac:dyDescent="0.3">
      <c r="J283" s="1">
        <v>210</v>
      </c>
      <c r="K283" s="42">
        <v>814.8181205815074</v>
      </c>
    </row>
    <row r="284" spans="10:11" x14ac:dyDescent="0.3">
      <c r="J284" s="1">
        <v>211</v>
      </c>
      <c r="K284" s="42">
        <v>514.81126774474558</v>
      </c>
    </row>
    <row r="285" spans="10:11" x14ac:dyDescent="0.3">
      <c r="J285" s="1">
        <v>212</v>
      </c>
      <c r="K285" s="42">
        <v>511.01150484632717</v>
      </c>
    </row>
    <row r="286" spans="10:11" x14ac:dyDescent="0.3">
      <c r="J286" s="1">
        <v>213</v>
      </c>
      <c r="K286" s="42">
        <v>518.83938131750665</v>
      </c>
    </row>
    <row r="287" spans="10:11" x14ac:dyDescent="0.3">
      <c r="J287" s="1">
        <v>214</v>
      </c>
      <c r="K287" s="42">
        <v>537.26408445199911</v>
      </c>
    </row>
    <row r="288" spans="10:11" x14ac:dyDescent="0.3">
      <c r="J288" s="1">
        <v>215</v>
      </c>
      <c r="K288" s="42">
        <v>548.2690966050119</v>
      </c>
    </row>
    <row r="289" spans="10:11" x14ac:dyDescent="0.3">
      <c r="J289" s="1">
        <v>216</v>
      </c>
      <c r="K289" s="42">
        <v>400.82224737296616</v>
      </c>
    </row>
    <row r="290" spans="10:11" x14ac:dyDescent="0.3">
      <c r="J290" s="1">
        <v>217</v>
      </c>
      <c r="K290" s="42">
        <v>414.84320337039321</v>
      </c>
    </row>
    <row r="291" spans="10:11" x14ac:dyDescent="0.3">
      <c r="J291" s="1">
        <v>218</v>
      </c>
      <c r="K291" s="42">
        <v>857.72304246634531</v>
      </c>
    </row>
    <row r="292" spans="10:11" x14ac:dyDescent="0.3">
      <c r="J292" s="1">
        <v>219</v>
      </c>
      <c r="K292" s="42">
        <v>561.52237290947812</v>
      </c>
    </row>
    <row r="293" spans="10:11" x14ac:dyDescent="0.3">
      <c r="J293" s="1">
        <v>220</v>
      </c>
      <c r="K293" s="42">
        <v>852.22426273833048</v>
      </c>
    </row>
    <row r="294" spans="10:11" x14ac:dyDescent="0.3">
      <c r="J294" s="1">
        <v>221</v>
      </c>
      <c r="K294" s="42">
        <v>778.07901187712957</v>
      </c>
    </row>
    <row r="295" spans="10:11" x14ac:dyDescent="0.3">
      <c r="J295" s="1">
        <v>222</v>
      </c>
      <c r="K295" s="42">
        <v>415.9491702789382</v>
      </c>
    </row>
    <row r="296" spans="10:11" x14ac:dyDescent="0.3">
      <c r="J296" s="1">
        <v>223</v>
      </c>
      <c r="K296" s="42">
        <v>671.79542469729631</v>
      </c>
    </row>
    <row r="297" spans="10:11" x14ac:dyDescent="0.3">
      <c r="J297" s="1">
        <v>224</v>
      </c>
      <c r="K297" s="42">
        <v>508.88897116146438</v>
      </c>
    </row>
    <row r="298" spans="10:11" x14ac:dyDescent="0.3">
      <c r="J298" s="1">
        <v>225</v>
      </c>
      <c r="K298" s="42">
        <v>537.03525794332847</v>
      </c>
    </row>
    <row r="299" spans="10:11" x14ac:dyDescent="0.3">
      <c r="J299" s="1">
        <v>226</v>
      </c>
      <c r="K299" s="42">
        <v>502.58366012218596</v>
      </c>
    </row>
    <row r="300" spans="10:11" x14ac:dyDescent="0.3">
      <c r="J300" s="1">
        <v>227</v>
      </c>
      <c r="K300" s="42">
        <v>649.30231787477669</v>
      </c>
    </row>
    <row r="301" spans="10:11" x14ac:dyDescent="0.3">
      <c r="J301" s="1">
        <v>228</v>
      </c>
      <c r="K301" s="42">
        <v>431.86952119076966</v>
      </c>
    </row>
    <row r="302" spans="10:11" x14ac:dyDescent="0.3">
      <c r="J302" s="1">
        <v>229</v>
      </c>
      <c r="K302" s="42">
        <v>614.74716195651706</v>
      </c>
    </row>
    <row r="303" spans="10:11" x14ac:dyDescent="0.3">
      <c r="J303" s="1">
        <v>230</v>
      </c>
      <c r="K303" s="42">
        <v>589.45660711560038</v>
      </c>
    </row>
    <row r="304" spans="10:11" x14ac:dyDescent="0.3">
      <c r="J304" s="1">
        <v>231</v>
      </c>
      <c r="K304" s="42">
        <v>542.11365543429883</v>
      </c>
    </row>
    <row r="305" spans="10:11" x14ac:dyDescent="0.3">
      <c r="J305" s="1">
        <v>232</v>
      </c>
      <c r="K305" s="42">
        <v>411.19305340199656</v>
      </c>
    </row>
    <row r="306" spans="10:11" x14ac:dyDescent="0.3">
      <c r="J306" s="1">
        <v>233</v>
      </c>
      <c r="K306" s="42">
        <v>616.34527529674608</v>
      </c>
    </row>
    <row r="307" spans="10:11" x14ac:dyDescent="0.3">
      <c r="J307" s="1">
        <v>234</v>
      </c>
      <c r="K307" s="42">
        <v>471.67049503970873</v>
      </c>
    </row>
    <row r="308" spans="10:11" x14ac:dyDescent="0.3">
      <c r="J308" s="1">
        <v>235</v>
      </c>
      <c r="K308" s="42">
        <v>570.85417138495177</v>
      </c>
    </row>
    <row r="309" spans="10:11" x14ac:dyDescent="0.3">
      <c r="J309" s="1">
        <v>236</v>
      </c>
      <c r="K309" s="42">
        <v>384.67718726130727</v>
      </c>
    </row>
    <row r="310" spans="10:11" x14ac:dyDescent="0.3">
      <c r="J310" s="1">
        <v>237</v>
      </c>
      <c r="K310" s="42">
        <v>463.470710168111</v>
      </c>
    </row>
    <row r="311" spans="10:11" x14ac:dyDescent="0.3">
      <c r="J311" s="1">
        <v>238</v>
      </c>
      <c r="K311" s="42">
        <v>465.08780193110306</v>
      </c>
    </row>
    <row r="312" spans="10:11" x14ac:dyDescent="0.3">
      <c r="J312" s="1">
        <v>239</v>
      </c>
      <c r="K312" s="42">
        <v>600.70507361598686</v>
      </c>
    </row>
    <row r="313" spans="10:11" x14ac:dyDescent="0.3">
      <c r="J313" s="1">
        <v>240</v>
      </c>
      <c r="K313" s="42">
        <v>514.80043380251152</v>
      </c>
    </row>
    <row r="314" spans="10:11" x14ac:dyDescent="0.3">
      <c r="J314" s="1">
        <v>241</v>
      </c>
      <c r="K314" s="42">
        <v>504.72839135620865</v>
      </c>
    </row>
    <row r="315" spans="10:11" x14ac:dyDescent="0.3">
      <c r="J315" s="1">
        <v>242</v>
      </c>
      <c r="K315" s="42">
        <v>668.57339619121785</v>
      </c>
    </row>
    <row r="316" spans="10:11" x14ac:dyDescent="0.3">
      <c r="J316" s="1">
        <v>243</v>
      </c>
      <c r="K316" s="42">
        <v>558.51150439039429</v>
      </c>
    </row>
    <row r="317" spans="10:11" x14ac:dyDescent="0.3">
      <c r="J317" s="1">
        <v>244</v>
      </c>
      <c r="K317" s="42">
        <v>688.5364588743621</v>
      </c>
    </row>
    <row r="318" spans="10:11" x14ac:dyDescent="0.3">
      <c r="J318" s="1">
        <v>245</v>
      </c>
      <c r="K318" s="42">
        <v>606.50367120577801</v>
      </c>
    </row>
    <row r="319" spans="10:11" x14ac:dyDescent="0.3">
      <c r="J319" s="1">
        <v>246</v>
      </c>
      <c r="K319" s="42">
        <v>447.36250068926228</v>
      </c>
    </row>
    <row r="320" spans="10:11" x14ac:dyDescent="0.3">
      <c r="J320" s="1">
        <v>247</v>
      </c>
      <c r="K320" s="42">
        <v>561.52906422012597</v>
      </c>
    </row>
    <row r="321" spans="10:11" x14ac:dyDescent="0.3">
      <c r="J321" s="1">
        <v>248</v>
      </c>
      <c r="K321" s="42">
        <v>746.81889593929827</v>
      </c>
    </row>
    <row r="322" spans="10:11" x14ac:dyDescent="0.3">
      <c r="J322" s="1">
        <v>249</v>
      </c>
      <c r="K322" s="42">
        <v>436.72494978362982</v>
      </c>
    </row>
    <row r="323" spans="10:11" x14ac:dyDescent="0.3">
      <c r="J323" s="1">
        <v>250</v>
      </c>
      <c r="K323" s="42">
        <v>525.83591637936922</v>
      </c>
    </row>
    <row r="324" spans="10:11" x14ac:dyDescent="0.3">
      <c r="J324" s="1">
        <v>251</v>
      </c>
      <c r="K324" s="42">
        <v>453.63690968257106</v>
      </c>
    </row>
    <row r="325" spans="10:11" x14ac:dyDescent="0.3">
      <c r="J325" s="1">
        <v>252</v>
      </c>
      <c r="K325" s="42">
        <v>761.60539779060116</v>
      </c>
    </row>
    <row r="326" spans="10:11" x14ac:dyDescent="0.3">
      <c r="J326" s="1">
        <v>253</v>
      </c>
      <c r="K326" s="42">
        <v>549.79040102500153</v>
      </c>
    </row>
    <row r="327" spans="10:11" x14ac:dyDescent="0.3">
      <c r="J327" s="1">
        <v>254</v>
      </c>
      <c r="K327" s="42">
        <v>1056.2226463739544</v>
      </c>
    </row>
    <row r="328" spans="10:11" x14ac:dyDescent="0.3">
      <c r="J328" s="1">
        <v>255</v>
      </c>
      <c r="K328" s="42">
        <v>578.25391079435201</v>
      </c>
    </row>
    <row r="329" spans="10:11" x14ac:dyDescent="0.3">
      <c r="J329" s="1">
        <v>256</v>
      </c>
      <c r="K329" s="42">
        <v>756.43213137815007</v>
      </c>
    </row>
    <row r="330" spans="10:11" x14ac:dyDescent="0.3">
      <c r="J330" s="1">
        <v>257</v>
      </c>
      <c r="K330" s="42">
        <v>510.15891321294885</v>
      </c>
    </row>
    <row r="331" spans="10:11" x14ac:dyDescent="0.3">
      <c r="J331" s="1">
        <v>258</v>
      </c>
      <c r="K331" s="42">
        <v>536.7628631192639</v>
      </c>
    </row>
    <row r="332" spans="10:11" x14ac:dyDescent="0.3">
      <c r="J332" s="1">
        <v>259</v>
      </c>
      <c r="K332" s="42">
        <v>552.67155990039987</v>
      </c>
    </row>
    <row r="333" spans="10:11" x14ac:dyDescent="0.3">
      <c r="J333" s="1">
        <v>260</v>
      </c>
      <c r="K333" s="42">
        <v>422.86708407924999</v>
      </c>
    </row>
    <row r="334" spans="10:11" x14ac:dyDescent="0.3">
      <c r="J334" s="1">
        <v>261</v>
      </c>
      <c r="K334" s="42">
        <v>641.88710874480364</v>
      </c>
    </row>
    <row r="335" spans="10:11" x14ac:dyDescent="0.3">
      <c r="J335" s="1">
        <v>262</v>
      </c>
      <c r="K335" s="42">
        <v>575.20183841681705</v>
      </c>
    </row>
    <row r="336" spans="10:11" x14ac:dyDescent="0.3">
      <c r="J336" s="1">
        <v>263</v>
      </c>
      <c r="K336" s="42">
        <v>642.05362213291869</v>
      </c>
    </row>
    <row r="337" spans="10:11" x14ac:dyDescent="0.3">
      <c r="J337" s="1">
        <v>264</v>
      </c>
      <c r="K337" s="42">
        <v>671.15320012274162</v>
      </c>
    </row>
    <row r="338" spans="10:11" x14ac:dyDescent="0.3">
      <c r="J338" s="1">
        <v>265</v>
      </c>
      <c r="K338" s="42">
        <v>533.54504810821572</v>
      </c>
    </row>
    <row r="339" spans="10:11" x14ac:dyDescent="0.3">
      <c r="J339" s="1">
        <v>266</v>
      </c>
      <c r="K339" s="42">
        <v>565.52639898017696</v>
      </c>
    </row>
    <row r="340" spans="10:11" x14ac:dyDescent="0.3">
      <c r="J340" s="1">
        <v>267</v>
      </c>
      <c r="K340" s="42">
        <v>601.12950024459633</v>
      </c>
    </row>
    <row r="341" spans="10:11" x14ac:dyDescent="0.3">
      <c r="J341" s="1">
        <v>268</v>
      </c>
      <c r="K341" s="42">
        <v>646.41981309096388</v>
      </c>
    </row>
    <row r="342" spans="10:11" x14ac:dyDescent="0.3">
      <c r="J342" s="1">
        <v>269</v>
      </c>
      <c r="K342" s="42">
        <v>550.40274541070005</v>
      </c>
    </row>
    <row r="343" spans="10:11" x14ac:dyDescent="0.3">
      <c r="J343" s="1">
        <v>270</v>
      </c>
      <c r="K343" s="42">
        <v>743.39874886503287</v>
      </c>
    </row>
    <row r="344" spans="10:11" x14ac:dyDescent="0.3">
      <c r="J344" s="1">
        <v>271</v>
      </c>
      <c r="K344" s="42">
        <v>533.87231182570906</v>
      </c>
    </row>
    <row r="345" spans="10:11" x14ac:dyDescent="0.3">
      <c r="J345" s="1">
        <v>272</v>
      </c>
      <c r="K345" s="42">
        <v>479.24644619114969</v>
      </c>
    </row>
    <row r="346" spans="10:11" x14ac:dyDescent="0.3">
      <c r="J346" s="1">
        <v>273</v>
      </c>
      <c r="K346" s="42">
        <v>471.47758549584671</v>
      </c>
    </row>
    <row r="347" spans="10:11" x14ac:dyDescent="0.3">
      <c r="J347" s="1">
        <v>274</v>
      </c>
      <c r="K347" s="42">
        <v>656.15145390657199</v>
      </c>
    </row>
    <row r="348" spans="10:11" x14ac:dyDescent="0.3">
      <c r="J348" s="1">
        <v>275</v>
      </c>
      <c r="K348" s="42">
        <v>465.62693339893332</v>
      </c>
    </row>
    <row r="349" spans="10:11" x14ac:dyDescent="0.3">
      <c r="J349" s="1">
        <v>276</v>
      </c>
      <c r="K349" s="42">
        <v>562.90525958598516</v>
      </c>
    </row>
    <row r="350" spans="10:11" x14ac:dyDescent="0.3">
      <c r="J350" s="1">
        <v>277</v>
      </c>
      <c r="K350" s="42">
        <v>714.22606924205093</v>
      </c>
    </row>
    <row r="351" spans="10:11" x14ac:dyDescent="0.3">
      <c r="J351" s="1">
        <v>278</v>
      </c>
      <c r="K351" s="42">
        <v>1257.9140669924113</v>
      </c>
    </row>
    <row r="352" spans="10:11" x14ac:dyDescent="0.3">
      <c r="J352" s="1">
        <v>279</v>
      </c>
      <c r="K352" s="42">
        <v>528.47215766622151</v>
      </c>
    </row>
    <row r="353" spans="10:11" x14ac:dyDescent="0.3">
      <c r="J353" s="1">
        <v>280</v>
      </c>
      <c r="K353" s="42">
        <v>484.0477241158822</v>
      </c>
    </row>
    <row r="354" spans="10:11" x14ac:dyDescent="0.3">
      <c r="J354" s="1">
        <v>281</v>
      </c>
      <c r="K354" s="42">
        <v>502.93829345304658</v>
      </c>
    </row>
    <row r="355" spans="10:11" x14ac:dyDescent="0.3">
      <c r="J355" s="1">
        <v>282</v>
      </c>
      <c r="K355" s="42">
        <v>378.20757170260998</v>
      </c>
    </row>
    <row r="356" spans="10:11" x14ac:dyDescent="0.3">
      <c r="J356" s="1">
        <v>283</v>
      </c>
      <c r="K356" s="42">
        <v>615.23912621869829</v>
      </c>
    </row>
    <row r="357" spans="10:11" x14ac:dyDescent="0.3">
      <c r="J357" s="1">
        <v>284</v>
      </c>
      <c r="K357" s="42">
        <v>756.42884952385771</v>
      </c>
    </row>
    <row r="358" spans="10:11" x14ac:dyDescent="0.3">
      <c r="J358" s="1">
        <v>285</v>
      </c>
      <c r="K358" s="42">
        <v>492.56840846836081</v>
      </c>
    </row>
    <row r="359" spans="10:11" x14ac:dyDescent="0.3">
      <c r="J359" s="1">
        <v>286</v>
      </c>
      <c r="K359" s="42">
        <v>419.86432144072609</v>
      </c>
    </row>
    <row r="360" spans="10:11" x14ac:dyDescent="0.3">
      <c r="J360" s="1">
        <v>287</v>
      </c>
      <c r="K360" s="42">
        <v>541.99734542155682</v>
      </c>
    </row>
    <row r="361" spans="10:11" x14ac:dyDescent="0.3">
      <c r="J361" s="1">
        <v>288</v>
      </c>
      <c r="K361" s="42">
        <v>380.35666925188565</v>
      </c>
    </row>
    <row r="362" spans="10:11" x14ac:dyDescent="0.3">
      <c r="J362" s="1">
        <v>289</v>
      </c>
      <c r="K362" s="42">
        <v>970.44715567476055</v>
      </c>
    </row>
    <row r="363" spans="10:11" x14ac:dyDescent="0.3">
      <c r="J363" s="1">
        <v>290</v>
      </c>
      <c r="K363" s="42">
        <v>641.12875005143326</v>
      </c>
    </row>
    <row r="364" spans="10:11" x14ac:dyDescent="0.3">
      <c r="J364" s="1">
        <v>291</v>
      </c>
      <c r="K364" s="42">
        <v>488.78755945591951</v>
      </c>
    </row>
    <row r="365" spans="10:11" x14ac:dyDescent="0.3">
      <c r="J365" s="1">
        <v>292</v>
      </c>
      <c r="K365" s="42">
        <v>729.05102263669153</v>
      </c>
    </row>
    <row r="366" spans="10:11" x14ac:dyDescent="0.3">
      <c r="J366" s="1">
        <v>293</v>
      </c>
      <c r="K366" s="42">
        <v>509.96407026344178</v>
      </c>
    </row>
    <row r="367" spans="10:11" x14ac:dyDescent="0.3">
      <c r="J367" s="1">
        <v>294</v>
      </c>
      <c r="K367" s="42">
        <v>549.71782039727532</v>
      </c>
    </row>
    <row r="368" spans="10:11" x14ac:dyDescent="0.3">
      <c r="J368" s="1">
        <v>295</v>
      </c>
      <c r="K368" s="42">
        <v>444.85695394309295</v>
      </c>
    </row>
    <row r="369" spans="10:11" x14ac:dyDescent="0.3">
      <c r="J369" s="1">
        <v>296</v>
      </c>
      <c r="K369" s="42">
        <v>760.93758912015915</v>
      </c>
    </row>
    <row r="370" spans="10:11" x14ac:dyDescent="0.3">
      <c r="J370" s="1">
        <v>297</v>
      </c>
      <c r="K370" s="42">
        <v>704.76165720336894</v>
      </c>
    </row>
    <row r="371" spans="10:11" x14ac:dyDescent="0.3">
      <c r="J371" s="1">
        <v>298</v>
      </c>
      <c r="K371" s="42">
        <v>558.2466223240923</v>
      </c>
    </row>
    <row r="372" spans="10:11" x14ac:dyDescent="0.3">
      <c r="J372" s="1">
        <v>299</v>
      </c>
      <c r="K372" s="42">
        <v>539.86931009725038</v>
      </c>
    </row>
    <row r="373" spans="10:11" x14ac:dyDescent="0.3">
      <c r="J373" s="1">
        <v>300</v>
      </c>
      <c r="K373" s="42">
        <v>535.3933041787302</v>
      </c>
    </row>
    <row r="374" spans="10:11" x14ac:dyDescent="0.3">
      <c r="J374" s="1">
        <v>301</v>
      </c>
      <c r="K374" s="42">
        <v>424.4873203162096</v>
      </c>
    </row>
    <row r="375" spans="10:11" x14ac:dyDescent="0.3">
      <c r="J375" s="1">
        <v>302</v>
      </c>
      <c r="K375" s="42">
        <v>665.28800158667161</v>
      </c>
    </row>
    <row r="376" spans="10:11" x14ac:dyDescent="0.3">
      <c r="J376" s="1">
        <v>303</v>
      </c>
      <c r="K376" s="42">
        <v>760.16381777175411</v>
      </c>
    </row>
    <row r="377" spans="10:11" x14ac:dyDescent="0.3">
      <c r="J377" s="1">
        <v>304</v>
      </c>
      <c r="K377" s="42">
        <v>498.31812129990203</v>
      </c>
    </row>
    <row r="378" spans="10:11" x14ac:dyDescent="0.3">
      <c r="J378" s="1">
        <v>305</v>
      </c>
      <c r="K378" s="42">
        <v>519.48122651677829</v>
      </c>
    </row>
    <row r="379" spans="10:11" x14ac:dyDescent="0.3">
      <c r="J379" s="1">
        <v>306</v>
      </c>
      <c r="K379" s="42">
        <v>660.62320759538989</v>
      </c>
    </row>
    <row r="380" spans="10:11" x14ac:dyDescent="0.3">
      <c r="J380" s="1">
        <v>307</v>
      </c>
      <c r="K380" s="42">
        <v>453.13176199044455</v>
      </c>
    </row>
    <row r="381" spans="10:11" x14ac:dyDescent="0.3">
      <c r="J381" s="1">
        <v>308</v>
      </c>
      <c r="K381" s="42">
        <v>702.39164406708665</v>
      </c>
    </row>
    <row r="382" spans="10:11" x14ac:dyDescent="0.3">
      <c r="J382" s="1">
        <v>309</v>
      </c>
      <c r="K382" s="42">
        <v>403.5056496288168</v>
      </c>
    </row>
    <row r="383" spans="10:11" x14ac:dyDescent="0.3">
      <c r="J383" s="1">
        <v>310</v>
      </c>
      <c r="K383" s="42">
        <v>698.17001261314306</v>
      </c>
    </row>
    <row r="384" spans="10:11" x14ac:dyDescent="0.3">
      <c r="J384" s="1">
        <v>311</v>
      </c>
      <c r="K384" s="42">
        <v>390.00982043171416</v>
      </c>
    </row>
    <row r="385" spans="10:11" x14ac:dyDescent="0.3">
      <c r="J385" s="1">
        <v>312</v>
      </c>
      <c r="K385" s="42">
        <v>627.50147293551265</v>
      </c>
    </row>
    <row r="386" spans="10:11" x14ac:dyDescent="0.3">
      <c r="J386" s="1">
        <v>313</v>
      </c>
      <c r="K386" s="42">
        <v>407.07181268971408</v>
      </c>
    </row>
    <row r="387" spans="10:11" x14ac:dyDescent="0.3">
      <c r="J387" s="1">
        <v>314</v>
      </c>
      <c r="K387" s="42">
        <v>443.89056135378479</v>
      </c>
    </row>
    <row r="388" spans="10:11" x14ac:dyDescent="0.3">
      <c r="J388" s="1">
        <v>315</v>
      </c>
      <c r="K388" s="42">
        <v>725.55018949267242</v>
      </c>
    </row>
    <row r="389" spans="10:11" x14ac:dyDescent="0.3">
      <c r="J389" s="1">
        <v>316</v>
      </c>
      <c r="K389" s="42">
        <v>484.20881092752575</v>
      </c>
    </row>
    <row r="390" spans="10:11" x14ac:dyDescent="0.3">
      <c r="J390" s="1">
        <v>317</v>
      </c>
      <c r="K390" s="42">
        <v>752.63327020029999</v>
      </c>
    </row>
    <row r="391" spans="10:11" x14ac:dyDescent="0.3">
      <c r="J391" s="1">
        <v>318</v>
      </c>
      <c r="K391" s="42">
        <v>676.44074742326677</v>
      </c>
    </row>
    <row r="392" spans="10:11" x14ac:dyDescent="0.3">
      <c r="J392" s="1">
        <v>319</v>
      </c>
      <c r="K392" s="42">
        <v>530.90389844943979</v>
      </c>
    </row>
    <row r="393" spans="10:11" x14ac:dyDescent="0.3">
      <c r="J393" s="1">
        <v>320</v>
      </c>
      <c r="K393" s="42">
        <v>624.24763173878091</v>
      </c>
    </row>
    <row r="394" spans="10:11" x14ac:dyDescent="0.3">
      <c r="J394" s="1">
        <v>321</v>
      </c>
      <c r="K394" s="42">
        <v>604.82085577428757</v>
      </c>
    </row>
    <row r="395" spans="10:11" x14ac:dyDescent="0.3">
      <c r="J395" s="1">
        <v>322</v>
      </c>
      <c r="K395" s="42">
        <v>606.04795656591546</v>
      </c>
    </row>
    <row r="396" spans="10:11" x14ac:dyDescent="0.3">
      <c r="J396" s="1">
        <v>323</v>
      </c>
      <c r="K396" s="42">
        <v>528.77253604865098</v>
      </c>
    </row>
    <row r="397" spans="10:11" x14ac:dyDescent="0.3">
      <c r="J397" s="1">
        <v>324</v>
      </c>
      <c r="K397" s="42">
        <v>473.70636468163212</v>
      </c>
    </row>
    <row r="398" spans="10:11" x14ac:dyDescent="0.3">
      <c r="J398" s="1">
        <v>325</v>
      </c>
      <c r="K398" s="42">
        <v>477.1416755709937</v>
      </c>
    </row>
    <row r="399" spans="10:11" x14ac:dyDescent="0.3">
      <c r="J399" s="1">
        <v>326</v>
      </c>
      <c r="K399" s="42">
        <v>523.76026702869626</v>
      </c>
    </row>
    <row r="400" spans="10:11" x14ac:dyDescent="0.3">
      <c r="J400" s="1">
        <v>327</v>
      </c>
      <c r="K400" s="42">
        <v>704.59302989566959</v>
      </c>
    </row>
    <row r="401" spans="10:11" x14ac:dyDescent="0.3">
      <c r="J401" s="1">
        <v>328</v>
      </c>
      <c r="K401" s="42">
        <v>504.52144446396449</v>
      </c>
    </row>
    <row r="402" spans="10:11" x14ac:dyDescent="0.3">
      <c r="J402" s="1">
        <v>329</v>
      </c>
      <c r="K402" s="42">
        <v>602.72661474226936</v>
      </c>
    </row>
    <row r="403" spans="10:11" x14ac:dyDescent="0.3">
      <c r="J403" s="1">
        <v>330</v>
      </c>
      <c r="K403" s="42">
        <v>577.22221443422359</v>
      </c>
    </row>
    <row r="404" spans="10:11" x14ac:dyDescent="0.3">
      <c r="J404" s="1">
        <v>331</v>
      </c>
      <c r="K404" s="42">
        <v>368.67945307298532</v>
      </c>
    </row>
    <row r="405" spans="10:11" x14ac:dyDescent="0.3">
      <c r="J405" s="1">
        <v>332</v>
      </c>
      <c r="K405" s="42">
        <v>774.83056125585006</v>
      </c>
    </row>
    <row r="406" spans="10:11" x14ac:dyDescent="0.3">
      <c r="J406" s="1">
        <v>333</v>
      </c>
      <c r="K406" s="42">
        <v>535.34935471452775</v>
      </c>
    </row>
    <row r="407" spans="10:11" x14ac:dyDescent="0.3">
      <c r="J407" s="1">
        <v>334</v>
      </c>
      <c r="K407" s="42">
        <v>630.6822431987207</v>
      </c>
    </row>
    <row r="408" spans="10:11" x14ac:dyDescent="0.3">
      <c r="J408" s="1">
        <v>335</v>
      </c>
      <c r="K408" s="42">
        <v>600.77539497227588</v>
      </c>
    </row>
    <row r="409" spans="10:11" x14ac:dyDescent="0.3">
      <c r="J409" s="1">
        <v>336</v>
      </c>
      <c r="K409" s="42">
        <v>756.08851861166124</v>
      </c>
    </row>
    <row r="410" spans="10:11" x14ac:dyDescent="0.3">
      <c r="J410" s="1">
        <v>337</v>
      </c>
      <c r="K410" s="42">
        <v>748.30078266599105</v>
      </c>
    </row>
    <row r="411" spans="10:11" x14ac:dyDescent="0.3">
      <c r="J411" s="1">
        <v>338</v>
      </c>
      <c r="K411" s="42">
        <v>533.36049935931362</v>
      </c>
    </row>
    <row r="412" spans="10:11" x14ac:dyDescent="0.3">
      <c r="J412" s="1">
        <v>339</v>
      </c>
      <c r="K412" s="42">
        <v>554.19149099609933</v>
      </c>
    </row>
    <row r="413" spans="10:11" x14ac:dyDescent="0.3">
      <c r="J413" s="1">
        <v>340</v>
      </c>
      <c r="K413" s="42">
        <v>853.92995217834425</v>
      </c>
    </row>
    <row r="414" spans="10:11" x14ac:dyDescent="0.3">
      <c r="J414" s="1">
        <v>341</v>
      </c>
      <c r="K414" s="42">
        <v>368.84300919681141</v>
      </c>
    </row>
    <row r="415" spans="10:11" x14ac:dyDescent="0.3">
      <c r="J415" s="1">
        <v>342</v>
      </c>
      <c r="K415" s="42">
        <v>590.29921473198021</v>
      </c>
    </row>
    <row r="416" spans="10:11" x14ac:dyDescent="0.3">
      <c r="J416" s="1">
        <v>343</v>
      </c>
      <c r="K416" s="42">
        <v>700.74653404006563</v>
      </c>
    </row>
    <row r="417" spans="10:11" x14ac:dyDescent="0.3">
      <c r="J417" s="1">
        <v>344</v>
      </c>
      <c r="K417" s="42">
        <v>386.18752990320036</v>
      </c>
    </row>
    <row r="418" spans="10:11" x14ac:dyDescent="0.3">
      <c r="J418" s="1">
        <v>345</v>
      </c>
      <c r="K418" s="42">
        <v>737.18149507016699</v>
      </c>
    </row>
    <row r="419" spans="10:11" x14ac:dyDescent="0.3">
      <c r="J419" s="1">
        <v>346</v>
      </c>
      <c r="K419" s="42">
        <v>428.60119180485532</v>
      </c>
    </row>
    <row r="420" spans="10:11" x14ac:dyDescent="0.3">
      <c r="J420" s="1">
        <v>347</v>
      </c>
      <c r="K420" s="42">
        <v>544.61444290603754</v>
      </c>
    </row>
    <row r="421" spans="10:11" x14ac:dyDescent="0.3">
      <c r="J421" s="1">
        <v>348</v>
      </c>
      <c r="K421" s="42">
        <v>695.16851163245042</v>
      </c>
    </row>
    <row r="422" spans="10:11" x14ac:dyDescent="0.3">
      <c r="J422" s="1">
        <v>349</v>
      </c>
      <c r="K422" s="42">
        <v>377.33047618483789</v>
      </c>
    </row>
    <row r="423" spans="10:11" x14ac:dyDescent="0.3">
      <c r="J423" s="1">
        <v>350</v>
      </c>
      <c r="K423" s="42">
        <v>707.55132513177853</v>
      </c>
    </row>
    <row r="424" spans="10:11" x14ac:dyDescent="0.3">
      <c r="J424" s="1">
        <v>351</v>
      </c>
      <c r="K424" s="42">
        <v>867.62371849952262</v>
      </c>
    </row>
    <row r="425" spans="10:11" x14ac:dyDescent="0.3">
      <c r="J425" s="1">
        <v>352</v>
      </c>
      <c r="K425" s="42">
        <v>562.66584694373387</v>
      </c>
    </row>
    <row r="426" spans="10:11" x14ac:dyDescent="0.3">
      <c r="J426" s="1">
        <v>353</v>
      </c>
      <c r="K426" s="42">
        <v>559.64393624740751</v>
      </c>
    </row>
    <row r="427" spans="10:11" x14ac:dyDescent="0.3">
      <c r="J427" s="1">
        <v>354</v>
      </c>
      <c r="K427" s="42">
        <v>695.09973631711284</v>
      </c>
    </row>
    <row r="428" spans="10:11" x14ac:dyDescent="0.3">
      <c r="J428" s="1">
        <v>355</v>
      </c>
      <c r="K428" s="42">
        <v>475.69751238039498</v>
      </c>
    </row>
    <row r="429" spans="10:11" x14ac:dyDescent="0.3">
      <c r="J429" s="1">
        <v>356</v>
      </c>
      <c r="K429" s="42">
        <v>518.52279433658316</v>
      </c>
    </row>
    <row r="430" spans="10:11" x14ac:dyDescent="0.3">
      <c r="J430" s="1">
        <v>357</v>
      </c>
      <c r="K430" s="42">
        <v>644.01985549655888</v>
      </c>
    </row>
    <row r="431" spans="10:11" x14ac:dyDescent="0.3">
      <c r="J431" s="1">
        <v>358</v>
      </c>
      <c r="K431" s="42">
        <v>513.56675301980977</v>
      </c>
    </row>
    <row r="432" spans="10:11" x14ac:dyDescent="0.3">
      <c r="J432" s="1">
        <v>359</v>
      </c>
      <c r="K432" s="42">
        <v>576.6768199476262</v>
      </c>
    </row>
    <row r="433" spans="10:11" x14ac:dyDescent="0.3">
      <c r="J433" s="1">
        <v>360</v>
      </c>
      <c r="K433" s="42">
        <v>665.40736443063861</v>
      </c>
    </row>
    <row r="434" spans="10:11" x14ac:dyDescent="0.3">
      <c r="J434" s="1">
        <v>361</v>
      </c>
      <c r="K434" s="42">
        <v>430.18688651600945</v>
      </c>
    </row>
    <row r="435" spans="10:11" x14ac:dyDescent="0.3">
      <c r="J435" s="1">
        <v>362</v>
      </c>
      <c r="K435" s="42">
        <v>445.89527583084379</v>
      </c>
    </row>
    <row r="436" spans="10:11" x14ac:dyDescent="0.3">
      <c r="J436" s="1">
        <v>363</v>
      </c>
      <c r="K436" s="42">
        <v>502.22246749221182</v>
      </c>
    </row>
    <row r="437" spans="10:11" x14ac:dyDescent="0.3">
      <c r="J437" s="1">
        <v>364</v>
      </c>
      <c r="K437" s="42">
        <v>596.61835144850841</v>
      </c>
    </row>
    <row r="438" spans="10:11" x14ac:dyDescent="0.3">
      <c r="J438" s="1">
        <v>365</v>
      </c>
      <c r="K438" s="42">
        <v>642.13900856159853</v>
      </c>
    </row>
    <row r="439" spans="10:11" x14ac:dyDescent="0.3">
      <c r="J439" s="1">
        <v>366</v>
      </c>
      <c r="K439" s="42">
        <v>883.12284086802026</v>
      </c>
    </row>
    <row r="440" spans="10:11" x14ac:dyDescent="0.3">
      <c r="J440" s="1">
        <v>367</v>
      </c>
      <c r="K440" s="42">
        <v>640.76056267245497</v>
      </c>
    </row>
    <row r="441" spans="10:11" x14ac:dyDescent="0.3">
      <c r="J441" s="1">
        <v>368</v>
      </c>
      <c r="K441" s="42">
        <v>465.58149676281988</v>
      </c>
    </row>
    <row r="442" spans="10:11" x14ac:dyDescent="0.3">
      <c r="J442" s="1">
        <v>369</v>
      </c>
      <c r="K442" s="42">
        <v>580.15210227553246</v>
      </c>
    </row>
    <row r="443" spans="10:11" x14ac:dyDescent="0.3">
      <c r="J443" s="1">
        <v>370</v>
      </c>
      <c r="K443" s="42">
        <v>532.25863215719164</v>
      </c>
    </row>
    <row r="444" spans="10:11" x14ac:dyDescent="0.3">
      <c r="J444" s="1">
        <v>371</v>
      </c>
      <c r="K444" s="42">
        <v>519.59686819862293</v>
      </c>
    </row>
    <row r="445" spans="10:11" x14ac:dyDescent="0.3">
      <c r="J445" s="1">
        <v>372</v>
      </c>
      <c r="K445" s="42">
        <v>519.07695619027891</v>
      </c>
    </row>
    <row r="446" spans="10:11" x14ac:dyDescent="0.3">
      <c r="J446" s="1">
        <v>373</v>
      </c>
      <c r="K446" s="42">
        <v>458.89060199211866</v>
      </c>
    </row>
    <row r="447" spans="10:11" x14ac:dyDescent="0.3">
      <c r="J447" s="1">
        <v>374</v>
      </c>
      <c r="K447" s="42">
        <v>522.62093433276834</v>
      </c>
    </row>
    <row r="448" spans="10:11" x14ac:dyDescent="0.3">
      <c r="J448" s="1">
        <v>375</v>
      </c>
      <c r="K448" s="42">
        <v>612.81373212493418</v>
      </c>
    </row>
    <row r="449" spans="10:11" x14ac:dyDescent="0.3">
      <c r="J449" s="1">
        <v>376</v>
      </c>
      <c r="K449" s="42">
        <v>745.68768920536968</v>
      </c>
    </row>
    <row r="450" spans="10:11" x14ac:dyDescent="0.3">
      <c r="J450" s="1">
        <v>377</v>
      </c>
      <c r="K450" s="42">
        <v>490.04634721153752</v>
      </c>
    </row>
    <row r="451" spans="10:11" x14ac:dyDescent="0.3">
      <c r="J451" s="1">
        <v>378</v>
      </c>
      <c r="K451" s="42">
        <v>489.60522896682227</v>
      </c>
    </row>
    <row r="452" spans="10:11" x14ac:dyDescent="0.3">
      <c r="J452" s="1">
        <v>379</v>
      </c>
      <c r="K452" s="42">
        <v>563.8043051702407</v>
      </c>
    </row>
    <row r="453" spans="10:11" x14ac:dyDescent="0.3">
      <c r="J453" s="1">
        <v>380</v>
      </c>
      <c r="K453" s="42">
        <v>396.37158544595104</v>
      </c>
    </row>
    <row r="454" spans="10:11" x14ac:dyDescent="0.3">
      <c r="J454" s="1">
        <v>381</v>
      </c>
      <c r="K454" s="42">
        <v>463.07380250150129</v>
      </c>
    </row>
    <row r="455" spans="10:11" x14ac:dyDescent="0.3">
      <c r="J455" s="1">
        <v>382</v>
      </c>
      <c r="K455" s="42">
        <v>364.43213218485312</v>
      </c>
    </row>
    <row r="456" spans="10:11" x14ac:dyDescent="0.3">
      <c r="J456" s="1">
        <v>383</v>
      </c>
      <c r="K456" s="42">
        <v>447.34812779267821</v>
      </c>
    </row>
    <row r="457" spans="10:11" x14ac:dyDescent="0.3">
      <c r="J457" s="1">
        <v>384</v>
      </c>
      <c r="K457" s="42">
        <v>466.77736801282526</v>
      </c>
    </row>
    <row r="458" spans="10:11" x14ac:dyDescent="0.3">
      <c r="J458" s="1">
        <v>385</v>
      </c>
      <c r="K458" s="42">
        <v>548.46917470756432</v>
      </c>
    </row>
    <row r="459" spans="10:11" x14ac:dyDescent="0.3">
      <c r="J459" s="1">
        <v>386</v>
      </c>
      <c r="K459" s="42">
        <v>500.62619784814012</v>
      </c>
    </row>
    <row r="460" spans="10:11" x14ac:dyDescent="0.3">
      <c r="J460" s="1">
        <v>387</v>
      </c>
      <c r="K460" s="42">
        <v>706.74671699479597</v>
      </c>
    </row>
    <row r="461" spans="10:11" x14ac:dyDescent="0.3">
      <c r="J461" s="1">
        <v>388</v>
      </c>
      <c r="K461" s="42">
        <v>972.63129497487944</v>
      </c>
    </row>
    <row r="462" spans="10:11" x14ac:dyDescent="0.3">
      <c r="J462" s="1">
        <v>389</v>
      </c>
      <c r="K462" s="42">
        <v>565.00939359328345</v>
      </c>
    </row>
    <row r="463" spans="10:11" x14ac:dyDescent="0.3">
      <c r="J463" s="1">
        <v>390</v>
      </c>
      <c r="K463" s="42">
        <v>457.73065840919509</v>
      </c>
    </row>
    <row r="464" spans="10:11" x14ac:dyDescent="0.3">
      <c r="J464" s="1">
        <v>391</v>
      </c>
      <c r="K464" s="42">
        <v>1056.7419589659964</v>
      </c>
    </row>
    <row r="465" spans="10:11" x14ac:dyDescent="0.3">
      <c r="J465" s="1">
        <v>392</v>
      </c>
      <c r="K465" s="42">
        <v>480.80235669023608</v>
      </c>
    </row>
    <row r="466" spans="10:11" x14ac:dyDescent="0.3">
      <c r="J466" s="1">
        <v>393</v>
      </c>
      <c r="K466" s="42">
        <v>399.65087377955592</v>
      </c>
    </row>
    <row r="467" spans="10:11" x14ac:dyDescent="0.3">
      <c r="J467" s="1">
        <v>394</v>
      </c>
      <c r="K467" s="42">
        <v>379.80366120593027</v>
      </c>
    </row>
    <row r="468" spans="10:11" x14ac:dyDescent="0.3">
      <c r="J468" s="1">
        <v>395</v>
      </c>
      <c r="K468" s="42">
        <v>535.71624993174373</v>
      </c>
    </row>
    <row r="469" spans="10:11" x14ac:dyDescent="0.3">
      <c r="J469" s="1">
        <v>396</v>
      </c>
      <c r="K469" s="42">
        <v>545.28530095948156</v>
      </c>
    </row>
    <row r="470" spans="10:11" x14ac:dyDescent="0.3">
      <c r="J470" s="1">
        <v>397</v>
      </c>
      <c r="K470" s="42">
        <v>587.26987568262768</v>
      </c>
    </row>
    <row r="471" spans="10:11" x14ac:dyDescent="0.3">
      <c r="J471" s="1">
        <v>398</v>
      </c>
      <c r="K471" s="42">
        <v>516.29838183187815</v>
      </c>
    </row>
    <row r="472" spans="10:11" x14ac:dyDescent="0.3">
      <c r="J472" s="1">
        <v>399</v>
      </c>
      <c r="K472" s="42">
        <v>466.36186457584057</v>
      </c>
    </row>
    <row r="473" spans="10:11" x14ac:dyDescent="0.3">
      <c r="J473" s="1">
        <v>400</v>
      </c>
      <c r="K473" s="42">
        <v>571.5478396180032</v>
      </c>
    </row>
    <row r="474" spans="10:11" x14ac:dyDescent="0.3">
      <c r="J474" s="1">
        <v>401</v>
      </c>
      <c r="K474" s="42">
        <v>1194.4647006427183</v>
      </c>
    </row>
    <row r="475" spans="10:11" x14ac:dyDescent="0.3">
      <c r="J475" s="1">
        <v>402</v>
      </c>
      <c r="K475" s="42">
        <v>589.67531018847274</v>
      </c>
    </row>
    <row r="476" spans="10:11" x14ac:dyDescent="0.3">
      <c r="J476" s="1">
        <v>403</v>
      </c>
      <c r="K476" s="42">
        <v>578.42460451235559</v>
      </c>
    </row>
    <row r="477" spans="10:11" x14ac:dyDescent="0.3">
      <c r="J477" s="1">
        <v>404</v>
      </c>
      <c r="K477" s="42">
        <v>630.1025073055315</v>
      </c>
    </row>
    <row r="478" spans="10:11" x14ac:dyDescent="0.3">
      <c r="J478" s="1">
        <v>405</v>
      </c>
      <c r="K478" s="42">
        <v>469.87992740035259</v>
      </c>
    </row>
    <row r="479" spans="10:11" x14ac:dyDescent="0.3">
      <c r="J479" s="1">
        <v>406</v>
      </c>
      <c r="K479" s="42">
        <v>357.40604995060039</v>
      </c>
    </row>
    <row r="480" spans="10:11" x14ac:dyDescent="0.3">
      <c r="J480" s="1">
        <v>407</v>
      </c>
      <c r="K480" s="42">
        <v>494.33237769532866</v>
      </c>
    </row>
    <row r="481" spans="10:11" x14ac:dyDescent="0.3">
      <c r="J481" s="1">
        <v>408</v>
      </c>
      <c r="K481" s="42">
        <v>584.26477196945825</v>
      </c>
    </row>
    <row r="482" spans="10:11" x14ac:dyDescent="0.3">
      <c r="J482" s="1">
        <v>409</v>
      </c>
      <c r="K482" s="42">
        <v>539.57512936453543</v>
      </c>
    </row>
    <row r="483" spans="10:11" x14ac:dyDescent="0.3">
      <c r="J483" s="1">
        <v>410</v>
      </c>
      <c r="K483" s="42">
        <v>440.91012506306066</v>
      </c>
    </row>
    <row r="484" spans="10:11" x14ac:dyDescent="0.3">
      <c r="J484" s="1">
        <v>411</v>
      </c>
      <c r="K484" s="42">
        <v>999.53295207264262</v>
      </c>
    </row>
    <row r="485" spans="10:11" x14ac:dyDescent="0.3">
      <c r="J485" s="1">
        <v>412</v>
      </c>
      <c r="K485" s="42">
        <v>797.11565328333927</v>
      </c>
    </row>
    <row r="486" spans="10:11" x14ac:dyDescent="0.3">
      <c r="J486" s="1">
        <v>413</v>
      </c>
      <c r="K486" s="42">
        <v>705.37275847951173</v>
      </c>
    </row>
    <row r="487" spans="10:11" x14ac:dyDescent="0.3">
      <c r="J487" s="1">
        <v>414</v>
      </c>
      <c r="K487" s="42">
        <v>709.93994973012866</v>
      </c>
    </row>
    <row r="488" spans="10:11" x14ac:dyDescent="0.3">
      <c r="J488" s="1">
        <v>415</v>
      </c>
      <c r="K488" s="42">
        <v>498.91944661697943</v>
      </c>
    </row>
    <row r="489" spans="10:11" x14ac:dyDescent="0.3">
      <c r="J489" s="1">
        <v>416</v>
      </c>
      <c r="K489" s="42">
        <v>698.99311514026806</v>
      </c>
    </row>
    <row r="490" spans="10:11" x14ac:dyDescent="0.3">
      <c r="J490" s="1">
        <v>417</v>
      </c>
      <c r="K490" s="42">
        <v>958.1539842598695</v>
      </c>
    </row>
    <row r="491" spans="10:11" x14ac:dyDescent="0.3">
      <c r="J491" s="1">
        <v>418</v>
      </c>
      <c r="K491" s="42">
        <v>927.87750377736802</v>
      </c>
    </row>
    <row r="492" spans="10:11" x14ac:dyDescent="0.3">
      <c r="J492" s="1">
        <v>419</v>
      </c>
      <c r="K492" s="42">
        <v>491.882011990016</v>
      </c>
    </row>
    <row r="493" spans="10:11" x14ac:dyDescent="0.3">
      <c r="J493" s="1">
        <v>420</v>
      </c>
      <c r="K493" s="42">
        <v>727.19696923276422</v>
      </c>
    </row>
    <row r="494" spans="10:11" x14ac:dyDescent="0.3">
      <c r="J494" s="1">
        <v>421</v>
      </c>
      <c r="K494" s="42">
        <v>586.5247935602232</v>
      </c>
    </row>
    <row r="495" spans="10:11" x14ac:dyDescent="0.3">
      <c r="J495" s="1">
        <v>422</v>
      </c>
      <c r="K495" s="42">
        <v>732.93592905027447</v>
      </c>
    </row>
    <row r="496" spans="10:11" x14ac:dyDescent="0.3">
      <c r="J496" s="1">
        <v>423</v>
      </c>
      <c r="K496" s="42">
        <v>773.20637287539103</v>
      </c>
    </row>
    <row r="497" spans="10:11" x14ac:dyDescent="0.3">
      <c r="J497" s="1">
        <v>424</v>
      </c>
      <c r="K497" s="42">
        <v>511.80051402313359</v>
      </c>
    </row>
    <row r="498" spans="10:11" x14ac:dyDescent="0.3">
      <c r="J498" s="1">
        <v>425</v>
      </c>
      <c r="K498" s="42">
        <v>569.33943525902566</v>
      </c>
    </row>
    <row r="499" spans="10:11" x14ac:dyDescent="0.3">
      <c r="J499" s="1">
        <v>426</v>
      </c>
      <c r="K499" s="42">
        <v>612.47884159897217</v>
      </c>
    </row>
    <row r="500" spans="10:11" x14ac:dyDescent="0.3">
      <c r="J500" s="1">
        <v>427</v>
      </c>
      <c r="K500" s="42">
        <v>750.96550428950729</v>
      </c>
    </row>
    <row r="501" spans="10:11" x14ac:dyDescent="0.3">
      <c r="J501" s="1">
        <v>428</v>
      </c>
      <c r="K501" s="42">
        <v>393.57365561628291</v>
      </c>
    </row>
    <row r="502" spans="10:11" x14ac:dyDescent="0.3">
      <c r="J502" s="1">
        <v>429</v>
      </c>
      <c r="K502" s="42">
        <v>458.76881623801029</v>
      </c>
    </row>
    <row r="503" spans="10:11" x14ac:dyDescent="0.3">
      <c r="J503" s="1">
        <v>430</v>
      </c>
      <c r="K503" s="42">
        <v>450.93822094341408</v>
      </c>
    </row>
    <row r="504" spans="10:11" x14ac:dyDescent="0.3">
      <c r="J504" s="1">
        <v>431</v>
      </c>
      <c r="K504" s="42">
        <v>431.19080781126365</v>
      </c>
    </row>
    <row r="505" spans="10:11" x14ac:dyDescent="0.3">
      <c r="J505" s="1">
        <v>432</v>
      </c>
      <c r="K505" s="42">
        <v>567.94206783387278</v>
      </c>
    </row>
    <row r="506" spans="10:11" x14ac:dyDescent="0.3">
      <c r="J506" s="1">
        <v>433</v>
      </c>
      <c r="K506" s="42">
        <v>408.16232426690954</v>
      </c>
    </row>
    <row r="507" spans="10:11" x14ac:dyDescent="0.3">
      <c r="J507" s="1">
        <v>434</v>
      </c>
      <c r="K507" s="42">
        <v>719.62872583699618</v>
      </c>
    </row>
    <row r="508" spans="10:11" x14ac:dyDescent="0.3">
      <c r="J508" s="1">
        <v>435</v>
      </c>
      <c r="K508" s="42">
        <v>329.75211042595618</v>
      </c>
    </row>
    <row r="509" spans="10:11" x14ac:dyDescent="0.3">
      <c r="J509" s="1">
        <v>436</v>
      </c>
      <c r="K509" s="42">
        <v>713.20077359292929</v>
      </c>
    </row>
    <row r="510" spans="10:11" x14ac:dyDescent="0.3">
      <c r="J510" s="1">
        <v>437</v>
      </c>
      <c r="K510" s="42">
        <v>647.06421146459434</v>
      </c>
    </row>
    <row r="511" spans="10:11" x14ac:dyDescent="0.3">
      <c r="J511" s="1">
        <v>438</v>
      </c>
      <c r="K511" s="42">
        <v>706.03173287587936</v>
      </c>
    </row>
    <row r="512" spans="10:11" x14ac:dyDescent="0.3">
      <c r="J512" s="1">
        <v>439</v>
      </c>
      <c r="K512" s="42">
        <v>533.3944472592741</v>
      </c>
    </row>
    <row r="513" spans="10:11" x14ac:dyDescent="0.3">
      <c r="J513" s="1">
        <v>440</v>
      </c>
      <c r="K513" s="42">
        <v>583.70801554783804</v>
      </c>
    </row>
    <row r="514" spans="10:11" x14ac:dyDescent="0.3">
      <c r="J514" s="1">
        <v>441</v>
      </c>
      <c r="K514" s="42">
        <v>518.32407111435793</v>
      </c>
    </row>
    <row r="515" spans="10:11" x14ac:dyDescent="0.3">
      <c r="J515" s="1">
        <v>442</v>
      </c>
      <c r="K515" s="42">
        <v>461.02700949130474</v>
      </c>
    </row>
    <row r="516" spans="10:11" x14ac:dyDescent="0.3">
      <c r="J516" s="1">
        <v>443</v>
      </c>
      <c r="K516" s="42">
        <v>613.27103626284702</v>
      </c>
    </row>
    <row r="517" spans="10:11" x14ac:dyDescent="0.3">
      <c r="J517" s="1">
        <v>444</v>
      </c>
      <c r="K517" s="42">
        <v>509.08941640160816</v>
      </c>
    </row>
    <row r="518" spans="10:11" x14ac:dyDescent="0.3">
      <c r="J518" s="1">
        <v>445</v>
      </c>
      <c r="K518" s="42">
        <v>513.67925444415221</v>
      </c>
    </row>
    <row r="519" spans="10:11" x14ac:dyDescent="0.3">
      <c r="J519" s="1">
        <v>446</v>
      </c>
      <c r="K519" s="42">
        <v>767.10452612538927</v>
      </c>
    </row>
    <row r="520" spans="10:11" x14ac:dyDescent="0.3">
      <c r="J520" s="1">
        <v>447</v>
      </c>
      <c r="K520" s="42">
        <v>481.29434854449141</v>
      </c>
    </row>
    <row r="521" spans="10:11" x14ac:dyDescent="0.3">
      <c r="J521" s="1">
        <v>448</v>
      </c>
      <c r="K521" s="42">
        <v>513.0892616301652</v>
      </c>
    </row>
    <row r="522" spans="10:11" x14ac:dyDescent="0.3">
      <c r="J522" s="1">
        <v>449</v>
      </c>
      <c r="K522" s="42">
        <v>445.16580304675324</v>
      </c>
    </row>
    <row r="523" spans="10:11" x14ac:dyDescent="0.3">
      <c r="J523" s="1">
        <v>450</v>
      </c>
      <c r="K523" s="42">
        <v>523.07933446162713</v>
      </c>
    </row>
    <row r="524" spans="10:11" x14ac:dyDescent="0.3">
      <c r="J524" s="1">
        <v>451</v>
      </c>
      <c r="K524" s="42">
        <v>670.77902758964683</v>
      </c>
    </row>
    <row r="525" spans="10:11" x14ac:dyDescent="0.3">
      <c r="J525" s="1">
        <v>452</v>
      </c>
      <c r="K525" s="42">
        <v>1059.34123190072</v>
      </c>
    </row>
    <row r="526" spans="10:11" x14ac:dyDescent="0.3">
      <c r="J526" s="1">
        <v>453</v>
      </c>
      <c r="K526" s="42">
        <v>664.95623040194289</v>
      </c>
    </row>
    <row r="527" spans="10:11" x14ac:dyDescent="0.3">
      <c r="J527" s="1">
        <v>454</v>
      </c>
      <c r="K527" s="42">
        <v>732.66079446632409</v>
      </c>
    </row>
    <row r="528" spans="10:11" x14ac:dyDescent="0.3">
      <c r="J528" s="1">
        <v>455</v>
      </c>
      <c r="K528" s="42">
        <v>516.91319207676133</v>
      </c>
    </row>
    <row r="529" spans="10:11" x14ac:dyDescent="0.3">
      <c r="J529" s="1">
        <v>456</v>
      </c>
      <c r="K529" s="42">
        <v>520.03159151776629</v>
      </c>
    </row>
    <row r="530" spans="10:11" x14ac:dyDescent="0.3">
      <c r="J530" s="1">
        <v>457</v>
      </c>
      <c r="K530" s="42">
        <v>460.67836478237081</v>
      </c>
    </row>
    <row r="531" spans="10:11" x14ac:dyDescent="0.3">
      <c r="J531" s="1">
        <v>458</v>
      </c>
      <c r="K531" s="42">
        <v>447.11593493794982</v>
      </c>
    </row>
    <row r="532" spans="10:11" x14ac:dyDescent="0.3">
      <c r="J532" s="1">
        <v>459</v>
      </c>
      <c r="K532" s="42">
        <v>522.68986304879718</v>
      </c>
    </row>
    <row r="533" spans="10:11" x14ac:dyDescent="0.3">
      <c r="J533" s="1">
        <v>460</v>
      </c>
      <c r="K533" s="42">
        <v>649.97444700765732</v>
      </c>
    </row>
    <row r="534" spans="10:11" x14ac:dyDescent="0.3">
      <c r="J534" s="1">
        <v>461</v>
      </c>
      <c r="K534" s="42">
        <v>442.79844366129976</v>
      </c>
    </row>
    <row r="535" spans="10:11" x14ac:dyDescent="0.3">
      <c r="J535" s="1">
        <v>462</v>
      </c>
      <c r="K535" s="42">
        <v>457.39983729061169</v>
      </c>
    </row>
    <row r="536" spans="10:11" x14ac:dyDescent="0.3">
      <c r="J536" s="1">
        <v>463</v>
      </c>
      <c r="K536" s="42">
        <v>494.21257508138086</v>
      </c>
    </row>
    <row r="537" spans="10:11" x14ac:dyDescent="0.3">
      <c r="J537" s="1">
        <v>464</v>
      </c>
      <c r="K537" s="42">
        <v>707.25127105118315</v>
      </c>
    </row>
    <row r="538" spans="10:11" x14ac:dyDescent="0.3">
      <c r="J538" s="1">
        <v>465</v>
      </c>
      <c r="K538" s="42">
        <v>452.29927549888538</v>
      </c>
    </row>
    <row r="539" spans="10:11" x14ac:dyDescent="0.3">
      <c r="J539" s="1">
        <v>466</v>
      </c>
      <c r="K539" s="42">
        <v>629.05188736456671</v>
      </c>
    </row>
    <row r="540" spans="10:11" x14ac:dyDescent="0.3">
      <c r="J540" s="1">
        <v>467</v>
      </c>
      <c r="K540" s="42">
        <v>391.66379359714352</v>
      </c>
    </row>
    <row r="541" spans="10:11" x14ac:dyDescent="0.3">
      <c r="J541" s="1">
        <v>468</v>
      </c>
      <c r="K541" s="42">
        <v>537.73009933781339</v>
      </c>
    </row>
    <row r="542" spans="10:11" x14ac:dyDescent="0.3">
      <c r="J542" s="1">
        <v>469</v>
      </c>
      <c r="K542" s="42">
        <v>562.80274534066291</v>
      </c>
    </row>
    <row r="543" spans="10:11" x14ac:dyDescent="0.3">
      <c r="J543" s="1">
        <v>470</v>
      </c>
      <c r="K543" s="42">
        <v>492.49514406671153</v>
      </c>
    </row>
    <row r="544" spans="10:11" x14ac:dyDescent="0.3">
      <c r="J544" s="1">
        <v>471</v>
      </c>
      <c r="K544" s="42">
        <v>562.23599586556259</v>
      </c>
    </row>
    <row r="545" spans="10:11" x14ac:dyDescent="0.3">
      <c r="J545" s="1">
        <v>472</v>
      </c>
      <c r="K545" s="42">
        <v>423.42422604826788</v>
      </c>
    </row>
    <row r="546" spans="10:11" x14ac:dyDescent="0.3">
      <c r="J546" s="1">
        <v>473</v>
      </c>
      <c r="K546" s="42">
        <v>632.71955971095929</v>
      </c>
    </row>
    <row r="547" spans="10:11" x14ac:dyDescent="0.3">
      <c r="J547" s="1">
        <v>474</v>
      </c>
      <c r="K547" s="42">
        <v>540.99351784571661</v>
      </c>
    </row>
    <row r="548" spans="10:11" x14ac:dyDescent="0.3">
      <c r="J548" s="1">
        <v>475</v>
      </c>
      <c r="K548" s="42">
        <v>474.89590837993813</v>
      </c>
    </row>
    <row r="549" spans="10:11" x14ac:dyDescent="0.3">
      <c r="J549" s="1">
        <v>476</v>
      </c>
      <c r="K549" s="42">
        <v>509.73800106363564</v>
      </c>
    </row>
    <row r="550" spans="10:11" x14ac:dyDescent="0.3">
      <c r="J550" s="1">
        <v>477</v>
      </c>
      <c r="K550" s="42">
        <v>711.99636473398334</v>
      </c>
    </row>
    <row r="551" spans="10:11" x14ac:dyDescent="0.3">
      <c r="J551" s="1">
        <v>478</v>
      </c>
      <c r="K551" s="42">
        <v>508.44403169781816</v>
      </c>
    </row>
    <row r="552" spans="10:11" x14ac:dyDescent="0.3">
      <c r="J552" s="1">
        <v>479</v>
      </c>
      <c r="K552" s="42">
        <v>605.64860949377862</v>
      </c>
    </row>
    <row r="553" spans="10:11" x14ac:dyDescent="0.3">
      <c r="J553" s="1">
        <v>480</v>
      </c>
      <c r="K553" s="42">
        <v>819.21521111641698</v>
      </c>
    </row>
    <row r="554" spans="10:11" x14ac:dyDescent="0.3">
      <c r="J554" s="1">
        <v>481</v>
      </c>
      <c r="K554" s="42">
        <v>634.02288031508215</v>
      </c>
    </row>
    <row r="555" spans="10:11" x14ac:dyDescent="0.3">
      <c r="J555" s="1">
        <v>482</v>
      </c>
      <c r="K555" s="42">
        <v>622.08378681977933</v>
      </c>
    </row>
    <row r="556" spans="10:11" x14ac:dyDescent="0.3">
      <c r="J556" s="1">
        <v>483</v>
      </c>
      <c r="K556" s="42">
        <v>586.49592111180209</v>
      </c>
    </row>
    <row r="557" spans="10:11" x14ac:dyDescent="0.3">
      <c r="J557" s="1">
        <v>484</v>
      </c>
      <c r="K557" s="42">
        <v>512.48282431582402</v>
      </c>
    </row>
    <row r="558" spans="10:11" x14ac:dyDescent="0.3">
      <c r="J558" s="1">
        <v>485</v>
      </c>
      <c r="K558" s="42">
        <v>706.70482265910357</v>
      </c>
    </row>
    <row r="559" spans="10:11" x14ac:dyDescent="0.3">
      <c r="J559" s="1">
        <v>486</v>
      </c>
      <c r="K559" s="42">
        <v>630.22424558296564</v>
      </c>
    </row>
    <row r="560" spans="10:11" x14ac:dyDescent="0.3">
      <c r="J560" s="1">
        <v>487</v>
      </c>
      <c r="K560" s="42">
        <v>457.08085069927159</v>
      </c>
    </row>
    <row r="561" spans="10:11" x14ac:dyDescent="0.3">
      <c r="J561" s="1">
        <v>488</v>
      </c>
      <c r="K561" s="42">
        <v>490.27945991937816</v>
      </c>
    </row>
    <row r="562" spans="10:11" x14ac:dyDescent="0.3">
      <c r="J562" s="1">
        <v>489</v>
      </c>
      <c r="K562" s="42">
        <v>568.70606216596002</v>
      </c>
    </row>
    <row r="563" spans="10:11" x14ac:dyDescent="0.3">
      <c r="J563" s="1">
        <v>490</v>
      </c>
      <c r="K563" s="42">
        <v>813.75252722220716</v>
      </c>
    </row>
    <row r="564" spans="10:11" x14ac:dyDescent="0.3">
      <c r="J564" s="1">
        <v>491</v>
      </c>
      <c r="K564" s="42">
        <v>521.97459640653062</v>
      </c>
    </row>
    <row r="565" spans="10:11" x14ac:dyDescent="0.3">
      <c r="J565" s="1">
        <v>492</v>
      </c>
      <c r="K565" s="42">
        <v>374.78684245977439</v>
      </c>
    </row>
    <row r="566" spans="10:11" x14ac:dyDescent="0.3">
      <c r="J566" s="1">
        <v>493</v>
      </c>
      <c r="K566" s="42">
        <v>415.04639580347452</v>
      </c>
    </row>
    <row r="567" spans="10:11" x14ac:dyDescent="0.3">
      <c r="J567" s="1">
        <v>494</v>
      </c>
      <c r="K567" s="42">
        <v>476.09069689617655</v>
      </c>
    </row>
    <row r="568" spans="10:11" x14ac:dyDescent="0.3">
      <c r="J568" s="1">
        <v>495</v>
      </c>
      <c r="K568" s="42">
        <v>653.31187647023421</v>
      </c>
    </row>
    <row r="569" spans="10:11" x14ac:dyDescent="0.3">
      <c r="J569" s="1">
        <v>496</v>
      </c>
      <c r="K569" s="42">
        <v>454.64393069978155</v>
      </c>
    </row>
    <row r="570" spans="10:11" x14ac:dyDescent="0.3">
      <c r="J570" s="1">
        <v>497</v>
      </c>
      <c r="K570" s="42">
        <v>619.05615591290336</v>
      </c>
    </row>
    <row r="571" spans="10:11" x14ac:dyDescent="0.3">
      <c r="J571" s="1">
        <v>498</v>
      </c>
      <c r="K571" s="42">
        <v>573.80166296688299</v>
      </c>
    </row>
    <row r="572" spans="10:11" x14ac:dyDescent="0.3">
      <c r="J572" s="1">
        <v>499</v>
      </c>
      <c r="K572" s="42">
        <v>628.8855434583287</v>
      </c>
    </row>
    <row r="573" spans="10:11" x14ac:dyDescent="0.3">
      <c r="J573" s="1">
        <v>500</v>
      </c>
      <c r="K573" s="42">
        <v>400.50726683518445</v>
      </c>
    </row>
    <row r="574" spans="10:11" x14ac:dyDescent="0.3">
      <c r="J574" s="1">
        <v>501</v>
      </c>
      <c r="K574" s="42">
        <v>397.6532936290327</v>
      </c>
    </row>
    <row r="575" spans="10:11" x14ac:dyDescent="0.3">
      <c r="J575" s="1">
        <v>502</v>
      </c>
      <c r="K575" s="42">
        <v>699.54941563469697</v>
      </c>
    </row>
    <row r="576" spans="10:11" x14ac:dyDescent="0.3">
      <c r="J576" s="1">
        <v>503</v>
      </c>
      <c r="K576" s="42">
        <v>562.33273539611832</v>
      </c>
    </row>
    <row r="577" spans="10:11" x14ac:dyDescent="0.3">
      <c r="J577" s="1">
        <v>504</v>
      </c>
      <c r="K577" s="42">
        <v>783.46510735398624</v>
      </c>
    </row>
    <row r="578" spans="10:11" x14ac:dyDescent="0.3">
      <c r="J578" s="1">
        <v>505</v>
      </c>
      <c r="K578" s="42">
        <v>909.7689364958718</v>
      </c>
    </row>
    <row r="579" spans="10:11" x14ac:dyDescent="0.3">
      <c r="J579" s="1">
        <v>506</v>
      </c>
      <c r="K579" s="42">
        <v>601.24040824541112</v>
      </c>
    </row>
    <row r="580" spans="10:11" x14ac:dyDescent="0.3">
      <c r="J580" s="1">
        <v>507</v>
      </c>
      <c r="K580" s="42">
        <v>753.24428586953809</v>
      </c>
    </row>
    <row r="581" spans="10:11" x14ac:dyDescent="0.3">
      <c r="J581" s="1">
        <v>508</v>
      </c>
      <c r="K581" s="42">
        <v>620.35514577946947</v>
      </c>
    </row>
    <row r="582" spans="10:11" x14ac:dyDescent="0.3">
      <c r="J582" s="1">
        <v>509</v>
      </c>
      <c r="K582" s="42">
        <v>703.85622039477096</v>
      </c>
    </row>
    <row r="583" spans="10:11" x14ac:dyDescent="0.3">
      <c r="J583" s="1">
        <v>510</v>
      </c>
      <c r="K583" s="42">
        <v>947.22027503276331</v>
      </c>
    </row>
    <row r="584" spans="10:11" x14ac:dyDescent="0.3">
      <c r="J584" s="1">
        <v>511</v>
      </c>
      <c r="K584" s="42">
        <v>705.9591517355052</v>
      </c>
    </row>
    <row r="585" spans="10:11" x14ac:dyDescent="0.3">
      <c r="J585" s="1">
        <v>512</v>
      </c>
      <c r="K585" s="42">
        <v>484.21685725429336</v>
      </c>
    </row>
    <row r="586" spans="10:11" x14ac:dyDescent="0.3">
      <c r="J586" s="1">
        <v>513</v>
      </c>
      <c r="K586" s="42">
        <v>871.45416444959255</v>
      </c>
    </row>
    <row r="587" spans="10:11" x14ac:dyDescent="0.3">
      <c r="J587" s="1">
        <v>514</v>
      </c>
      <c r="K587" s="42">
        <v>403.59263627540247</v>
      </c>
    </row>
    <row r="588" spans="10:11" x14ac:dyDescent="0.3">
      <c r="J588" s="1">
        <v>515</v>
      </c>
      <c r="K588" s="42">
        <v>311.71323964424994</v>
      </c>
    </row>
    <row r="589" spans="10:11" x14ac:dyDescent="0.3">
      <c r="J589" s="1">
        <v>516</v>
      </c>
      <c r="K589" s="42">
        <v>471.91101413074477</v>
      </c>
    </row>
    <row r="590" spans="10:11" x14ac:dyDescent="0.3">
      <c r="J590" s="1">
        <v>517</v>
      </c>
      <c r="K590" s="42">
        <v>491.26002754321769</v>
      </c>
    </row>
    <row r="591" spans="10:11" x14ac:dyDescent="0.3">
      <c r="J591" s="1">
        <v>518</v>
      </c>
      <c r="K591" s="42">
        <v>571.19873879055467</v>
      </c>
    </row>
    <row r="592" spans="10:11" x14ac:dyDescent="0.3">
      <c r="J592" s="1">
        <v>519</v>
      </c>
      <c r="K592" s="42">
        <v>415.11690354471489</v>
      </c>
    </row>
    <row r="593" spans="10:11" x14ac:dyDescent="0.3">
      <c r="J593" s="1">
        <v>520</v>
      </c>
      <c r="K593" s="42">
        <v>1328.9308274236566</v>
      </c>
    </row>
    <row r="594" spans="10:11" x14ac:dyDescent="0.3">
      <c r="J594" s="1">
        <v>521</v>
      </c>
      <c r="K594" s="42">
        <v>625.00994507717974</v>
      </c>
    </row>
    <row r="595" spans="10:11" x14ac:dyDescent="0.3">
      <c r="J595" s="1">
        <v>522</v>
      </c>
      <c r="K595" s="42">
        <v>470.68048366919396</v>
      </c>
    </row>
    <row r="596" spans="10:11" x14ac:dyDescent="0.3">
      <c r="J596" s="1">
        <v>523</v>
      </c>
      <c r="K596" s="42">
        <v>576.46750088230158</v>
      </c>
    </row>
    <row r="597" spans="10:11" x14ac:dyDescent="0.3">
      <c r="J597" s="1">
        <v>524</v>
      </c>
      <c r="K597" s="42">
        <v>445.39956731703882</v>
      </c>
    </row>
    <row r="598" spans="10:11" x14ac:dyDescent="0.3">
      <c r="J598" s="1">
        <v>525</v>
      </c>
      <c r="K598" s="42">
        <v>545.9162496554801</v>
      </c>
    </row>
    <row r="599" spans="10:11" x14ac:dyDescent="0.3">
      <c r="J599" s="1">
        <v>526</v>
      </c>
      <c r="K599" s="42">
        <v>524.57872971091217</v>
      </c>
    </row>
    <row r="600" spans="10:11" x14ac:dyDescent="0.3">
      <c r="J600" s="1">
        <v>527</v>
      </c>
      <c r="K600" s="42">
        <v>646.53074763350298</v>
      </c>
    </row>
    <row r="601" spans="10:11" x14ac:dyDescent="0.3">
      <c r="J601" s="1">
        <v>528</v>
      </c>
      <c r="K601" s="42">
        <v>442.69676653682973</v>
      </c>
    </row>
    <row r="602" spans="10:11" x14ac:dyDescent="0.3">
      <c r="J602" s="1">
        <v>529</v>
      </c>
      <c r="K602" s="42">
        <v>603.92813165848224</v>
      </c>
    </row>
    <row r="603" spans="10:11" x14ac:dyDescent="0.3">
      <c r="J603" s="1">
        <v>530</v>
      </c>
      <c r="K603" s="42">
        <v>668.74279658981573</v>
      </c>
    </row>
    <row r="604" spans="10:11" x14ac:dyDescent="0.3">
      <c r="J604" s="1">
        <v>531</v>
      </c>
      <c r="K604" s="42">
        <v>726.34834240136001</v>
      </c>
    </row>
    <row r="605" spans="10:11" x14ac:dyDescent="0.3">
      <c r="J605" s="1">
        <v>532</v>
      </c>
      <c r="K605" s="42">
        <v>470.42586627216565</v>
      </c>
    </row>
    <row r="606" spans="10:11" x14ac:dyDescent="0.3">
      <c r="J606" s="1">
        <v>533</v>
      </c>
      <c r="K606" s="42">
        <v>488.79381752210054</v>
      </c>
    </row>
    <row r="607" spans="10:11" x14ac:dyDescent="0.3">
      <c r="J607" s="1">
        <v>534</v>
      </c>
      <c r="K607" s="42">
        <v>654.40164343099389</v>
      </c>
    </row>
    <row r="608" spans="10:11" x14ac:dyDescent="0.3">
      <c r="J608" s="1">
        <v>535</v>
      </c>
      <c r="K608" s="42">
        <v>449.09190957416638</v>
      </c>
    </row>
    <row r="609" spans="10:11" x14ac:dyDescent="0.3">
      <c r="J609" s="1">
        <v>536</v>
      </c>
      <c r="K609" s="42">
        <v>552.68324080387606</v>
      </c>
    </row>
    <row r="610" spans="10:11" x14ac:dyDescent="0.3">
      <c r="J610" s="1">
        <v>537</v>
      </c>
      <c r="K610" s="42">
        <v>922.21556266307198</v>
      </c>
    </row>
    <row r="611" spans="10:11" x14ac:dyDescent="0.3">
      <c r="J611" s="1">
        <v>538</v>
      </c>
      <c r="K611" s="42">
        <v>444.0227275901571</v>
      </c>
    </row>
    <row r="612" spans="10:11" x14ac:dyDescent="0.3">
      <c r="J612" s="1">
        <v>539</v>
      </c>
      <c r="K612" s="42">
        <v>688.22627312825</v>
      </c>
    </row>
    <row r="613" spans="10:11" x14ac:dyDescent="0.3">
      <c r="J613" s="1">
        <v>540</v>
      </c>
      <c r="K613" s="42">
        <v>466.86617453541226</v>
      </c>
    </row>
    <row r="614" spans="10:11" x14ac:dyDescent="0.3">
      <c r="J614" s="1">
        <v>541</v>
      </c>
      <c r="K614" s="42">
        <v>852.52528158498626</v>
      </c>
    </row>
    <row r="615" spans="10:11" x14ac:dyDescent="0.3">
      <c r="J615" s="1">
        <v>542</v>
      </c>
      <c r="K615" s="42">
        <v>576.26253528889845</v>
      </c>
    </row>
    <row r="616" spans="10:11" x14ac:dyDescent="0.3">
      <c r="J616" s="1">
        <v>543</v>
      </c>
      <c r="K616" s="42">
        <v>572.19321831573359</v>
      </c>
    </row>
    <row r="617" spans="10:11" x14ac:dyDescent="0.3">
      <c r="J617" s="1">
        <v>544</v>
      </c>
      <c r="K617" s="42">
        <v>478.20618347583212</v>
      </c>
    </row>
    <row r="618" spans="10:11" x14ac:dyDescent="0.3">
      <c r="J618" s="1">
        <v>545</v>
      </c>
      <c r="K618" s="42">
        <v>615.25970928790787</v>
      </c>
    </row>
    <row r="619" spans="10:11" x14ac:dyDescent="0.3">
      <c r="J619" s="1">
        <v>546</v>
      </c>
      <c r="K619" s="42">
        <v>523.88792473603792</v>
      </c>
    </row>
    <row r="620" spans="10:11" x14ac:dyDescent="0.3">
      <c r="J620" s="1">
        <v>547</v>
      </c>
      <c r="K620" s="42">
        <v>442.70883899185372</v>
      </c>
    </row>
    <row r="621" spans="10:11" x14ac:dyDescent="0.3">
      <c r="J621" s="1">
        <v>548</v>
      </c>
      <c r="K621" s="42">
        <v>536.62070917106723</v>
      </c>
    </row>
    <row r="622" spans="10:11" x14ac:dyDescent="0.3">
      <c r="J622" s="1">
        <v>549</v>
      </c>
      <c r="K622" s="42">
        <v>620.32746759144402</v>
      </c>
    </row>
    <row r="623" spans="10:11" x14ac:dyDescent="0.3">
      <c r="J623" s="1">
        <v>550</v>
      </c>
      <c r="K623" s="42">
        <v>367.64848136520521</v>
      </c>
    </row>
    <row r="624" spans="10:11" x14ac:dyDescent="0.3">
      <c r="J624" s="1">
        <v>551</v>
      </c>
      <c r="K624" s="42">
        <v>497.3885409050726</v>
      </c>
    </row>
    <row r="625" spans="10:11" x14ac:dyDescent="0.3">
      <c r="J625" s="1">
        <v>552</v>
      </c>
      <c r="K625" s="42">
        <v>357.47310630921072</v>
      </c>
    </row>
    <row r="626" spans="10:11" x14ac:dyDescent="0.3">
      <c r="J626" s="1">
        <v>553</v>
      </c>
      <c r="K626" s="42">
        <v>502.39770308975375</v>
      </c>
    </row>
    <row r="627" spans="10:11" x14ac:dyDescent="0.3">
      <c r="J627" s="1">
        <v>554</v>
      </c>
      <c r="K627" s="42">
        <v>585.99609177883076</v>
      </c>
    </row>
    <row r="628" spans="10:11" x14ac:dyDescent="0.3">
      <c r="J628" s="1">
        <v>555</v>
      </c>
      <c r="K628" s="42">
        <v>438.86561149295733</v>
      </c>
    </row>
    <row r="629" spans="10:11" x14ac:dyDescent="0.3">
      <c r="J629" s="1">
        <v>556</v>
      </c>
      <c r="K629" s="42">
        <v>529.51928796636582</v>
      </c>
    </row>
    <row r="630" spans="10:11" x14ac:dyDescent="0.3">
      <c r="J630" s="1">
        <v>557</v>
      </c>
      <c r="K630" s="42">
        <v>517.35415570988425</v>
      </c>
    </row>
    <row r="631" spans="10:11" x14ac:dyDescent="0.3">
      <c r="J631" s="1">
        <v>558</v>
      </c>
      <c r="K631" s="42">
        <v>566.68623873199738</v>
      </c>
    </row>
    <row r="632" spans="10:11" x14ac:dyDescent="0.3">
      <c r="J632" s="1">
        <v>559</v>
      </c>
      <c r="K632" s="42">
        <v>460.08992131551412</v>
      </c>
    </row>
    <row r="633" spans="10:11" x14ac:dyDescent="0.3">
      <c r="J633" s="1">
        <v>560</v>
      </c>
      <c r="K633" s="42">
        <v>378.31423411767059</v>
      </c>
    </row>
    <row r="634" spans="10:11" x14ac:dyDescent="0.3">
      <c r="J634" s="1">
        <v>561</v>
      </c>
      <c r="K634" s="42">
        <v>457.93102302339156</v>
      </c>
    </row>
    <row r="635" spans="10:11" x14ac:dyDescent="0.3">
      <c r="J635" s="1">
        <v>562</v>
      </c>
      <c r="K635" s="42">
        <v>501.62245828914178</v>
      </c>
    </row>
    <row r="636" spans="10:11" x14ac:dyDescent="0.3">
      <c r="J636" s="1">
        <v>563</v>
      </c>
      <c r="K636" s="42">
        <v>499.49892335609604</v>
      </c>
    </row>
    <row r="637" spans="10:11" x14ac:dyDescent="0.3">
      <c r="J637" s="1">
        <v>564</v>
      </c>
      <c r="K637" s="42">
        <v>478.71035510838317</v>
      </c>
    </row>
    <row r="638" spans="10:11" x14ac:dyDescent="0.3">
      <c r="J638" s="1">
        <v>565</v>
      </c>
      <c r="K638" s="42">
        <v>466.94365777428618</v>
      </c>
    </row>
    <row r="639" spans="10:11" x14ac:dyDescent="0.3">
      <c r="J639" s="1">
        <v>566</v>
      </c>
      <c r="K639" s="42">
        <v>392.19575614680042</v>
      </c>
    </row>
    <row r="640" spans="10:11" x14ac:dyDescent="0.3">
      <c r="J640" s="1">
        <v>567</v>
      </c>
      <c r="K640" s="42">
        <v>569.33830358550108</v>
      </c>
    </row>
    <row r="641" spans="10:11" x14ac:dyDescent="0.3">
      <c r="J641" s="1">
        <v>568</v>
      </c>
      <c r="K641" s="42">
        <v>581.72767199521672</v>
      </c>
    </row>
    <row r="642" spans="10:11" x14ac:dyDescent="0.3">
      <c r="J642" s="1">
        <v>569</v>
      </c>
      <c r="K642" s="42">
        <v>2301.5064811169182</v>
      </c>
    </row>
    <row r="643" spans="10:11" x14ac:dyDescent="0.3">
      <c r="J643" s="1">
        <v>570</v>
      </c>
      <c r="K643" s="42">
        <v>901.85770478704978</v>
      </c>
    </row>
    <row r="644" spans="10:11" x14ac:dyDescent="0.3">
      <c r="J644" s="1">
        <v>571</v>
      </c>
      <c r="K644" s="42">
        <v>845.4680921501955</v>
      </c>
    </row>
    <row r="645" spans="10:11" x14ac:dyDescent="0.3">
      <c r="J645" s="1">
        <v>572</v>
      </c>
      <c r="K645" s="42">
        <v>597.14407680279783</v>
      </c>
    </row>
    <row r="646" spans="10:11" x14ac:dyDescent="0.3">
      <c r="J646" s="1">
        <v>573</v>
      </c>
      <c r="K646" s="42">
        <v>637.19403979535707</v>
      </c>
    </row>
    <row r="647" spans="10:11" x14ac:dyDescent="0.3">
      <c r="J647" s="1">
        <v>574</v>
      </c>
      <c r="K647" s="42">
        <v>701.83256370187064</v>
      </c>
    </row>
    <row r="648" spans="10:11" x14ac:dyDescent="0.3">
      <c r="J648" s="1">
        <v>575</v>
      </c>
      <c r="K648" s="42">
        <v>465.26717003742431</v>
      </c>
    </row>
    <row r="649" spans="10:11" x14ac:dyDescent="0.3">
      <c r="J649" s="1">
        <v>576</v>
      </c>
      <c r="K649" s="42">
        <v>476.43105442794212</v>
      </c>
    </row>
    <row r="650" spans="10:11" x14ac:dyDescent="0.3">
      <c r="J650" s="1">
        <v>577</v>
      </c>
      <c r="K650" s="42">
        <v>498.74036937076369</v>
      </c>
    </row>
    <row r="651" spans="10:11" x14ac:dyDescent="0.3">
      <c r="J651" s="1">
        <v>578</v>
      </c>
      <c r="K651" s="42">
        <v>414.4866178330243</v>
      </c>
    </row>
    <row r="652" spans="10:11" x14ac:dyDescent="0.3">
      <c r="J652" s="1">
        <v>579</v>
      </c>
      <c r="K652" s="42">
        <v>890.49295105640488</v>
      </c>
    </row>
    <row r="653" spans="10:11" x14ac:dyDescent="0.3">
      <c r="J653" s="1">
        <v>580</v>
      </c>
      <c r="K653" s="42">
        <v>462.31486265711391</v>
      </c>
    </row>
    <row r="654" spans="10:11" x14ac:dyDescent="0.3">
      <c r="J654" s="1">
        <v>581</v>
      </c>
      <c r="K654" s="42">
        <v>515.09772186325858</v>
      </c>
    </row>
    <row r="655" spans="10:11" x14ac:dyDescent="0.3">
      <c r="J655" s="1">
        <v>582</v>
      </c>
      <c r="K655" s="42">
        <v>507.5142796549282</v>
      </c>
    </row>
    <row r="656" spans="10:11" x14ac:dyDescent="0.3">
      <c r="J656" s="1">
        <v>583</v>
      </c>
      <c r="K656" s="42">
        <v>418.63453178726974</v>
      </c>
    </row>
    <row r="657" spans="10:11" x14ac:dyDescent="0.3">
      <c r="J657" s="1">
        <v>584</v>
      </c>
      <c r="K657" s="42">
        <v>544.98901634516722</v>
      </c>
    </row>
    <row r="658" spans="10:11" x14ac:dyDescent="0.3">
      <c r="J658" s="1">
        <v>585</v>
      </c>
      <c r="K658" s="42">
        <v>396.14670859689409</v>
      </c>
    </row>
    <row r="659" spans="10:11" x14ac:dyDescent="0.3">
      <c r="J659" s="1">
        <v>586</v>
      </c>
      <c r="K659" s="42">
        <v>484.80947848649362</v>
      </c>
    </row>
    <row r="660" spans="10:11" x14ac:dyDescent="0.3">
      <c r="J660" s="1">
        <v>587</v>
      </c>
      <c r="K660" s="42">
        <v>472.01490157357927</v>
      </c>
    </row>
    <row r="661" spans="10:11" x14ac:dyDescent="0.3">
      <c r="J661" s="1">
        <v>588</v>
      </c>
      <c r="K661" s="42">
        <v>383.59509804363478</v>
      </c>
    </row>
    <row r="662" spans="10:11" x14ac:dyDescent="0.3">
      <c r="J662" s="1">
        <v>589</v>
      </c>
      <c r="K662" s="42">
        <v>516.64196357355831</v>
      </c>
    </row>
    <row r="663" spans="10:11" x14ac:dyDescent="0.3">
      <c r="J663" s="1">
        <v>590</v>
      </c>
      <c r="K663" s="42">
        <v>626.64660779286794</v>
      </c>
    </row>
    <row r="664" spans="10:11" x14ac:dyDescent="0.3">
      <c r="J664" s="1">
        <v>591</v>
      </c>
      <c r="K664" s="42">
        <v>584.31543582905283</v>
      </c>
    </row>
    <row r="665" spans="10:11" x14ac:dyDescent="0.3">
      <c r="J665" s="1">
        <v>592</v>
      </c>
      <c r="K665" s="42">
        <v>728.68134337577396</v>
      </c>
    </row>
    <row r="666" spans="10:11" x14ac:dyDescent="0.3">
      <c r="J666" s="1">
        <v>593</v>
      </c>
      <c r="K666" s="42">
        <v>581.35476064722207</v>
      </c>
    </row>
    <row r="667" spans="10:11" x14ac:dyDescent="0.3">
      <c r="J667" s="1">
        <v>594</v>
      </c>
      <c r="K667" s="42">
        <v>755.20564490349898</v>
      </c>
    </row>
    <row r="668" spans="10:11" x14ac:dyDescent="0.3">
      <c r="J668" s="1">
        <v>595</v>
      </c>
      <c r="K668" s="42">
        <v>374.08966507632795</v>
      </c>
    </row>
    <row r="669" spans="10:11" x14ac:dyDescent="0.3">
      <c r="J669" s="1">
        <v>596</v>
      </c>
      <c r="K669" s="42">
        <v>533.10570158638393</v>
      </c>
    </row>
    <row r="670" spans="10:11" x14ac:dyDescent="0.3">
      <c r="J670" s="1">
        <v>597</v>
      </c>
      <c r="K670" s="42">
        <v>846.81394839490736</v>
      </c>
    </row>
    <row r="671" spans="10:11" x14ac:dyDescent="0.3">
      <c r="J671" s="1">
        <v>598</v>
      </c>
      <c r="K671" s="42">
        <v>528.7657048844718</v>
      </c>
    </row>
    <row r="672" spans="10:11" x14ac:dyDescent="0.3">
      <c r="J672" s="1">
        <v>599</v>
      </c>
      <c r="K672" s="42">
        <v>776.70038705509205</v>
      </c>
    </row>
    <row r="673" spans="10:11" x14ac:dyDescent="0.3">
      <c r="J673" s="1">
        <v>600</v>
      </c>
      <c r="K673" s="42">
        <v>577.59105296529958</v>
      </c>
    </row>
    <row r="674" spans="10:11" x14ac:dyDescent="0.3">
      <c r="J674" s="1">
        <v>601</v>
      </c>
      <c r="K674" s="42">
        <v>847.65330253878722</v>
      </c>
    </row>
    <row r="675" spans="10:11" x14ac:dyDescent="0.3">
      <c r="J675" s="1">
        <v>602</v>
      </c>
      <c r="K675" s="42">
        <v>477.78042217011887</v>
      </c>
    </row>
    <row r="676" spans="10:11" x14ac:dyDescent="0.3">
      <c r="J676" s="1">
        <v>603</v>
      </c>
      <c r="K676" s="42">
        <v>562.57025635105765</v>
      </c>
    </row>
    <row r="677" spans="10:11" x14ac:dyDescent="0.3">
      <c r="J677" s="1">
        <v>604</v>
      </c>
      <c r="K677" s="42">
        <v>550.33518943505499</v>
      </c>
    </row>
    <row r="678" spans="10:11" x14ac:dyDescent="0.3">
      <c r="J678" s="1">
        <v>605</v>
      </c>
      <c r="K678" s="42">
        <v>588.67333871837491</v>
      </c>
    </row>
    <row r="679" spans="10:11" x14ac:dyDescent="0.3">
      <c r="J679" s="1">
        <v>606</v>
      </c>
      <c r="K679" s="42">
        <v>611.56100336316331</v>
      </c>
    </row>
    <row r="680" spans="10:11" x14ac:dyDescent="0.3">
      <c r="J680" s="1">
        <v>607</v>
      </c>
      <c r="K680" s="42">
        <v>962.29880442311446</v>
      </c>
    </row>
    <row r="681" spans="10:11" x14ac:dyDescent="0.3">
      <c r="J681" s="1">
        <v>608</v>
      </c>
      <c r="K681" s="42">
        <v>633.48375185532211</v>
      </c>
    </row>
    <row r="682" spans="10:11" x14ac:dyDescent="0.3">
      <c r="J682" s="1">
        <v>609</v>
      </c>
      <c r="K682" s="42">
        <v>685.56788311727996</v>
      </c>
    </row>
    <row r="683" spans="10:11" x14ac:dyDescent="0.3">
      <c r="J683" s="1">
        <v>610</v>
      </c>
      <c r="K683" s="42">
        <v>388.52296323679678</v>
      </c>
    </row>
    <row r="684" spans="10:11" x14ac:dyDescent="0.3">
      <c r="J684" s="1">
        <v>611</v>
      </c>
      <c r="K684" s="42">
        <v>481.79603721757707</v>
      </c>
    </row>
    <row r="685" spans="10:11" x14ac:dyDescent="0.3">
      <c r="J685" s="1">
        <v>612</v>
      </c>
      <c r="K685" s="42">
        <v>488.64941222607575</v>
      </c>
    </row>
    <row r="686" spans="10:11" x14ac:dyDescent="0.3">
      <c r="J686" s="1">
        <v>613</v>
      </c>
      <c r="K686" s="42">
        <v>503.15635466971992</v>
      </c>
    </row>
    <row r="687" spans="10:11" x14ac:dyDescent="0.3">
      <c r="J687" s="1">
        <v>614</v>
      </c>
      <c r="K687" s="42">
        <v>462.81412410102632</v>
      </c>
    </row>
    <row r="688" spans="10:11" x14ac:dyDescent="0.3">
      <c r="J688" s="1">
        <v>615</v>
      </c>
      <c r="K688" s="42">
        <v>472.38737833820187</v>
      </c>
    </row>
    <row r="689" spans="10:11" x14ac:dyDescent="0.3">
      <c r="J689" s="1">
        <v>616</v>
      </c>
      <c r="K689" s="42">
        <v>559.34759833662622</v>
      </c>
    </row>
    <row r="690" spans="10:11" x14ac:dyDescent="0.3">
      <c r="J690" s="1">
        <v>617</v>
      </c>
      <c r="K690" s="42">
        <v>776.96883425976159</v>
      </c>
    </row>
    <row r="691" spans="10:11" x14ac:dyDescent="0.3">
      <c r="J691" s="1">
        <v>618</v>
      </c>
      <c r="K691" s="42">
        <v>465.58643229797491</v>
      </c>
    </row>
    <row r="692" spans="10:11" x14ac:dyDescent="0.3">
      <c r="J692" s="1">
        <v>619</v>
      </c>
      <c r="K692" s="42">
        <v>622.8908536212432</v>
      </c>
    </row>
    <row r="693" spans="10:11" x14ac:dyDescent="0.3">
      <c r="J693" s="1">
        <v>620</v>
      </c>
      <c r="K693" s="42">
        <v>524.03866990680808</v>
      </c>
    </row>
    <row r="694" spans="10:11" x14ac:dyDescent="0.3">
      <c r="J694" s="1">
        <v>621</v>
      </c>
      <c r="K694" s="42">
        <v>900.35305048982275</v>
      </c>
    </row>
    <row r="695" spans="10:11" x14ac:dyDescent="0.3">
      <c r="J695" s="1">
        <v>622</v>
      </c>
      <c r="K695" s="42">
        <v>522.70279461139296</v>
      </c>
    </row>
    <row r="696" spans="10:11" x14ac:dyDescent="0.3">
      <c r="J696" s="1">
        <v>623</v>
      </c>
      <c r="K696" s="42">
        <v>479.84047056836766</v>
      </c>
    </row>
    <row r="697" spans="10:11" x14ac:dyDescent="0.3">
      <c r="J697" s="1">
        <v>624</v>
      </c>
      <c r="K697" s="42">
        <v>530.35494447031078</v>
      </c>
    </row>
    <row r="698" spans="10:11" x14ac:dyDescent="0.3">
      <c r="J698" s="1">
        <v>625</v>
      </c>
      <c r="K698" s="42">
        <v>393.15924893100265</v>
      </c>
    </row>
    <row r="699" spans="10:11" x14ac:dyDescent="0.3">
      <c r="J699" s="1">
        <v>626</v>
      </c>
      <c r="K699" s="42">
        <v>510.17433865851592</v>
      </c>
    </row>
    <row r="700" spans="10:11" x14ac:dyDescent="0.3">
      <c r="J700" s="1">
        <v>627</v>
      </c>
      <c r="K700" s="42">
        <v>702.87927564601273</v>
      </c>
    </row>
    <row r="701" spans="10:11" x14ac:dyDescent="0.3">
      <c r="J701" s="1">
        <v>628</v>
      </c>
      <c r="K701" s="42">
        <v>546.22205108550418</v>
      </c>
    </row>
    <row r="702" spans="10:11" x14ac:dyDescent="0.3">
      <c r="J702" s="1">
        <v>629</v>
      </c>
      <c r="K702" s="42">
        <v>539.38379128674171</v>
      </c>
    </row>
    <row r="703" spans="10:11" x14ac:dyDescent="0.3">
      <c r="J703" s="1">
        <v>630</v>
      </c>
      <c r="K703" s="42">
        <v>594.10637289850263</v>
      </c>
    </row>
    <row r="704" spans="10:11" x14ac:dyDescent="0.3">
      <c r="J704" s="1">
        <v>631</v>
      </c>
      <c r="K704" s="42">
        <v>448.5287955659827</v>
      </c>
    </row>
    <row r="705" spans="10:11" x14ac:dyDescent="0.3">
      <c r="J705" s="1">
        <v>632</v>
      </c>
      <c r="K705" s="42">
        <v>412.47457518050328</v>
      </c>
    </row>
    <row r="706" spans="10:11" x14ac:dyDescent="0.3">
      <c r="J706" s="1">
        <v>633</v>
      </c>
      <c r="K706" s="42">
        <v>903.2576325648937</v>
      </c>
    </row>
    <row r="707" spans="10:11" x14ac:dyDescent="0.3">
      <c r="J707" s="1">
        <v>634</v>
      </c>
      <c r="K707" s="42">
        <v>738.45220997314175</v>
      </c>
    </row>
    <row r="708" spans="10:11" x14ac:dyDescent="0.3">
      <c r="J708" s="1">
        <v>635</v>
      </c>
      <c r="K708" s="42">
        <v>397.97824168391304</v>
      </c>
    </row>
    <row r="709" spans="10:11" x14ac:dyDescent="0.3">
      <c r="J709" s="1">
        <v>636</v>
      </c>
      <c r="K709" s="42">
        <v>460.46029410657661</v>
      </c>
    </row>
    <row r="710" spans="10:11" x14ac:dyDescent="0.3">
      <c r="J710" s="1">
        <v>637</v>
      </c>
      <c r="K710" s="42">
        <v>499.73755607754077</v>
      </c>
    </row>
    <row r="711" spans="10:11" x14ac:dyDescent="0.3">
      <c r="J711" s="1">
        <v>638</v>
      </c>
      <c r="K711" s="42">
        <v>757.20668577997708</v>
      </c>
    </row>
    <row r="712" spans="10:11" x14ac:dyDescent="0.3">
      <c r="J712" s="1">
        <v>639</v>
      </c>
      <c r="K712" s="42">
        <v>528.83871345576392</v>
      </c>
    </row>
    <row r="713" spans="10:11" x14ac:dyDescent="0.3">
      <c r="J713" s="1">
        <v>640</v>
      </c>
      <c r="K713" s="42">
        <v>514.10388332350806</v>
      </c>
    </row>
    <row r="714" spans="10:11" x14ac:dyDescent="0.3">
      <c r="J714" s="1">
        <v>641</v>
      </c>
      <c r="K714" s="42">
        <v>464.74333257886474</v>
      </c>
    </row>
    <row r="715" spans="10:11" x14ac:dyDescent="0.3">
      <c r="J715" s="1">
        <v>642</v>
      </c>
      <c r="K715" s="42">
        <v>483.00615747868727</v>
      </c>
    </row>
    <row r="716" spans="10:11" x14ac:dyDescent="0.3">
      <c r="J716" s="1">
        <v>643</v>
      </c>
      <c r="K716" s="42">
        <v>463.56102877645225</v>
      </c>
    </row>
    <row r="717" spans="10:11" x14ac:dyDescent="0.3">
      <c r="J717" s="1">
        <v>644</v>
      </c>
      <c r="K717" s="42">
        <v>541.71190543783734</v>
      </c>
    </row>
    <row r="718" spans="10:11" x14ac:dyDescent="0.3">
      <c r="J718" s="1">
        <v>645</v>
      </c>
      <c r="K718" s="42">
        <v>598.94748550140571</v>
      </c>
    </row>
    <row r="719" spans="10:11" x14ac:dyDescent="0.3">
      <c r="J719" s="1">
        <v>646</v>
      </c>
      <c r="K719" s="42">
        <v>572.02032037550885</v>
      </c>
    </row>
    <row r="720" spans="10:11" x14ac:dyDescent="0.3">
      <c r="J720" s="1">
        <v>647</v>
      </c>
      <c r="K720" s="42">
        <v>584.2763085557724</v>
      </c>
    </row>
    <row r="721" spans="10:11" x14ac:dyDescent="0.3">
      <c r="J721" s="1">
        <v>648</v>
      </c>
      <c r="K721" s="42">
        <v>819.88308775611597</v>
      </c>
    </row>
    <row r="722" spans="10:11" x14ac:dyDescent="0.3">
      <c r="J722" s="1">
        <v>649</v>
      </c>
      <c r="K722" s="42">
        <v>332.13815701749263</v>
      </c>
    </row>
    <row r="723" spans="10:11" x14ac:dyDescent="0.3">
      <c r="J723" s="1">
        <v>650</v>
      </c>
      <c r="K723" s="42">
        <v>584.68968752806597</v>
      </c>
    </row>
    <row r="724" spans="10:11" x14ac:dyDescent="0.3">
      <c r="J724" s="1">
        <v>651</v>
      </c>
      <c r="K724" s="42">
        <v>731.98126193514543</v>
      </c>
    </row>
    <row r="725" spans="10:11" x14ac:dyDescent="0.3">
      <c r="J725" s="1">
        <v>652</v>
      </c>
      <c r="K725" s="42">
        <v>805.60273526456126</v>
      </c>
    </row>
    <row r="726" spans="10:11" x14ac:dyDescent="0.3">
      <c r="J726" s="1">
        <v>653</v>
      </c>
      <c r="K726" s="42">
        <v>474.48103181140067</v>
      </c>
    </row>
    <row r="727" spans="10:11" x14ac:dyDescent="0.3">
      <c r="J727" s="1">
        <v>654</v>
      </c>
      <c r="K727" s="42">
        <v>382.97789086367436</v>
      </c>
    </row>
    <row r="728" spans="10:11" x14ac:dyDescent="0.3">
      <c r="J728" s="1">
        <v>655</v>
      </c>
      <c r="K728" s="42">
        <v>635.81434592979554</v>
      </c>
    </row>
    <row r="729" spans="10:11" x14ac:dyDescent="0.3">
      <c r="J729" s="1">
        <v>656</v>
      </c>
      <c r="K729" s="42">
        <v>494.88614445288033</v>
      </c>
    </row>
    <row r="730" spans="10:11" x14ac:dyDescent="0.3">
      <c r="J730" s="1">
        <v>657</v>
      </c>
      <c r="K730" s="42">
        <v>622.21338422357735</v>
      </c>
    </row>
    <row r="731" spans="10:11" x14ac:dyDescent="0.3">
      <c r="J731" s="1">
        <v>658</v>
      </c>
      <c r="K731" s="42">
        <v>746.36124837674402</v>
      </c>
    </row>
    <row r="732" spans="10:11" x14ac:dyDescent="0.3">
      <c r="J732" s="1">
        <v>659</v>
      </c>
      <c r="K732" s="42">
        <v>445.38765116557192</v>
      </c>
    </row>
    <row r="733" spans="10:11" x14ac:dyDescent="0.3">
      <c r="J733" s="1">
        <v>660</v>
      </c>
      <c r="K733" s="42">
        <v>529.72138808312798</v>
      </c>
    </row>
    <row r="734" spans="10:11" x14ac:dyDescent="0.3">
      <c r="J734" s="1">
        <v>661</v>
      </c>
      <c r="K734" s="42">
        <v>541.67728503695469</v>
      </c>
    </row>
    <row r="735" spans="10:11" x14ac:dyDescent="0.3">
      <c r="J735" s="1">
        <v>662</v>
      </c>
      <c r="K735" s="42">
        <v>386.0396637551321</v>
      </c>
    </row>
    <row r="736" spans="10:11" x14ac:dyDescent="0.3">
      <c r="J736" s="1">
        <v>663</v>
      </c>
      <c r="K736" s="42">
        <v>472.26550460082524</v>
      </c>
    </row>
    <row r="737" spans="10:11" x14ac:dyDescent="0.3">
      <c r="J737" s="1">
        <v>664</v>
      </c>
      <c r="K737" s="42">
        <v>711.65883814380118</v>
      </c>
    </row>
    <row r="738" spans="10:11" x14ac:dyDescent="0.3">
      <c r="J738" s="1">
        <v>665</v>
      </c>
      <c r="K738" s="42">
        <v>644.86629317106895</v>
      </c>
    </row>
    <row r="739" spans="10:11" x14ac:dyDescent="0.3">
      <c r="J739" s="1">
        <v>666</v>
      </c>
      <c r="K739" s="42">
        <v>692.64761161719639</v>
      </c>
    </row>
    <row r="740" spans="10:11" x14ac:dyDescent="0.3">
      <c r="J740" s="1">
        <v>667</v>
      </c>
      <c r="K740" s="42">
        <v>411.97182578092094</v>
      </c>
    </row>
    <row r="741" spans="10:11" x14ac:dyDescent="0.3">
      <c r="J741" s="1">
        <v>668</v>
      </c>
      <c r="K741" s="42">
        <v>429.47880890920663</v>
      </c>
    </row>
    <row r="742" spans="10:11" x14ac:dyDescent="0.3">
      <c r="J742" s="1">
        <v>669</v>
      </c>
      <c r="K742" s="42">
        <v>704.32605634481229</v>
      </c>
    </row>
    <row r="743" spans="10:11" x14ac:dyDescent="0.3">
      <c r="J743" s="1">
        <v>670</v>
      </c>
      <c r="K743" s="42">
        <v>779.66207893073249</v>
      </c>
    </row>
    <row r="744" spans="10:11" x14ac:dyDescent="0.3">
      <c r="J744" s="1">
        <v>671</v>
      </c>
      <c r="K744" s="42">
        <v>562.31318843664815</v>
      </c>
    </row>
    <row r="745" spans="10:11" x14ac:dyDescent="0.3">
      <c r="J745" s="1">
        <v>672</v>
      </c>
      <c r="K745" s="42">
        <v>477.59516348556565</v>
      </c>
    </row>
    <row r="746" spans="10:11" x14ac:dyDescent="0.3">
      <c r="J746" s="1">
        <v>673</v>
      </c>
      <c r="K746" s="42">
        <v>508.41163557916752</v>
      </c>
    </row>
    <row r="747" spans="10:11" x14ac:dyDescent="0.3">
      <c r="J747" s="1">
        <v>674</v>
      </c>
      <c r="K747" s="42">
        <v>417.50211697417956</v>
      </c>
    </row>
    <row r="748" spans="10:11" x14ac:dyDescent="0.3">
      <c r="J748" s="1">
        <v>675</v>
      </c>
      <c r="K748" s="42">
        <v>464.57840281855789</v>
      </c>
    </row>
    <row r="749" spans="10:11" x14ac:dyDescent="0.3">
      <c r="J749" s="1">
        <v>676</v>
      </c>
      <c r="K749" s="42">
        <v>549.60819913461228</v>
      </c>
    </row>
    <row r="750" spans="10:11" x14ac:dyDescent="0.3">
      <c r="J750" s="1">
        <v>677</v>
      </c>
      <c r="K750" s="42">
        <v>575.70675485102936</v>
      </c>
    </row>
    <row r="751" spans="10:11" x14ac:dyDescent="0.3">
      <c r="J751" s="1">
        <v>678</v>
      </c>
      <c r="K751" s="42">
        <v>546.62762105435252</v>
      </c>
    </row>
    <row r="752" spans="10:11" x14ac:dyDescent="0.3">
      <c r="J752" s="1">
        <v>679</v>
      </c>
      <c r="K752" s="42">
        <v>648.14057721668303</v>
      </c>
    </row>
    <row r="753" spans="10:11" x14ac:dyDescent="0.3">
      <c r="J753" s="1">
        <v>680</v>
      </c>
      <c r="K753" s="42">
        <v>503.60446285170673</v>
      </c>
    </row>
    <row r="754" spans="10:11" x14ac:dyDescent="0.3">
      <c r="J754" s="1">
        <v>681</v>
      </c>
      <c r="K754" s="42">
        <v>497.59067415601498</v>
      </c>
    </row>
    <row r="755" spans="10:11" x14ac:dyDescent="0.3">
      <c r="J755" s="1">
        <v>682</v>
      </c>
      <c r="K755" s="42">
        <v>502.72604341927001</v>
      </c>
    </row>
    <row r="756" spans="10:11" x14ac:dyDescent="0.3">
      <c r="J756" s="1">
        <v>683</v>
      </c>
      <c r="K756" s="42">
        <v>660.0944373035403</v>
      </c>
    </row>
    <row r="757" spans="10:11" x14ac:dyDescent="0.3">
      <c r="J757" s="1">
        <v>684</v>
      </c>
      <c r="K757" s="42">
        <v>785.78502620659071</v>
      </c>
    </row>
    <row r="758" spans="10:11" x14ac:dyDescent="0.3">
      <c r="J758" s="1">
        <v>685</v>
      </c>
      <c r="K758" s="42">
        <v>577.54063604882492</v>
      </c>
    </row>
    <row r="759" spans="10:11" x14ac:dyDescent="0.3">
      <c r="J759" s="1">
        <v>686</v>
      </c>
      <c r="K759" s="42">
        <v>517.88500154350925</v>
      </c>
    </row>
    <row r="760" spans="10:11" x14ac:dyDescent="0.3">
      <c r="J760" s="1">
        <v>687</v>
      </c>
      <c r="K760" s="42">
        <v>605.83307348468861</v>
      </c>
    </row>
    <row r="761" spans="10:11" x14ac:dyDescent="0.3">
      <c r="J761" s="1">
        <v>688</v>
      </c>
      <c r="K761" s="42">
        <v>499.35375490333826</v>
      </c>
    </row>
    <row r="762" spans="10:11" x14ac:dyDescent="0.3">
      <c r="J762" s="1">
        <v>689</v>
      </c>
      <c r="K762" s="42">
        <v>428.85978367105781</v>
      </c>
    </row>
    <row r="763" spans="10:11" x14ac:dyDescent="0.3">
      <c r="J763" s="1">
        <v>690</v>
      </c>
      <c r="K763" s="42">
        <v>852.51151970949559</v>
      </c>
    </row>
    <row r="764" spans="10:11" x14ac:dyDescent="0.3">
      <c r="J764" s="1">
        <v>691</v>
      </c>
      <c r="K764" s="42">
        <v>708.21113810626775</v>
      </c>
    </row>
    <row r="765" spans="10:11" x14ac:dyDescent="0.3">
      <c r="J765" s="1">
        <v>692</v>
      </c>
      <c r="K765" s="42">
        <v>595.20225218653593</v>
      </c>
    </row>
    <row r="766" spans="10:11" x14ac:dyDescent="0.3">
      <c r="J766" s="1">
        <v>693</v>
      </c>
      <c r="K766" s="42">
        <v>584.77531420051264</v>
      </c>
    </row>
    <row r="767" spans="10:11" x14ac:dyDescent="0.3">
      <c r="J767" s="1">
        <v>694</v>
      </c>
      <c r="K767" s="42">
        <v>578.6457335425647</v>
      </c>
    </row>
    <row r="768" spans="10:11" x14ac:dyDescent="0.3">
      <c r="J768" s="1">
        <v>695</v>
      </c>
      <c r="K768" s="42">
        <v>592.7765592163521</v>
      </c>
    </row>
    <row r="769" spans="10:11" x14ac:dyDescent="0.3">
      <c r="J769" s="1">
        <v>696</v>
      </c>
      <c r="K769" s="42">
        <v>470.61232632689752</v>
      </c>
    </row>
    <row r="770" spans="10:11" x14ac:dyDescent="0.3">
      <c r="J770" s="1">
        <v>697</v>
      </c>
      <c r="K770" s="42">
        <v>612.47467479822797</v>
      </c>
    </row>
    <row r="771" spans="10:11" x14ac:dyDescent="0.3">
      <c r="J771" s="1">
        <v>698</v>
      </c>
      <c r="K771" s="42">
        <v>410.26995824173326</v>
      </c>
    </row>
    <row r="772" spans="10:11" x14ac:dyDescent="0.3">
      <c r="J772" s="1">
        <v>699</v>
      </c>
      <c r="K772" s="42">
        <v>571.81006733696154</v>
      </c>
    </row>
    <row r="773" spans="10:11" x14ac:dyDescent="0.3">
      <c r="J773" s="1">
        <v>700</v>
      </c>
      <c r="K773" s="42">
        <v>522.07696934218154</v>
      </c>
    </row>
    <row r="774" spans="10:11" x14ac:dyDescent="0.3">
      <c r="J774" s="1">
        <v>701</v>
      </c>
      <c r="K774" s="42">
        <v>608.07376911109475</v>
      </c>
    </row>
    <row r="775" spans="10:11" x14ac:dyDescent="0.3">
      <c r="J775" s="1">
        <v>702</v>
      </c>
      <c r="K775" s="42">
        <v>1054.5615779790751</v>
      </c>
    </row>
    <row r="776" spans="10:11" x14ac:dyDescent="0.3">
      <c r="J776" s="1">
        <v>703</v>
      </c>
      <c r="K776" s="42">
        <v>659.45798632601031</v>
      </c>
    </row>
    <row r="777" spans="10:11" x14ac:dyDescent="0.3">
      <c r="J777" s="1">
        <v>704</v>
      </c>
      <c r="K777" s="42">
        <v>596.51953382298791</v>
      </c>
    </row>
    <row r="778" spans="10:11" x14ac:dyDescent="0.3">
      <c r="J778" s="1">
        <v>705</v>
      </c>
      <c r="K778" s="42">
        <v>464.40378327495148</v>
      </c>
    </row>
    <row r="779" spans="10:11" x14ac:dyDescent="0.3">
      <c r="J779" s="1">
        <v>706</v>
      </c>
      <c r="K779" s="42">
        <v>523.87422321251358</v>
      </c>
    </row>
    <row r="780" spans="10:11" x14ac:dyDescent="0.3">
      <c r="J780" s="1">
        <v>707</v>
      </c>
      <c r="K780" s="42">
        <v>540.07590063708562</v>
      </c>
    </row>
    <row r="781" spans="10:11" x14ac:dyDescent="0.3">
      <c r="J781" s="1">
        <v>708</v>
      </c>
      <c r="K781" s="42">
        <v>1044.9785206746944</v>
      </c>
    </row>
    <row r="782" spans="10:11" x14ac:dyDescent="0.3">
      <c r="J782" s="1">
        <v>709</v>
      </c>
      <c r="K782" s="42">
        <v>532.48912872814685</v>
      </c>
    </row>
    <row r="783" spans="10:11" x14ac:dyDescent="0.3">
      <c r="J783" s="1">
        <v>710</v>
      </c>
      <c r="K783" s="42">
        <v>619.23478686519832</v>
      </c>
    </row>
    <row r="784" spans="10:11" x14ac:dyDescent="0.3">
      <c r="J784" s="1">
        <v>711</v>
      </c>
      <c r="K784" s="42">
        <v>441.06598488042727</v>
      </c>
    </row>
    <row r="785" spans="10:11" x14ac:dyDescent="0.3">
      <c r="J785" s="1">
        <v>712</v>
      </c>
      <c r="K785" s="42">
        <v>805.34717981340668</v>
      </c>
    </row>
    <row r="786" spans="10:11" x14ac:dyDescent="0.3">
      <c r="J786" s="1">
        <v>713</v>
      </c>
      <c r="K786" s="42">
        <v>391.91760389459034</v>
      </c>
    </row>
    <row r="787" spans="10:11" x14ac:dyDescent="0.3">
      <c r="J787" s="1">
        <v>714</v>
      </c>
      <c r="K787" s="42">
        <v>598.9937564748144</v>
      </c>
    </row>
    <row r="788" spans="10:11" x14ac:dyDescent="0.3">
      <c r="J788" s="1">
        <v>715</v>
      </c>
      <c r="K788" s="42">
        <v>495.8841992866025</v>
      </c>
    </row>
    <row r="789" spans="10:11" x14ac:dyDescent="0.3">
      <c r="J789" s="1">
        <v>716</v>
      </c>
      <c r="K789" s="42">
        <v>1014.5088079517185</v>
      </c>
    </row>
    <row r="790" spans="10:11" x14ac:dyDescent="0.3">
      <c r="J790" s="1">
        <v>717</v>
      </c>
      <c r="K790" s="42">
        <v>622.11943823800812</v>
      </c>
    </row>
    <row r="791" spans="10:11" x14ac:dyDescent="0.3">
      <c r="J791" s="1">
        <v>718</v>
      </c>
      <c r="K791" s="42">
        <v>412.48831264515474</v>
      </c>
    </row>
    <row r="792" spans="10:11" x14ac:dyDescent="0.3">
      <c r="J792" s="1">
        <v>719</v>
      </c>
      <c r="K792" s="42">
        <v>723.03928378533271</v>
      </c>
    </row>
    <row r="793" spans="10:11" x14ac:dyDescent="0.3">
      <c r="J793" s="1">
        <v>720</v>
      </c>
      <c r="K793" s="42">
        <v>420.39627773539189</v>
      </c>
    </row>
    <row r="794" spans="10:11" x14ac:dyDescent="0.3">
      <c r="J794" s="1">
        <v>721</v>
      </c>
      <c r="K794" s="42">
        <v>409.39768835388998</v>
      </c>
    </row>
    <row r="795" spans="10:11" x14ac:dyDescent="0.3">
      <c r="J795" s="1">
        <v>722</v>
      </c>
      <c r="K795" s="42">
        <v>529.03748917453117</v>
      </c>
    </row>
    <row r="796" spans="10:11" x14ac:dyDescent="0.3">
      <c r="J796" s="1">
        <v>723</v>
      </c>
      <c r="K796" s="42">
        <v>545.14751566144889</v>
      </c>
    </row>
    <row r="797" spans="10:11" x14ac:dyDescent="0.3">
      <c r="J797" s="1">
        <v>724</v>
      </c>
      <c r="K797" s="42">
        <v>483.2579296839001</v>
      </c>
    </row>
    <row r="798" spans="10:11" x14ac:dyDescent="0.3">
      <c r="J798" s="1">
        <v>725</v>
      </c>
      <c r="K798" s="42">
        <v>614.17295064462462</v>
      </c>
    </row>
    <row r="799" spans="10:11" x14ac:dyDescent="0.3">
      <c r="J799" s="1">
        <v>726</v>
      </c>
      <c r="K799" s="42">
        <v>570.64274343624129</v>
      </c>
    </row>
    <row r="800" spans="10:11" x14ac:dyDescent="0.3">
      <c r="J800" s="1">
        <v>727</v>
      </c>
      <c r="K800" s="42">
        <v>731.75879144051453</v>
      </c>
    </row>
    <row r="801" spans="10:11" x14ac:dyDescent="0.3">
      <c r="J801" s="1">
        <v>728</v>
      </c>
      <c r="K801" s="42">
        <v>730.77035029089689</v>
      </c>
    </row>
    <row r="802" spans="10:11" x14ac:dyDescent="0.3">
      <c r="J802" s="1">
        <v>729</v>
      </c>
      <c r="K802" s="42">
        <v>480.13166839361116</v>
      </c>
    </row>
    <row r="803" spans="10:11" x14ac:dyDescent="0.3">
      <c r="J803" s="1">
        <v>730</v>
      </c>
      <c r="K803" s="42">
        <v>418.56132787628076</v>
      </c>
    </row>
    <row r="804" spans="10:11" x14ac:dyDescent="0.3">
      <c r="J804" s="1">
        <v>731</v>
      </c>
      <c r="K804" s="42">
        <v>592.98416016998408</v>
      </c>
    </row>
    <row r="805" spans="10:11" x14ac:dyDescent="0.3">
      <c r="J805" s="1">
        <v>732</v>
      </c>
      <c r="K805" s="42">
        <v>568.44117947122049</v>
      </c>
    </row>
    <row r="806" spans="10:11" x14ac:dyDescent="0.3">
      <c r="J806" s="1">
        <v>733</v>
      </c>
      <c r="K806" s="42">
        <v>591.04195970152171</v>
      </c>
    </row>
    <row r="807" spans="10:11" x14ac:dyDescent="0.3">
      <c r="J807" s="1">
        <v>734</v>
      </c>
      <c r="K807" s="42">
        <v>455.64699830842466</v>
      </c>
    </row>
    <row r="808" spans="10:11" x14ac:dyDescent="0.3">
      <c r="J808" s="1">
        <v>735</v>
      </c>
      <c r="K808" s="42">
        <v>436.53621716695005</v>
      </c>
    </row>
    <row r="809" spans="10:11" x14ac:dyDescent="0.3">
      <c r="J809" s="1">
        <v>736</v>
      </c>
      <c r="K809" s="42">
        <v>485.2041111636288</v>
      </c>
    </row>
    <row r="810" spans="10:11" x14ac:dyDescent="0.3">
      <c r="J810" s="1">
        <v>737</v>
      </c>
      <c r="K810" s="42">
        <v>631.34915772169472</v>
      </c>
    </row>
    <row r="811" spans="10:11" x14ac:dyDescent="0.3">
      <c r="J811" s="1">
        <v>738</v>
      </c>
      <c r="K811" s="42">
        <v>525.4834035701349</v>
      </c>
    </row>
    <row r="812" spans="10:11" x14ac:dyDescent="0.3">
      <c r="J812" s="1">
        <v>739</v>
      </c>
      <c r="K812" s="42">
        <v>567.56021811102619</v>
      </c>
    </row>
    <row r="813" spans="10:11" x14ac:dyDescent="0.3">
      <c r="J813" s="1">
        <v>740</v>
      </c>
      <c r="K813" s="42">
        <v>623.85649923761594</v>
      </c>
    </row>
    <row r="814" spans="10:11" x14ac:dyDescent="0.3">
      <c r="J814" s="1">
        <v>741</v>
      </c>
      <c r="K814" s="42">
        <v>496.41910663569888</v>
      </c>
    </row>
    <row r="815" spans="10:11" x14ac:dyDescent="0.3">
      <c r="J815" s="1">
        <v>742</v>
      </c>
      <c r="K815" s="42">
        <v>447.19287563435768</v>
      </c>
    </row>
    <row r="816" spans="10:11" x14ac:dyDescent="0.3">
      <c r="J816" s="1">
        <v>743</v>
      </c>
      <c r="K816" s="42">
        <v>437.10893477403579</v>
      </c>
    </row>
    <row r="817" spans="10:11" x14ac:dyDescent="0.3">
      <c r="J817" s="1">
        <v>744</v>
      </c>
      <c r="K817" s="42">
        <v>419.73557544066699</v>
      </c>
    </row>
    <row r="818" spans="10:11" x14ac:dyDescent="0.3">
      <c r="J818" s="1">
        <v>745</v>
      </c>
      <c r="K818" s="42">
        <v>509.65714898924222</v>
      </c>
    </row>
    <row r="819" spans="10:11" x14ac:dyDescent="0.3">
      <c r="J819" s="1">
        <v>746</v>
      </c>
      <c r="K819" s="42">
        <v>503.7057929639405</v>
      </c>
    </row>
    <row r="820" spans="10:11" x14ac:dyDescent="0.3">
      <c r="J820" s="1">
        <v>747</v>
      </c>
      <c r="K820" s="42">
        <v>410.05823063357377</v>
      </c>
    </row>
    <row r="821" spans="10:11" x14ac:dyDescent="0.3">
      <c r="J821" s="1">
        <v>748</v>
      </c>
      <c r="K821" s="42">
        <v>771.86871427928816</v>
      </c>
    </row>
    <row r="822" spans="10:11" x14ac:dyDescent="0.3">
      <c r="J822" s="1">
        <v>749</v>
      </c>
      <c r="K822" s="42">
        <v>632.79957957347517</v>
      </c>
    </row>
    <row r="823" spans="10:11" x14ac:dyDescent="0.3">
      <c r="J823" s="1">
        <v>750</v>
      </c>
      <c r="K823" s="42">
        <v>542.77733257206501</v>
      </c>
    </row>
    <row r="824" spans="10:11" x14ac:dyDescent="0.3">
      <c r="J824" s="1">
        <v>751</v>
      </c>
      <c r="K824" s="42">
        <v>484.26972220580427</v>
      </c>
    </row>
    <row r="825" spans="10:11" x14ac:dyDescent="0.3">
      <c r="J825" s="1">
        <v>752</v>
      </c>
      <c r="K825" s="42">
        <v>425.79311919482916</v>
      </c>
    </row>
    <row r="826" spans="10:11" x14ac:dyDescent="0.3">
      <c r="J826" s="1">
        <v>753</v>
      </c>
      <c r="K826" s="42">
        <v>643.10585287873482</v>
      </c>
    </row>
    <row r="827" spans="10:11" x14ac:dyDescent="0.3">
      <c r="J827" s="1">
        <v>754</v>
      </c>
      <c r="K827" s="42">
        <v>594.88843951121089</v>
      </c>
    </row>
    <row r="828" spans="10:11" x14ac:dyDescent="0.3">
      <c r="J828" s="1">
        <v>755</v>
      </c>
      <c r="K828" s="42">
        <v>522.29834390780456</v>
      </c>
    </row>
    <row r="829" spans="10:11" x14ac:dyDescent="0.3">
      <c r="J829" s="1">
        <v>756</v>
      </c>
      <c r="K829" s="42">
        <v>565.21876663488092</v>
      </c>
    </row>
    <row r="830" spans="10:11" x14ac:dyDescent="0.3">
      <c r="J830" s="1">
        <v>757</v>
      </c>
      <c r="K830" s="42">
        <v>532.92373840494201</v>
      </c>
    </row>
    <row r="831" spans="10:11" x14ac:dyDescent="0.3">
      <c r="J831" s="1">
        <v>758</v>
      </c>
      <c r="K831" s="42">
        <v>361.20617692490828</v>
      </c>
    </row>
    <row r="832" spans="10:11" x14ac:dyDescent="0.3">
      <c r="J832" s="1">
        <v>759</v>
      </c>
      <c r="K832" s="42">
        <v>536.8283916247035</v>
      </c>
    </row>
    <row r="833" spans="10:11" x14ac:dyDescent="0.3">
      <c r="J833" s="1">
        <v>760</v>
      </c>
      <c r="K833" s="42">
        <v>456.27950159398819</v>
      </c>
    </row>
    <row r="834" spans="10:11" x14ac:dyDescent="0.3">
      <c r="J834" s="1">
        <v>761</v>
      </c>
      <c r="K834" s="42">
        <v>437.04632002708286</v>
      </c>
    </row>
    <row r="835" spans="10:11" x14ac:dyDescent="0.3">
      <c r="J835" s="1">
        <v>762</v>
      </c>
      <c r="K835" s="42">
        <v>668.34149443690126</v>
      </c>
    </row>
    <row r="836" spans="10:11" x14ac:dyDescent="0.3">
      <c r="J836" s="1">
        <v>763</v>
      </c>
      <c r="K836" s="42">
        <v>562.72471307756871</v>
      </c>
    </row>
    <row r="837" spans="10:11" x14ac:dyDescent="0.3">
      <c r="J837" s="1">
        <v>764</v>
      </c>
      <c r="K837" s="42">
        <v>545.5724353598024</v>
      </c>
    </row>
    <row r="838" spans="10:11" x14ac:dyDescent="0.3">
      <c r="J838" s="1">
        <v>765</v>
      </c>
      <c r="K838" s="42">
        <v>474.7764123100464</v>
      </c>
    </row>
    <row r="839" spans="10:11" x14ac:dyDescent="0.3">
      <c r="J839" s="1">
        <v>766</v>
      </c>
      <c r="K839" s="42">
        <v>643.7997398643322</v>
      </c>
    </row>
    <row r="840" spans="10:11" x14ac:dyDescent="0.3">
      <c r="J840" s="1">
        <v>767</v>
      </c>
      <c r="K840" s="42">
        <v>682.7387138416492</v>
      </c>
    </row>
    <row r="841" spans="10:11" x14ac:dyDescent="0.3">
      <c r="J841" s="1">
        <v>768</v>
      </c>
      <c r="K841" s="42">
        <v>472.12852518985397</v>
      </c>
    </row>
    <row r="842" spans="10:11" x14ac:dyDescent="0.3">
      <c r="J842" s="1">
        <v>769</v>
      </c>
      <c r="K842" s="42">
        <v>444.04876656160303</v>
      </c>
    </row>
    <row r="843" spans="10:11" x14ac:dyDescent="0.3">
      <c r="J843" s="1">
        <v>770</v>
      </c>
      <c r="K843" s="42">
        <v>456.9117907276061</v>
      </c>
    </row>
    <row r="844" spans="10:11" x14ac:dyDescent="0.3">
      <c r="J844" s="1">
        <v>771</v>
      </c>
      <c r="K844" s="42">
        <v>461.67611349597547</v>
      </c>
    </row>
    <row r="845" spans="10:11" x14ac:dyDescent="0.3">
      <c r="J845" s="1">
        <v>772</v>
      </c>
      <c r="K845" s="42">
        <v>631.68020566388748</v>
      </c>
    </row>
    <row r="846" spans="10:11" x14ac:dyDescent="0.3">
      <c r="J846" s="1">
        <v>773</v>
      </c>
      <c r="K846" s="42">
        <v>464.21249279308927</v>
      </c>
    </row>
    <row r="847" spans="10:11" x14ac:dyDescent="0.3">
      <c r="J847" s="1">
        <v>774</v>
      </c>
      <c r="K847" s="42">
        <v>803.69461013207876</v>
      </c>
    </row>
    <row r="848" spans="10:11" x14ac:dyDescent="0.3">
      <c r="J848" s="1">
        <v>775</v>
      </c>
      <c r="K848" s="42">
        <v>389.35727226856272</v>
      </c>
    </row>
    <row r="849" spans="10:11" x14ac:dyDescent="0.3">
      <c r="J849" s="1">
        <v>776</v>
      </c>
      <c r="K849" s="42">
        <v>488.35423315843934</v>
      </c>
    </row>
    <row r="850" spans="10:11" x14ac:dyDescent="0.3">
      <c r="J850" s="1">
        <v>777</v>
      </c>
      <c r="K850" s="42">
        <v>599.78374451234879</v>
      </c>
    </row>
    <row r="851" spans="10:11" x14ac:dyDescent="0.3">
      <c r="J851" s="1">
        <v>778</v>
      </c>
      <c r="K851" s="42">
        <v>633.04093050634413</v>
      </c>
    </row>
    <row r="852" spans="10:11" x14ac:dyDescent="0.3">
      <c r="J852" s="1">
        <v>779</v>
      </c>
      <c r="K852" s="42">
        <v>581.69333590681435</v>
      </c>
    </row>
    <row r="853" spans="10:11" x14ac:dyDescent="0.3">
      <c r="J853" s="1">
        <v>780</v>
      </c>
      <c r="K853" s="42">
        <v>657.89991351275273</v>
      </c>
    </row>
    <row r="854" spans="10:11" x14ac:dyDescent="0.3">
      <c r="J854" s="1">
        <v>781</v>
      </c>
      <c r="K854" s="42">
        <v>622.18606694049936</v>
      </c>
    </row>
    <row r="855" spans="10:11" x14ac:dyDescent="0.3">
      <c r="J855" s="1">
        <v>782</v>
      </c>
      <c r="K855" s="42">
        <v>367.12830741956537</v>
      </c>
    </row>
    <row r="856" spans="10:11" x14ac:dyDescent="0.3">
      <c r="J856" s="1">
        <v>783</v>
      </c>
      <c r="K856" s="42">
        <v>785.70870998184535</v>
      </c>
    </row>
    <row r="857" spans="10:11" x14ac:dyDescent="0.3">
      <c r="J857" s="1">
        <v>784</v>
      </c>
      <c r="K857" s="42">
        <v>334.13794581299038</v>
      </c>
    </row>
    <row r="858" spans="10:11" x14ac:dyDescent="0.3">
      <c r="J858" s="1">
        <v>785</v>
      </c>
      <c r="K858" s="42">
        <v>551.10118115821422</v>
      </c>
    </row>
    <row r="859" spans="10:11" x14ac:dyDescent="0.3">
      <c r="J859" s="1">
        <v>786</v>
      </c>
      <c r="K859" s="42">
        <v>964.81621006763328</v>
      </c>
    </row>
    <row r="860" spans="10:11" x14ac:dyDescent="0.3">
      <c r="J860" s="1">
        <v>787</v>
      </c>
      <c r="K860" s="42">
        <v>859.0407479529232</v>
      </c>
    </row>
    <row r="861" spans="10:11" x14ac:dyDescent="0.3">
      <c r="J861" s="1">
        <v>788</v>
      </c>
      <c r="K861" s="42">
        <v>424.06778269788055</v>
      </c>
    </row>
    <row r="862" spans="10:11" x14ac:dyDescent="0.3">
      <c r="J862" s="1">
        <v>789</v>
      </c>
      <c r="K862" s="42">
        <v>467.40137102104103</v>
      </c>
    </row>
    <row r="863" spans="10:11" x14ac:dyDescent="0.3">
      <c r="J863" s="1">
        <v>790</v>
      </c>
      <c r="K863" s="42">
        <v>687.61951195967742</v>
      </c>
    </row>
    <row r="864" spans="10:11" x14ac:dyDescent="0.3">
      <c r="J864" s="1">
        <v>791</v>
      </c>
      <c r="K864" s="42">
        <v>413.26440334190545</v>
      </c>
    </row>
    <row r="865" spans="10:11" x14ac:dyDescent="0.3">
      <c r="J865" s="1">
        <v>792</v>
      </c>
      <c r="K865" s="42">
        <v>600.66913387368163</v>
      </c>
    </row>
    <row r="866" spans="10:11" x14ac:dyDescent="0.3">
      <c r="J866" s="1">
        <v>793</v>
      </c>
      <c r="K866" s="42">
        <v>467.25468158944813</v>
      </c>
    </row>
    <row r="867" spans="10:11" x14ac:dyDescent="0.3">
      <c r="J867" s="1">
        <v>794</v>
      </c>
      <c r="K867" s="42">
        <v>819.34007526516962</v>
      </c>
    </row>
    <row r="868" spans="10:11" x14ac:dyDescent="0.3">
      <c r="J868" s="1">
        <v>795</v>
      </c>
      <c r="K868" s="42">
        <v>561.63473572094995</v>
      </c>
    </row>
    <row r="869" spans="10:11" x14ac:dyDescent="0.3">
      <c r="J869" s="1">
        <v>796</v>
      </c>
      <c r="K869" s="42">
        <v>455.25774348970066</v>
      </c>
    </row>
    <row r="870" spans="10:11" x14ac:dyDescent="0.3">
      <c r="J870" s="1">
        <v>797</v>
      </c>
      <c r="K870" s="42">
        <v>412.82376067133947</v>
      </c>
    </row>
    <row r="871" spans="10:11" x14ac:dyDescent="0.3">
      <c r="J871" s="1">
        <v>798</v>
      </c>
      <c r="K871" s="42">
        <v>408.86146316014805</v>
      </c>
    </row>
    <row r="872" spans="10:11" x14ac:dyDescent="0.3">
      <c r="J872" s="1">
        <v>799</v>
      </c>
      <c r="K872" s="42">
        <v>442.36374141532963</v>
      </c>
    </row>
    <row r="873" spans="10:11" x14ac:dyDescent="0.3">
      <c r="J873" s="1">
        <v>800</v>
      </c>
      <c r="K873" s="42">
        <v>672.24585327832654</v>
      </c>
    </row>
    <row r="874" spans="10:11" x14ac:dyDescent="0.3">
      <c r="J874" s="1">
        <v>801</v>
      </c>
      <c r="K874" s="42">
        <v>694.19741817037209</v>
      </c>
    </row>
    <row r="875" spans="10:11" x14ac:dyDescent="0.3">
      <c r="J875" s="1">
        <v>802</v>
      </c>
      <c r="K875" s="42">
        <v>595.32392592113308</v>
      </c>
    </row>
    <row r="876" spans="10:11" x14ac:dyDescent="0.3">
      <c r="J876" s="1">
        <v>803</v>
      </c>
      <c r="K876" s="42">
        <v>569.5381263681835</v>
      </c>
    </row>
    <row r="877" spans="10:11" x14ac:dyDescent="0.3">
      <c r="J877" s="1">
        <v>804</v>
      </c>
      <c r="K877" s="42">
        <v>492.39095423755492</v>
      </c>
    </row>
    <row r="878" spans="10:11" x14ac:dyDescent="0.3">
      <c r="J878" s="1">
        <v>805</v>
      </c>
      <c r="K878" s="42">
        <v>564.03634079162975</v>
      </c>
    </row>
    <row r="879" spans="10:11" x14ac:dyDescent="0.3">
      <c r="J879" s="1">
        <v>806</v>
      </c>
      <c r="K879" s="42">
        <v>478.66899752704171</v>
      </c>
    </row>
    <row r="880" spans="10:11" x14ac:dyDescent="0.3">
      <c r="J880" s="1">
        <v>807</v>
      </c>
      <c r="K880" s="42">
        <v>440.71458663971828</v>
      </c>
    </row>
    <row r="881" spans="10:11" x14ac:dyDescent="0.3">
      <c r="J881" s="1">
        <v>808</v>
      </c>
      <c r="K881" s="42">
        <v>442.53554176473273</v>
      </c>
    </row>
    <row r="882" spans="10:11" x14ac:dyDescent="0.3">
      <c r="J882" s="1">
        <v>809</v>
      </c>
      <c r="K882" s="42">
        <v>1285.6677419060736</v>
      </c>
    </row>
    <row r="883" spans="10:11" x14ac:dyDescent="0.3">
      <c r="J883" s="1">
        <v>810</v>
      </c>
      <c r="K883" s="42">
        <v>435.36526280871118</v>
      </c>
    </row>
    <row r="884" spans="10:11" x14ac:dyDescent="0.3">
      <c r="J884" s="1">
        <v>811</v>
      </c>
      <c r="K884" s="42">
        <v>838.80294746098684</v>
      </c>
    </row>
    <row r="885" spans="10:11" x14ac:dyDescent="0.3">
      <c r="J885" s="1">
        <v>812</v>
      </c>
      <c r="K885" s="42">
        <v>548.37853274345991</v>
      </c>
    </row>
    <row r="886" spans="10:11" x14ac:dyDescent="0.3">
      <c r="J886" s="1">
        <v>813</v>
      </c>
      <c r="K886" s="42">
        <v>782.81013470990342</v>
      </c>
    </row>
    <row r="887" spans="10:11" x14ac:dyDescent="0.3">
      <c r="J887" s="1">
        <v>814</v>
      </c>
      <c r="K887" s="42">
        <v>468.01764745944337</v>
      </c>
    </row>
    <row r="888" spans="10:11" x14ac:dyDescent="0.3">
      <c r="J888" s="1">
        <v>815</v>
      </c>
      <c r="K888" s="42">
        <v>472.34583094429956</v>
      </c>
    </row>
    <row r="889" spans="10:11" x14ac:dyDescent="0.3">
      <c r="J889" s="1">
        <v>816</v>
      </c>
      <c r="K889" s="42">
        <v>507.5139885104615</v>
      </c>
    </row>
    <row r="890" spans="10:11" x14ac:dyDescent="0.3">
      <c r="J890" s="1">
        <v>817</v>
      </c>
      <c r="K890" s="42">
        <v>471.17302642744113</v>
      </c>
    </row>
    <row r="891" spans="10:11" x14ac:dyDescent="0.3">
      <c r="J891" s="1">
        <v>818</v>
      </c>
      <c r="K891" s="42">
        <v>565.20988320711069</v>
      </c>
    </row>
    <row r="892" spans="10:11" x14ac:dyDescent="0.3">
      <c r="J892" s="1">
        <v>819</v>
      </c>
      <c r="K892" s="42">
        <v>564.69742248004036</v>
      </c>
    </row>
    <row r="893" spans="10:11" x14ac:dyDescent="0.3">
      <c r="J893" s="1">
        <v>820</v>
      </c>
      <c r="K893" s="42">
        <v>499.77586612910449</v>
      </c>
    </row>
    <row r="894" spans="10:11" x14ac:dyDescent="0.3">
      <c r="J894" s="1">
        <v>821</v>
      </c>
      <c r="K894" s="42">
        <v>481.81991764456797</v>
      </c>
    </row>
    <row r="895" spans="10:11" x14ac:dyDescent="0.3">
      <c r="J895" s="1">
        <v>822</v>
      </c>
      <c r="K895" s="42">
        <v>417.8391893779833</v>
      </c>
    </row>
    <row r="896" spans="10:11" x14ac:dyDescent="0.3">
      <c r="J896" s="1">
        <v>823</v>
      </c>
      <c r="K896" s="42">
        <v>518.06807953243435</v>
      </c>
    </row>
    <row r="897" spans="10:11" x14ac:dyDescent="0.3">
      <c r="J897" s="1">
        <v>824</v>
      </c>
      <c r="K897" s="42">
        <v>430.54035322626049</v>
      </c>
    </row>
    <row r="898" spans="10:11" x14ac:dyDescent="0.3">
      <c r="J898" s="1">
        <v>825</v>
      </c>
      <c r="K898" s="42">
        <v>510.05097201926105</v>
      </c>
    </row>
    <row r="899" spans="10:11" x14ac:dyDescent="0.3">
      <c r="J899" s="1">
        <v>826</v>
      </c>
      <c r="K899" s="42">
        <v>466.46355179520765</v>
      </c>
    </row>
    <row r="900" spans="10:11" x14ac:dyDescent="0.3">
      <c r="J900" s="1">
        <v>827</v>
      </c>
      <c r="K900" s="42">
        <v>497.76635701011242</v>
      </c>
    </row>
    <row r="901" spans="10:11" x14ac:dyDescent="0.3">
      <c r="J901" s="1">
        <v>828</v>
      </c>
      <c r="K901" s="42">
        <v>583.53195376066128</v>
      </c>
    </row>
    <row r="902" spans="10:11" x14ac:dyDescent="0.3">
      <c r="J902" s="1">
        <v>829</v>
      </c>
      <c r="K902" s="42">
        <v>751.00502738407772</v>
      </c>
    </row>
    <row r="903" spans="10:11" x14ac:dyDescent="0.3">
      <c r="J903" s="1">
        <v>830</v>
      </c>
      <c r="K903" s="42">
        <v>536.27726271458164</v>
      </c>
    </row>
    <row r="904" spans="10:11" x14ac:dyDescent="0.3">
      <c r="J904" s="1">
        <v>831</v>
      </c>
      <c r="K904" s="42">
        <v>481.52587890550035</v>
      </c>
    </row>
    <row r="905" spans="10:11" x14ac:dyDescent="0.3">
      <c r="J905" s="1">
        <v>832</v>
      </c>
      <c r="K905" s="42">
        <v>546.42003308297524</v>
      </c>
    </row>
    <row r="906" spans="10:11" x14ac:dyDescent="0.3">
      <c r="J906" s="1">
        <v>833</v>
      </c>
      <c r="K906" s="42">
        <v>614.76811806424143</v>
      </c>
    </row>
    <row r="907" spans="10:11" x14ac:dyDescent="0.3">
      <c r="J907" s="1">
        <v>834</v>
      </c>
      <c r="K907" s="42">
        <v>543.72154163345044</v>
      </c>
    </row>
    <row r="908" spans="10:11" x14ac:dyDescent="0.3">
      <c r="J908" s="1">
        <v>835</v>
      </c>
      <c r="K908" s="42">
        <v>571.36015194090555</v>
      </c>
    </row>
    <row r="909" spans="10:11" x14ac:dyDescent="0.3">
      <c r="J909" s="1">
        <v>836</v>
      </c>
      <c r="K909" s="42">
        <v>708.75113226133737</v>
      </c>
    </row>
    <row r="910" spans="10:11" x14ac:dyDescent="0.3">
      <c r="J910" s="1">
        <v>837</v>
      </c>
      <c r="K910" s="42">
        <v>868.84382626932165</v>
      </c>
    </row>
    <row r="911" spans="10:11" x14ac:dyDescent="0.3">
      <c r="J911" s="1">
        <v>838</v>
      </c>
      <c r="K911" s="42">
        <v>539.88357033735872</v>
      </c>
    </row>
    <row r="912" spans="10:11" x14ac:dyDescent="0.3">
      <c r="J912" s="1">
        <v>839</v>
      </c>
      <c r="K912" s="42">
        <v>708.37641511173035</v>
      </c>
    </row>
    <row r="913" spans="10:11" x14ac:dyDescent="0.3">
      <c r="J913" s="1">
        <v>840</v>
      </c>
      <c r="K913" s="42">
        <v>683.66154331528105</v>
      </c>
    </row>
    <row r="914" spans="10:11" x14ac:dyDescent="0.3">
      <c r="J914" s="1">
        <v>841</v>
      </c>
      <c r="K914" s="42">
        <v>490.87399769795297</v>
      </c>
    </row>
    <row r="915" spans="10:11" x14ac:dyDescent="0.3">
      <c r="J915" s="1">
        <v>842</v>
      </c>
      <c r="K915" s="42">
        <v>509.72526076586951</v>
      </c>
    </row>
    <row r="916" spans="10:11" x14ac:dyDescent="0.3">
      <c r="J916" s="1">
        <v>843</v>
      </c>
      <c r="K916" s="42">
        <v>952.98300958110906</v>
      </c>
    </row>
    <row r="917" spans="10:11" x14ac:dyDescent="0.3">
      <c r="J917" s="1">
        <v>844</v>
      </c>
      <c r="K917" s="42">
        <v>603.53578909870419</v>
      </c>
    </row>
    <row r="918" spans="10:11" x14ac:dyDescent="0.3">
      <c r="J918" s="1">
        <v>845</v>
      </c>
      <c r="K918" s="42">
        <v>399.97862903630744</v>
      </c>
    </row>
    <row r="919" spans="10:11" x14ac:dyDescent="0.3">
      <c r="J919" s="1">
        <v>846</v>
      </c>
      <c r="K919" s="42">
        <v>475.62178020867151</v>
      </c>
    </row>
    <row r="920" spans="10:11" x14ac:dyDescent="0.3">
      <c r="J920" s="1">
        <v>847</v>
      </c>
      <c r="K920" s="42">
        <v>619.77825401164318</v>
      </c>
    </row>
    <row r="921" spans="10:11" x14ac:dyDescent="0.3">
      <c r="J921" s="1">
        <v>848</v>
      </c>
      <c r="K921" s="42">
        <v>389.53486308864734</v>
      </c>
    </row>
    <row r="922" spans="10:11" x14ac:dyDescent="0.3">
      <c r="J922" s="1">
        <v>849</v>
      </c>
      <c r="K922" s="42">
        <v>648.11875485731071</v>
      </c>
    </row>
    <row r="923" spans="10:11" x14ac:dyDescent="0.3">
      <c r="J923" s="1">
        <v>850</v>
      </c>
      <c r="K923" s="42">
        <v>595.18339613748458</v>
      </c>
    </row>
    <row r="924" spans="10:11" x14ac:dyDescent="0.3">
      <c r="J924" s="1">
        <v>851</v>
      </c>
      <c r="K924" s="42">
        <v>413.08386416158567</v>
      </c>
    </row>
    <row r="925" spans="10:11" x14ac:dyDescent="0.3">
      <c r="J925" s="1">
        <v>852</v>
      </c>
      <c r="K925" s="42">
        <v>584.94986579654017</v>
      </c>
    </row>
    <row r="926" spans="10:11" x14ac:dyDescent="0.3">
      <c r="J926" s="1">
        <v>853</v>
      </c>
      <c r="K926" s="42">
        <v>323.86691163693871</v>
      </c>
    </row>
    <row r="927" spans="10:11" x14ac:dyDescent="0.3">
      <c r="J927" s="1">
        <v>854</v>
      </c>
      <c r="K927" s="42">
        <v>603.35454588220898</v>
      </c>
    </row>
    <row r="928" spans="10:11" x14ac:dyDescent="0.3">
      <c r="J928" s="1">
        <v>855</v>
      </c>
      <c r="K928" s="42">
        <v>568.91962643086242</v>
      </c>
    </row>
    <row r="929" spans="10:11" x14ac:dyDescent="0.3">
      <c r="J929" s="1">
        <v>856</v>
      </c>
      <c r="K929" s="42">
        <v>559.17463882247034</v>
      </c>
    </row>
    <row r="930" spans="10:11" x14ac:dyDescent="0.3">
      <c r="J930" s="1">
        <v>857</v>
      </c>
      <c r="K930" s="42">
        <v>429.62278203308983</v>
      </c>
    </row>
    <row r="931" spans="10:11" x14ac:dyDescent="0.3">
      <c r="J931" s="1">
        <v>858</v>
      </c>
      <c r="K931" s="42">
        <v>560.96721235681014</v>
      </c>
    </row>
    <row r="932" spans="10:11" x14ac:dyDescent="0.3">
      <c r="J932" s="1">
        <v>859</v>
      </c>
      <c r="K932" s="42">
        <v>585.62339270079815</v>
      </c>
    </row>
    <row r="933" spans="10:11" x14ac:dyDescent="0.3">
      <c r="J933" s="1">
        <v>860</v>
      </c>
      <c r="K933" s="42">
        <v>364.30714306729817</v>
      </c>
    </row>
    <row r="934" spans="10:11" x14ac:dyDescent="0.3">
      <c r="J934" s="1">
        <v>861</v>
      </c>
      <c r="K934" s="42">
        <v>432.39889230556412</v>
      </c>
    </row>
    <row r="935" spans="10:11" x14ac:dyDescent="0.3">
      <c r="J935" s="1">
        <v>862</v>
      </c>
      <c r="K935" s="42">
        <v>552.3306554327246</v>
      </c>
    </row>
    <row r="936" spans="10:11" x14ac:dyDescent="0.3">
      <c r="J936" s="1">
        <v>863</v>
      </c>
      <c r="K936" s="42">
        <v>584.47837719458323</v>
      </c>
    </row>
    <row r="937" spans="10:11" x14ac:dyDescent="0.3">
      <c r="J937" s="1">
        <v>864</v>
      </c>
      <c r="K937" s="42">
        <v>470.37573622599365</v>
      </c>
    </row>
    <row r="938" spans="10:11" x14ac:dyDescent="0.3">
      <c r="J938" s="1">
        <v>865</v>
      </c>
      <c r="K938" s="42">
        <v>884.88838860211035</v>
      </c>
    </row>
    <row r="939" spans="10:11" x14ac:dyDescent="0.3">
      <c r="J939" s="1">
        <v>866</v>
      </c>
      <c r="K939" s="42">
        <v>722.8938393193049</v>
      </c>
    </row>
    <row r="940" spans="10:11" x14ac:dyDescent="0.3">
      <c r="J940" s="1">
        <v>867</v>
      </c>
      <c r="K940" s="42">
        <v>521.87671949419996</v>
      </c>
    </row>
    <row r="941" spans="10:11" x14ac:dyDescent="0.3">
      <c r="J941" s="1">
        <v>868</v>
      </c>
      <c r="K941" s="42">
        <v>659.59628698211031</v>
      </c>
    </row>
    <row r="942" spans="10:11" x14ac:dyDescent="0.3">
      <c r="J942" s="1">
        <v>869</v>
      </c>
      <c r="K942" s="42">
        <v>488.40814284363364</v>
      </c>
    </row>
    <row r="943" spans="10:11" x14ac:dyDescent="0.3">
      <c r="J943" s="1">
        <v>870</v>
      </c>
      <c r="K943" s="42">
        <v>773.3402916176575</v>
      </c>
    </row>
    <row r="944" spans="10:11" x14ac:dyDescent="0.3">
      <c r="J944" s="1">
        <v>871</v>
      </c>
      <c r="K944" s="42">
        <v>446.01553832969978</v>
      </c>
    </row>
    <row r="945" spans="10:11" x14ac:dyDescent="0.3">
      <c r="J945" s="1">
        <v>872</v>
      </c>
      <c r="K945" s="42">
        <v>420.87240014766775</v>
      </c>
    </row>
    <row r="946" spans="10:11" x14ac:dyDescent="0.3">
      <c r="J946" s="1">
        <v>873</v>
      </c>
      <c r="K946" s="42">
        <v>462.89905365419543</v>
      </c>
    </row>
    <row r="947" spans="10:11" x14ac:dyDescent="0.3">
      <c r="J947" s="1">
        <v>874</v>
      </c>
      <c r="K947" s="42">
        <v>547.0267585398002</v>
      </c>
    </row>
    <row r="948" spans="10:11" x14ac:dyDescent="0.3">
      <c r="J948" s="1">
        <v>875</v>
      </c>
      <c r="K948" s="42">
        <v>395.63262981821549</v>
      </c>
    </row>
    <row r="949" spans="10:11" x14ac:dyDescent="0.3">
      <c r="J949" s="1">
        <v>876</v>
      </c>
      <c r="K949" s="42">
        <v>597.33304732180181</v>
      </c>
    </row>
    <row r="950" spans="10:11" x14ac:dyDescent="0.3">
      <c r="J950" s="1">
        <v>877</v>
      </c>
      <c r="K950" s="42">
        <v>784.01185698382551</v>
      </c>
    </row>
    <row r="951" spans="10:11" x14ac:dyDescent="0.3">
      <c r="J951" s="1">
        <v>878</v>
      </c>
      <c r="K951" s="42">
        <v>605.31247020389969</v>
      </c>
    </row>
    <row r="952" spans="10:11" x14ac:dyDescent="0.3">
      <c r="J952" s="1">
        <v>879</v>
      </c>
      <c r="K952" s="42">
        <v>519.69586856709304</v>
      </c>
    </row>
    <row r="953" spans="10:11" x14ac:dyDescent="0.3">
      <c r="J953" s="1">
        <v>880</v>
      </c>
      <c r="K953" s="42">
        <v>536.08322364493483</v>
      </c>
    </row>
    <row r="954" spans="10:11" x14ac:dyDescent="0.3">
      <c r="J954" s="1">
        <v>881</v>
      </c>
      <c r="K954" s="42">
        <v>525.06579340789699</v>
      </c>
    </row>
    <row r="955" spans="10:11" x14ac:dyDescent="0.3">
      <c r="J955" s="1">
        <v>882</v>
      </c>
      <c r="K955" s="42">
        <v>414.01482999480805</v>
      </c>
    </row>
    <row r="956" spans="10:11" x14ac:dyDescent="0.3">
      <c r="J956" s="1">
        <v>883</v>
      </c>
      <c r="K956" s="42">
        <v>558.87152777540882</v>
      </c>
    </row>
    <row r="957" spans="10:11" x14ac:dyDescent="0.3">
      <c r="J957" s="1">
        <v>884</v>
      </c>
      <c r="K957" s="42">
        <v>653.86737864732686</v>
      </c>
    </row>
    <row r="958" spans="10:11" x14ac:dyDescent="0.3">
      <c r="J958" s="1">
        <v>885</v>
      </c>
      <c r="K958" s="42">
        <v>546.15995660059934</v>
      </c>
    </row>
    <row r="959" spans="10:11" x14ac:dyDescent="0.3">
      <c r="J959" s="1">
        <v>886</v>
      </c>
      <c r="K959" s="42">
        <v>777.73041269636121</v>
      </c>
    </row>
    <row r="960" spans="10:11" x14ac:dyDescent="0.3">
      <c r="J960" s="1">
        <v>887</v>
      </c>
      <c r="K960" s="42">
        <v>549.37389923060482</v>
      </c>
    </row>
    <row r="961" spans="10:11" x14ac:dyDescent="0.3">
      <c r="J961" s="1">
        <v>888</v>
      </c>
      <c r="K961" s="42">
        <v>577.63102345220466</v>
      </c>
    </row>
    <row r="962" spans="10:11" x14ac:dyDescent="0.3">
      <c r="J962" s="1">
        <v>889</v>
      </c>
      <c r="K962" s="42">
        <v>583.5597527006646</v>
      </c>
    </row>
    <row r="963" spans="10:11" x14ac:dyDescent="0.3">
      <c r="J963" s="1">
        <v>890</v>
      </c>
      <c r="K963" s="42">
        <v>572.46592295604626</v>
      </c>
    </row>
    <row r="964" spans="10:11" x14ac:dyDescent="0.3">
      <c r="J964" s="1">
        <v>891</v>
      </c>
      <c r="K964" s="42">
        <v>448.63017015004721</v>
      </c>
    </row>
    <row r="965" spans="10:11" x14ac:dyDescent="0.3">
      <c r="J965" s="1">
        <v>892</v>
      </c>
      <c r="K965" s="42">
        <v>386.73345703884326</v>
      </c>
    </row>
    <row r="966" spans="10:11" x14ac:dyDescent="0.3">
      <c r="J966" s="1">
        <v>893</v>
      </c>
      <c r="K966" s="42">
        <v>499.67203966782506</v>
      </c>
    </row>
    <row r="967" spans="10:11" x14ac:dyDescent="0.3">
      <c r="J967" s="1">
        <v>894</v>
      </c>
      <c r="K967" s="42">
        <v>351.05843858136012</v>
      </c>
    </row>
    <row r="968" spans="10:11" x14ac:dyDescent="0.3">
      <c r="J968" s="1">
        <v>895</v>
      </c>
      <c r="K968" s="42">
        <v>741.76013396218798</v>
      </c>
    </row>
    <row r="969" spans="10:11" x14ac:dyDescent="0.3">
      <c r="J969" s="1">
        <v>896</v>
      </c>
      <c r="K969" s="42">
        <v>428.88170661735523</v>
      </c>
    </row>
    <row r="970" spans="10:11" x14ac:dyDescent="0.3">
      <c r="J970" s="1">
        <v>897</v>
      </c>
      <c r="K970" s="42">
        <v>608.28492709096895</v>
      </c>
    </row>
    <row r="971" spans="10:11" x14ac:dyDescent="0.3">
      <c r="J971" s="1">
        <v>898</v>
      </c>
      <c r="K971" s="42">
        <v>501.12841999721502</v>
      </c>
    </row>
    <row r="972" spans="10:11" x14ac:dyDescent="0.3">
      <c r="J972" s="1">
        <v>899</v>
      </c>
      <c r="K972" s="42">
        <v>663.49235110259326</v>
      </c>
    </row>
    <row r="973" spans="10:11" x14ac:dyDescent="0.3">
      <c r="J973" s="1">
        <v>900</v>
      </c>
      <c r="K973" s="42">
        <v>531.48473630468948</v>
      </c>
    </row>
    <row r="974" spans="10:11" x14ac:dyDescent="0.3">
      <c r="J974" s="1">
        <v>901</v>
      </c>
      <c r="K974" s="42">
        <v>890.45160566411857</v>
      </c>
    </row>
    <row r="975" spans="10:11" x14ac:dyDescent="0.3">
      <c r="J975" s="1">
        <v>902</v>
      </c>
      <c r="K975" s="42">
        <v>880.12909317895458</v>
      </c>
    </row>
    <row r="976" spans="10:11" x14ac:dyDescent="0.3">
      <c r="J976" s="1">
        <v>903</v>
      </c>
      <c r="K976" s="42">
        <v>477.61365295292933</v>
      </c>
    </row>
    <row r="977" spans="10:11" x14ac:dyDescent="0.3">
      <c r="J977" s="1">
        <v>904</v>
      </c>
      <c r="K977" s="42">
        <v>431.85685323238266</v>
      </c>
    </row>
    <row r="978" spans="10:11" x14ac:dyDescent="0.3">
      <c r="J978" s="1">
        <v>905</v>
      </c>
      <c r="K978" s="42">
        <v>643.80650680803376</v>
      </c>
    </row>
    <row r="979" spans="10:11" x14ac:dyDescent="0.3">
      <c r="J979" s="1">
        <v>906</v>
      </c>
      <c r="K979" s="42">
        <v>549.85906896366259</v>
      </c>
    </row>
    <row r="980" spans="10:11" x14ac:dyDescent="0.3">
      <c r="J980" s="1">
        <v>907</v>
      </c>
      <c r="K980" s="42">
        <v>445.59129490777929</v>
      </c>
    </row>
    <row r="981" spans="10:11" x14ac:dyDescent="0.3">
      <c r="J981" s="1">
        <v>908</v>
      </c>
      <c r="K981" s="42">
        <v>515.50326927243475</v>
      </c>
    </row>
    <row r="982" spans="10:11" x14ac:dyDescent="0.3">
      <c r="J982" s="1">
        <v>909</v>
      </c>
      <c r="K982" s="42">
        <v>717.46861227482225</v>
      </c>
    </row>
    <row r="983" spans="10:11" x14ac:dyDescent="0.3">
      <c r="J983" s="1">
        <v>910</v>
      </c>
      <c r="K983" s="42">
        <v>692.60869637294559</v>
      </c>
    </row>
    <row r="984" spans="10:11" x14ac:dyDescent="0.3">
      <c r="J984" s="1">
        <v>911</v>
      </c>
      <c r="K984" s="42">
        <v>482.10812828808776</v>
      </c>
    </row>
    <row r="985" spans="10:11" x14ac:dyDescent="0.3">
      <c r="J985" s="1">
        <v>912</v>
      </c>
      <c r="K985" s="42">
        <v>733.12504508908012</v>
      </c>
    </row>
    <row r="986" spans="10:11" x14ac:dyDescent="0.3">
      <c r="J986" s="1">
        <v>913</v>
      </c>
      <c r="K986" s="42">
        <v>717.08803699173518</v>
      </c>
    </row>
    <row r="987" spans="10:11" x14ac:dyDescent="0.3">
      <c r="J987" s="1">
        <v>914</v>
      </c>
      <c r="K987" s="42">
        <v>560.97198333100869</v>
      </c>
    </row>
    <row r="988" spans="10:11" x14ac:dyDescent="0.3">
      <c r="J988" s="1">
        <v>915</v>
      </c>
      <c r="K988" s="42">
        <v>426.71515175304518</v>
      </c>
    </row>
    <row r="989" spans="10:11" x14ac:dyDescent="0.3">
      <c r="J989" s="1">
        <v>916</v>
      </c>
      <c r="K989" s="42">
        <v>622.29339145107849</v>
      </c>
    </row>
    <row r="990" spans="10:11" x14ac:dyDescent="0.3">
      <c r="J990" s="1">
        <v>917</v>
      </c>
      <c r="K990" s="42">
        <v>523.11055956526911</v>
      </c>
    </row>
    <row r="991" spans="10:11" x14ac:dyDescent="0.3">
      <c r="J991" s="1">
        <v>918</v>
      </c>
      <c r="K991" s="42">
        <v>528.2680244626024</v>
      </c>
    </row>
    <row r="992" spans="10:11" x14ac:dyDescent="0.3">
      <c r="J992" s="1">
        <v>919</v>
      </c>
      <c r="K992" s="42">
        <v>401.82795168759174</v>
      </c>
    </row>
    <row r="993" spans="10:11" x14ac:dyDescent="0.3">
      <c r="J993" s="1">
        <v>920</v>
      </c>
      <c r="K993" s="42">
        <v>506.16753372653557</v>
      </c>
    </row>
    <row r="994" spans="10:11" x14ac:dyDescent="0.3">
      <c r="J994" s="1">
        <v>921</v>
      </c>
      <c r="K994" s="42">
        <v>713.17472209875223</v>
      </c>
    </row>
    <row r="995" spans="10:11" x14ac:dyDescent="0.3">
      <c r="J995" s="1">
        <v>922</v>
      </c>
      <c r="K995" s="42">
        <v>612.09643127692766</v>
      </c>
    </row>
    <row r="996" spans="10:11" x14ac:dyDescent="0.3">
      <c r="J996" s="1">
        <v>923</v>
      </c>
      <c r="K996" s="42">
        <v>495.4402922606514</v>
      </c>
    </row>
    <row r="997" spans="10:11" x14ac:dyDescent="0.3">
      <c r="J997" s="1">
        <v>924</v>
      </c>
      <c r="K997" s="42">
        <v>603.60421354944208</v>
      </c>
    </row>
    <row r="998" spans="10:11" x14ac:dyDescent="0.3">
      <c r="J998" s="1">
        <v>925</v>
      </c>
      <c r="K998" s="42">
        <v>507.62376579258193</v>
      </c>
    </row>
    <row r="999" spans="10:11" x14ac:dyDescent="0.3">
      <c r="J999" s="1">
        <v>926</v>
      </c>
      <c r="K999" s="42">
        <v>431.46383967267406</v>
      </c>
    </row>
    <row r="1000" spans="10:11" x14ac:dyDescent="0.3">
      <c r="J1000" s="1">
        <v>927</v>
      </c>
      <c r="K1000" s="42">
        <v>736.06021735907245</v>
      </c>
    </row>
    <row r="1001" spans="10:11" x14ac:dyDescent="0.3">
      <c r="J1001" s="1">
        <v>928</v>
      </c>
      <c r="K1001" s="42">
        <v>420.65490780009281</v>
      </c>
    </row>
    <row r="1002" spans="10:11" x14ac:dyDescent="0.3">
      <c r="J1002" s="1">
        <v>929</v>
      </c>
      <c r="K1002" s="42">
        <v>669.59105411216979</v>
      </c>
    </row>
    <row r="1003" spans="10:11" x14ac:dyDescent="0.3">
      <c r="J1003" s="1">
        <v>930</v>
      </c>
      <c r="K1003" s="42">
        <v>416.54692026701241</v>
      </c>
    </row>
    <row r="1004" spans="10:11" x14ac:dyDescent="0.3">
      <c r="J1004" s="1">
        <v>931</v>
      </c>
      <c r="K1004" s="42">
        <v>473.97301409156972</v>
      </c>
    </row>
    <row r="1005" spans="10:11" x14ac:dyDescent="0.3">
      <c r="J1005" s="1">
        <v>932</v>
      </c>
      <c r="K1005" s="42">
        <v>366.93164662668141</v>
      </c>
    </row>
    <row r="1006" spans="10:11" x14ac:dyDescent="0.3">
      <c r="J1006" s="1">
        <v>933</v>
      </c>
      <c r="K1006" s="42">
        <v>429.26107755624253</v>
      </c>
    </row>
    <row r="1007" spans="10:11" x14ac:dyDescent="0.3">
      <c r="J1007" s="1">
        <v>934</v>
      </c>
      <c r="K1007" s="42">
        <v>360.52938366177517</v>
      </c>
    </row>
    <row r="1008" spans="10:11" x14ac:dyDescent="0.3">
      <c r="J1008" s="1">
        <v>935</v>
      </c>
      <c r="K1008" s="42">
        <v>518.65418563279411</v>
      </c>
    </row>
    <row r="1009" spans="10:11" x14ac:dyDescent="0.3">
      <c r="J1009" s="1">
        <v>936</v>
      </c>
      <c r="K1009" s="42">
        <v>604.18640357161541</v>
      </c>
    </row>
    <row r="1010" spans="10:11" x14ac:dyDescent="0.3">
      <c r="J1010" s="1">
        <v>937</v>
      </c>
      <c r="K1010" s="42">
        <v>516.00306832027923</v>
      </c>
    </row>
    <row r="1011" spans="10:11" x14ac:dyDescent="0.3">
      <c r="J1011" s="1">
        <v>938</v>
      </c>
      <c r="K1011" s="42">
        <v>1006.7676235399414</v>
      </c>
    </row>
    <row r="1012" spans="10:11" x14ac:dyDescent="0.3">
      <c r="J1012" s="1">
        <v>939</v>
      </c>
      <c r="K1012" s="42">
        <v>397.47238830564419</v>
      </c>
    </row>
    <row r="1013" spans="10:11" x14ac:dyDescent="0.3">
      <c r="J1013" s="1">
        <v>940</v>
      </c>
      <c r="K1013" s="42">
        <v>509.13085410342296</v>
      </c>
    </row>
    <row r="1014" spans="10:11" x14ac:dyDescent="0.3">
      <c r="J1014" s="1">
        <v>941</v>
      </c>
      <c r="K1014" s="42">
        <v>832.29442131544545</v>
      </c>
    </row>
    <row r="1015" spans="10:11" x14ac:dyDescent="0.3">
      <c r="J1015" s="1">
        <v>942</v>
      </c>
      <c r="K1015" s="42">
        <v>579.74546842922746</v>
      </c>
    </row>
    <row r="1016" spans="10:11" x14ac:dyDescent="0.3">
      <c r="J1016" s="1">
        <v>943</v>
      </c>
      <c r="K1016" s="42">
        <v>369.99751873456745</v>
      </c>
    </row>
    <row r="1017" spans="10:11" x14ac:dyDescent="0.3">
      <c r="J1017" s="1">
        <v>944</v>
      </c>
      <c r="K1017" s="42">
        <v>628.04524104493396</v>
      </c>
    </row>
    <row r="1018" spans="10:11" x14ac:dyDescent="0.3">
      <c r="J1018" s="1">
        <v>945</v>
      </c>
      <c r="K1018" s="42">
        <v>515.66020303105063</v>
      </c>
    </row>
    <row r="1019" spans="10:11" x14ac:dyDescent="0.3">
      <c r="J1019" s="1">
        <v>946</v>
      </c>
      <c r="K1019" s="42">
        <v>480.20841664708865</v>
      </c>
    </row>
    <row r="1020" spans="10:11" x14ac:dyDescent="0.3">
      <c r="J1020" s="1">
        <v>947</v>
      </c>
      <c r="K1020" s="42">
        <v>434.14779355283156</v>
      </c>
    </row>
    <row r="1021" spans="10:11" x14ac:dyDescent="0.3">
      <c r="J1021" s="1">
        <v>948</v>
      </c>
      <c r="K1021" s="42">
        <v>461.03859888741414</v>
      </c>
    </row>
    <row r="1022" spans="10:11" x14ac:dyDescent="0.3">
      <c r="J1022" s="1">
        <v>949</v>
      </c>
      <c r="K1022" s="42">
        <v>662.43755973119448</v>
      </c>
    </row>
    <row r="1023" spans="10:11" x14ac:dyDescent="0.3">
      <c r="J1023" s="1">
        <v>950</v>
      </c>
      <c r="K1023" s="42">
        <v>440.53062046292638</v>
      </c>
    </row>
    <row r="1024" spans="10:11" x14ac:dyDescent="0.3">
      <c r="J1024" s="1">
        <v>951</v>
      </c>
      <c r="K1024" s="42">
        <v>656.98929032785702</v>
      </c>
    </row>
    <row r="1025" spans="10:11" x14ac:dyDescent="0.3">
      <c r="J1025" s="1">
        <v>952</v>
      </c>
      <c r="K1025" s="42">
        <v>610.11462349418207</v>
      </c>
    </row>
    <row r="1026" spans="10:11" x14ac:dyDescent="0.3">
      <c r="J1026" s="1">
        <v>953</v>
      </c>
      <c r="K1026" s="42">
        <v>536.51391639874566</v>
      </c>
    </row>
    <row r="1027" spans="10:11" x14ac:dyDescent="0.3">
      <c r="J1027" s="1">
        <v>954</v>
      </c>
      <c r="K1027" s="42">
        <v>488.19120780471815</v>
      </c>
    </row>
    <row r="1028" spans="10:11" x14ac:dyDescent="0.3">
      <c r="J1028" s="1">
        <v>955</v>
      </c>
      <c r="K1028" s="42">
        <v>565.61360974939453</v>
      </c>
    </row>
    <row r="1029" spans="10:11" x14ac:dyDescent="0.3">
      <c r="J1029" s="1">
        <v>956</v>
      </c>
      <c r="K1029" s="42">
        <v>536.90711949096487</v>
      </c>
    </row>
    <row r="1030" spans="10:11" x14ac:dyDescent="0.3">
      <c r="J1030" s="1">
        <v>957</v>
      </c>
      <c r="K1030" s="42">
        <v>605.54598378245987</v>
      </c>
    </row>
    <row r="1031" spans="10:11" x14ac:dyDescent="0.3">
      <c r="J1031" s="1">
        <v>958</v>
      </c>
      <c r="K1031" s="42">
        <v>532.0853504196939</v>
      </c>
    </row>
    <row r="1032" spans="10:11" x14ac:dyDescent="0.3">
      <c r="J1032" s="1">
        <v>959</v>
      </c>
      <c r="K1032" s="42">
        <v>593.31753715409968</v>
      </c>
    </row>
    <row r="1033" spans="10:11" x14ac:dyDescent="0.3">
      <c r="J1033" s="1">
        <v>960</v>
      </c>
      <c r="K1033" s="42">
        <v>438.82559149560871</v>
      </c>
    </row>
    <row r="1034" spans="10:11" x14ac:dyDescent="0.3">
      <c r="J1034" s="1">
        <v>961</v>
      </c>
      <c r="K1034" s="42">
        <v>446.58763772037469</v>
      </c>
    </row>
    <row r="1035" spans="10:11" x14ac:dyDescent="0.3">
      <c r="J1035" s="1">
        <v>962</v>
      </c>
      <c r="K1035" s="42">
        <v>375.56430683856036</v>
      </c>
    </row>
    <row r="1036" spans="10:11" x14ac:dyDescent="0.3">
      <c r="J1036" s="1">
        <v>963</v>
      </c>
      <c r="K1036" s="42">
        <v>738.83028249585186</v>
      </c>
    </row>
    <row r="1037" spans="10:11" x14ac:dyDescent="0.3">
      <c r="J1037" s="1">
        <v>964</v>
      </c>
      <c r="K1037" s="42">
        <v>642.3913737850894</v>
      </c>
    </row>
    <row r="1038" spans="10:11" x14ac:dyDescent="0.3">
      <c r="J1038" s="1">
        <v>965</v>
      </c>
      <c r="K1038" s="42">
        <v>584.09336811909259</v>
      </c>
    </row>
    <row r="1039" spans="10:11" x14ac:dyDescent="0.3">
      <c r="J1039" s="1">
        <v>966</v>
      </c>
      <c r="K1039" s="42">
        <v>458.38827873791308</v>
      </c>
    </row>
    <row r="1040" spans="10:11" x14ac:dyDescent="0.3">
      <c r="J1040" s="1">
        <v>967</v>
      </c>
      <c r="K1040" s="42">
        <v>631.38477868274276</v>
      </c>
    </row>
    <row r="1041" spans="10:11" x14ac:dyDescent="0.3">
      <c r="J1041" s="1">
        <v>968</v>
      </c>
      <c r="K1041" s="42">
        <v>728.41409733250703</v>
      </c>
    </row>
    <row r="1042" spans="10:11" x14ac:dyDescent="0.3">
      <c r="J1042" s="1">
        <v>969</v>
      </c>
      <c r="K1042" s="42">
        <v>725.2983126472916</v>
      </c>
    </row>
    <row r="1043" spans="10:11" x14ac:dyDescent="0.3">
      <c r="J1043" s="1">
        <v>970</v>
      </c>
      <c r="K1043" s="42">
        <v>794.71607827200046</v>
      </c>
    </row>
    <row r="1044" spans="10:11" x14ac:dyDescent="0.3">
      <c r="J1044" s="1">
        <v>971</v>
      </c>
      <c r="K1044" s="42">
        <v>416.17832593853564</v>
      </c>
    </row>
    <row r="1045" spans="10:11" x14ac:dyDescent="0.3">
      <c r="J1045" s="1">
        <v>972</v>
      </c>
      <c r="K1045" s="42">
        <v>523.49657039871386</v>
      </c>
    </row>
    <row r="1046" spans="10:11" x14ac:dyDescent="0.3">
      <c r="J1046" s="1">
        <v>973</v>
      </c>
      <c r="K1046" s="42">
        <v>506.82339292689414</v>
      </c>
    </row>
    <row r="1047" spans="10:11" x14ac:dyDescent="0.3">
      <c r="J1047" s="1">
        <v>974</v>
      </c>
      <c r="K1047" s="42">
        <v>495.28371038314032</v>
      </c>
    </row>
    <row r="1048" spans="10:11" x14ac:dyDescent="0.3">
      <c r="J1048" s="1">
        <v>975</v>
      </c>
      <c r="K1048" s="42">
        <v>663.455494721435</v>
      </c>
    </row>
    <row r="1049" spans="10:11" x14ac:dyDescent="0.3">
      <c r="J1049" s="1">
        <v>976</v>
      </c>
      <c r="K1049" s="42">
        <v>554.00946370475629</v>
      </c>
    </row>
    <row r="1050" spans="10:11" x14ac:dyDescent="0.3">
      <c r="J1050" s="1">
        <v>977</v>
      </c>
      <c r="K1050" s="42">
        <v>521.34356592293136</v>
      </c>
    </row>
    <row r="1051" spans="10:11" x14ac:dyDescent="0.3">
      <c r="J1051" s="1">
        <v>978</v>
      </c>
      <c r="K1051" s="42">
        <v>579.14371973825905</v>
      </c>
    </row>
    <row r="1052" spans="10:11" x14ac:dyDescent="0.3">
      <c r="J1052" s="1">
        <v>979</v>
      </c>
      <c r="K1052" s="42">
        <v>607.04850873982673</v>
      </c>
    </row>
    <row r="1053" spans="10:11" x14ac:dyDescent="0.3">
      <c r="J1053" s="1">
        <v>980</v>
      </c>
      <c r="K1053" s="42">
        <v>419.91174611191809</v>
      </c>
    </row>
    <row r="1054" spans="10:11" x14ac:dyDescent="0.3">
      <c r="J1054" s="1">
        <v>981</v>
      </c>
      <c r="K1054" s="42">
        <v>935.21276851653988</v>
      </c>
    </row>
    <row r="1055" spans="10:11" x14ac:dyDescent="0.3">
      <c r="J1055" s="1">
        <v>982</v>
      </c>
      <c r="K1055" s="42">
        <v>490.34575726559848</v>
      </c>
    </row>
    <row r="1056" spans="10:11" x14ac:dyDescent="0.3">
      <c r="J1056" s="1">
        <v>983</v>
      </c>
      <c r="K1056" s="42">
        <v>586.08637969459824</v>
      </c>
    </row>
    <row r="1057" spans="10:11" x14ac:dyDescent="0.3">
      <c r="J1057" s="1">
        <v>984</v>
      </c>
      <c r="K1057" s="42">
        <v>409.34177112343014</v>
      </c>
    </row>
    <row r="1058" spans="10:11" x14ac:dyDescent="0.3">
      <c r="J1058" s="1">
        <v>985</v>
      </c>
      <c r="K1058" s="42">
        <v>501.24357109036862</v>
      </c>
    </row>
    <row r="1059" spans="10:11" x14ac:dyDescent="0.3">
      <c r="J1059" s="1">
        <v>986</v>
      </c>
      <c r="K1059" s="42">
        <v>407.95962760689076</v>
      </c>
    </row>
    <row r="1060" spans="10:11" x14ac:dyDescent="0.3">
      <c r="J1060" s="1">
        <v>987</v>
      </c>
      <c r="K1060" s="42">
        <v>543.33391730082576</v>
      </c>
    </row>
    <row r="1061" spans="10:11" x14ac:dyDescent="0.3">
      <c r="J1061" s="1">
        <v>988</v>
      </c>
      <c r="K1061" s="42">
        <v>689.23100532589831</v>
      </c>
    </row>
    <row r="1062" spans="10:11" x14ac:dyDescent="0.3">
      <c r="J1062" s="1">
        <v>989</v>
      </c>
      <c r="K1062" s="42">
        <v>563.42435714496969</v>
      </c>
    </row>
    <row r="1063" spans="10:11" x14ac:dyDescent="0.3">
      <c r="J1063" s="1">
        <v>990</v>
      </c>
      <c r="K1063" s="42">
        <v>597.00838590828982</v>
      </c>
    </row>
    <row r="1064" spans="10:11" x14ac:dyDescent="0.3">
      <c r="J1064" s="1">
        <v>991</v>
      </c>
      <c r="K1064" s="42">
        <v>537.72500503211029</v>
      </c>
    </row>
    <row r="1065" spans="10:11" x14ac:dyDescent="0.3">
      <c r="J1065" s="1">
        <v>992</v>
      </c>
      <c r="K1065" s="42">
        <v>605.16985305179583</v>
      </c>
    </row>
    <row r="1066" spans="10:11" x14ac:dyDescent="0.3">
      <c r="J1066" s="1">
        <v>993</v>
      </c>
      <c r="K1066" s="42">
        <v>730.12389891185182</v>
      </c>
    </row>
    <row r="1067" spans="10:11" x14ac:dyDescent="0.3">
      <c r="J1067" s="1">
        <v>994</v>
      </c>
      <c r="K1067" s="42">
        <v>739.61138400785512</v>
      </c>
    </row>
    <row r="1068" spans="10:11" x14ac:dyDescent="0.3">
      <c r="J1068" s="1">
        <v>995</v>
      </c>
      <c r="K1068" s="42">
        <v>456.00345132876322</v>
      </c>
    </row>
    <row r="1069" spans="10:11" x14ac:dyDescent="0.3">
      <c r="J1069" s="1">
        <v>996</v>
      </c>
      <c r="K1069" s="42">
        <v>531.07370465057363</v>
      </c>
    </row>
    <row r="1070" spans="10:11" x14ac:dyDescent="0.3">
      <c r="J1070" s="1">
        <v>997</v>
      </c>
      <c r="K1070" s="42">
        <v>658.19949140656865</v>
      </c>
    </row>
    <row r="1071" spans="10:11" x14ac:dyDescent="0.3">
      <c r="J1071" s="1">
        <v>998</v>
      </c>
      <c r="K1071" s="42">
        <v>579.33763699547296</v>
      </c>
    </row>
    <row r="1072" spans="10:11" x14ac:dyDescent="0.3">
      <c r="J1072" s="1">
        <v>999</v>
      </c>
      <c r="K1072" s="42">
        <v>579.21898970203597</v>
      </c>
    </row>
    <row r="1073" spans="10:11" x14ac:dyDescent="0.3">
      <c r="J1073" s="1">
        <v>1000</v>
      </c>
      <c r="K1073" s="42">
        <v>686.55667376119209</v>
      </c>
    </row>
  </sheetData>
  <mergeCells count="1">
    <mergeCell ref="F72:H7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Forecast</vt:lpstr>
      <vt:lpstr>DCF</vt:lpstr>
      <vt:lpstr>MonteCarlo Simulation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Sahni</dc:creator>
  <cp:lastModifiedBy>Aryan Sahni</cp:lastModifiedBy>
  <dcterms:created xsi:type="dcterms:W3CDTF">2024-09-15T13:03:51Z</dcterms:created>
  <dcterms:modified xsi:type="dcterms:W3CDTF">2024-11-22T18:27:08Z</dcterms:modified>
</cp:coreProperties>
</file>