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ryan\Desktop\"/>
    </mc:Choice>
  </mc:AlternateContent>
  <xr:revisionPtr revIDLastSave="0" documentId="8_{984D64A7-C957-4FE8-933A-E25ACB225A00}" xr6:coauthVersionLast="47" xr6:coauthVersionMax="47" xr10:uidLastSave="{00000000-0000-0000-0000-000000000000}"/>
  <bookViews>
    <workbookView xWindow="-108" yWindow="-108" windowWidth="23256" windowHeight="12456" activeTab="2" xr2:uid="{0ABB3CE1-0625-AE48-9AC5-7F70253B6B86}"/>
  </bookViews>
  <sheets>
    <sheet name="WORKING" sheetId="3" r:id="rId1"/>
    <sheet name="Main Data" sheetId="1" r:id="rId2"/>
    <sheet name="DASHBOARD" sheetId="4" r:id="rId3"/>
  </sheets>
  <definedNames>
    <definedName name="Slicer_Indicator_Name">#N/A</definedName>
    <definedName name="Slicer_Indicator_Name1">#N/A</definedName>
    <definedName name="Slicer_Years">#N/A</definedName>
    <definedName name="Slicer_Years1">#N/A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4" l="1"/>
  <c r="H21" i="4"/>
  <c r="G21" i="4"/>
  <c r="F21" i="4"/>
  <c r="E21" i="4"/>
  <c r="D21" i="4"/>
  <c r="C21" i="4"/>
  <c r="B23" i="4"/>
  <c r="A23" i="4"/>
  <c r="B21" i="4"/>
  <c r="A21" i="4"/>
  <c r="U22" i="3"/>
  <c r="I23" i="4" s="1"/>
  <c r="T22" i="3"/>
  <c r="H23" i="4" s="1"/>
  <c r="S22" i="3"/>
  <c r="G23" i="4" s="1"/>
  <c r="G27" i="4" s="1"/>
  <c r="R22" i="3"/>
  <c r="F23" i="4" s="1"/>
  <c r="Q22" i="3"/>
  <c r="E23" i="4" s="1"/>
  <c r="P22" i="3"/>
  <c r="D23" i="4" s="1"/>
  <c r="D27" i="4" s="1"/>
  <c r="O22" i="3"/>
  <c r="C23" i="4" s="1"/>
  <c r="R20" i="3"/>
  <c r="D20" i="3"/>
  <c r="H22" i="3"/>
  <c r="G22" i="3"/>
  <c r="F22" i="3"/>
  <c r="E22" i="3"/>
  <c r="D22" i="3"/>
  <c r="C22" i="3"/>
  <c r="B22" i="3"/>
  <c r="O25" i="1"/>
  <c r="O24" i="1"/>
  <c r="O23" i="1"/>
  <c r="O22" i="1"/>
  <c r="O21" i="1"/>
  <c r="O20" i="1"/>
  <c r="O19" i="1"/>
  <c r="O18" i="1"/>
  <c r="O17" i="1"/>
  <c r="O16" i="1"/>
  <c r="O15" i="1"/>
  <c r="O14" i="1"/>
  <c r="N25" i="1"/>
  <c r="N24" i="1"/>
  <c r="N23" i="1"/>
  <c r="N22" i="1"/>
  <c r="N21" i="1"/>
  <c r="N20" i="1"/>
  <c r="N19" i="1"/>
  <c r="N18" i="1"/>
  <c r="N17" i="1"/>
  <c r="N16" i="1"/>
  <c r="N15" i="1"/>
  <c r="N14" i="1"/>
  <c r="M25" i="1"/>
  <c r="M24" i="1"/>
  <c r="M23" i="1"/>
  <c r="M22" i="1"/>
  <c r="M21" i="1"/>
  <c r="M20" i="1"/>
  <c r="M19" i="1"/>
  <c r="M18" i="1"/>
  <c r="M17" i="1"/>
  <c r="M16" i="1"/>
  <c r="M15" i="1"/>
  <c r="M14" i="1"/>
  <c r="L25" i="1"/>
  <c r="L24" i="1"/>
  <c r="L23" i="1"/>
  <c r="L22" i="1"/>
  <c r="L21" i="1"/>
  <c r="L20" i="1"/>
  <c r="L19" i="1"/>
  <c r="L18" i="1"/>
  <c r="L17" i="1"/>
  <c r="L16" i="1"/>
  <c r="L15" i="1"/>
  <c r="L14" i="1"/>
  <c r="K25" i="1"/>
  <c r="K24" i="1"/>
  <c r="K23" i="1"/>
  <c r="K22" i="1"/>
  <c r="K21" i="1"/>
  <c r="K20" i="1"/>
  <c r="K19" i="1"/>
  <c r="K18" i="1"/>
  <c r="K17" i="1"/>
  <c r="K16" i="1"/>
  <c r="K15" i="1"/>
  <c r="K14" i="1"/>
  <c r="J13" i="1"/>
  <c r="J12" i="1"/>
  <c r="J11" i="1"/>
  <c r="J10" i="1"/>
  <c r="J9" i="1"/>
  <c r="J8" i="1"/>
  <c r="J7" i="1"/>
  <c r="J6" i="1"/>
  <c r="J5" i="1"/>
  <c r="J4" i="1"/>
  <c r="J3" i="1"/>
  <c r="J2" i="1"/>
  <c r="I9" i="1"/>
  <c r="I8" i="1"/>
  <c r="I7" i="1"/>
  <c r="I6" i="1"/>
  <c r="H13" i="1"/>
  <c r="I13" i="1" s="1"/>
  <c r="H12" i="1"/>
  <c r="I12" i="1" s="1"/>
  <c r="H11" i="1"/>
  <c r="I11" i="1" s="1"/>
  <c r="H10" i="1"/>
  <c r="I10" i="1" s="1"/>
  <c r="H9" i="1"/>
  <c r="H8" i="1"/>
  <c r="H7" i="1"/>
  <c r="H6" i="1"/>
  <c r="H5" i="1"/>
  <c r="I5" i="1" s="1"/>
  <c r="H4" i="1"/>
  <c r="I4" i="1" s="1"/>
  <c r="H3" i="1"/>
  <c r="I3" i="1" s="1"/>
  <c r="H2" i="1"/>
  <c r="I2" i="1" s="1"/>
  <c r="G25" i="1"/>
  <c r="G24" i="1"/>
  <c r="G23" i="1"/>
  <c r="G22" i="1"/>
  <c r="G21" i="1"/>
  <c r="G20" i="1"/>
  <c r="G19" i="1"/>
  <c r="G18" i="1"/>
  <c r="G17" i="1"/>
  <c r="G16" i="1"/>
  <c r="G15" i="1"/>
  <c r="G14" i="1"/>
  <c r="F25" i="1"/>
  <c r="F24" i="1"/>
  <c r="F23" i="1"/>
  <c r="F22" i="1"/>
  <c r="F21" i="1"/>
  <c r="F20" i="1"/>
  <c r="F19" i="1"/>
  <c r="F18" i="1"/>
  <c r="F17" i="1"/>
  <c r="F16" i="1"/>
  <c r="F15" i="1"/>
  <c r="F14" i="1"/>
  <c r="E25" i="1"/>
  <c r="E24" i="1"/>
  <c r="E23" i="1"/>
  <c r="E22" i="1"/>
  <c r="E21" i="1"/>
  <c r="E20" i="1"/>
  <c r="E19" i="1"/>
  <c r="E18" i="1"/>
  <c r="E17" i="1"/>
  <c r="E16" i="1"/>
  <c r="E15" i="1"/>
  <c r="E14" i="1"/>
  <c r="D25" i="1"/>
  <c r="D24" i="1"/>
  <c r="D23" i="1"/>
  <c r="D22" i="1"/>
  <c r="D21" i="1"/>
  <c r="D20" i="1"/>
  <c r="D19" i="1"/>
  <c r="D18" i="1"/>
  <c r="D17" i="1"/>
  <c r="D16" i="1"/>
  <c r="D15" i="1"/>
  <c r="D14" i="1"/>
  <c r="C25" i="1"/>
  <c r="C24" i="1"/>
  <c r="C23" i="1"/>
  <c r="C22" i="1"/>
  <c r="C21" i="1"/>
  <c r="C20" i="1"/>
  <c r="C19" i="1"/>
  <c r="C18" i="1"/>
  <c r="C17" i="1"/>
  <c r="C16" i="1"/>
  <c r="C15" i="1"/>
  <c r="J15" i="1" s="1"/>
  <c r="C14" i="1"/>
  <c r="B25" i="1"/>
  <c r="B24" i="1"/>
  <c r="B23" i="1"/>
  <c r="B22" i="1"/>
  <c r="B21" i="1"/>
  <c r="B20" i="1"/>
  <c r="B19" i="1"/>
  <c r="B18" i="1"/>
  <c r="B17" i="1"/>
  <c r="B16" i="1"/>
  <c r="B15" i="1"/>
  <c r="B14" i="1"/>
  <c r="J23" i="1" l="1"/>
  <c r="H27" i="4"/>
  <c r="C27" i="4"/>
  <c r="E27" i="4"/>
  <c r="F27" i="4"/>
  <c r="I27" i="4"/>
  <c r="J17" i="1"/>
  <c r="J14" i="1"/>
  <c r="J19" i="1"/>
  <c r="J22" i="1"/>
  <c r="J20" i="1"/>
  <c r="J25" i="1"/>
  <c r="J24" i="1"/>
  <c r="J18" i="1"/>
  <c r="J21" i="1"/>
  <c r="H18" i="1"/>
  <c r="I18" i="1" s="1"/>
  <c r="J16" i="1"/>
  <c r="H20" i="1"/>
  <c r="I20" i="1" s="1"/>
  <c r="H21" i="1"/>
  <c r="I21" i="1" s="1"/>
  <c r="H14" i="1"/>
  <c r="I14" i="1" s="1"/>
  <c r="H22" i="1"/>
  <c r="I22" i="1" s="1"/>
  <c r="H15" i="1"/>
  <c r="I15" i="1" s="1"/>
  <c r="H23" i="1"/>
  <c r="I23" i="1" s="1"/>
  <c r="H19" i="1"/>
  <c r="I19" i="1" s="1"/>
  <c r="H16" i="1"/>
  <c r="I16" i="1" s="1"/>
  <c r="H24" i="1"/>
  <c r="I24" i="1" s="1"/>
  <c r="H17" i="1"/>
  <c r="I17" i="1" s="1"/>
  <c r="H25" i="1"/>
  <c r="I25" i="1" s="1"/>
</calcChain>
</file>

<file path=xl/sharedStrings.xml><?xml version="1.0" encoding="utf-8"?>
<sst xmlns="http://schemas.openxmlformats.org/spreadsheetml/2006/main" count="120" uniqueCount="50">
  <si>
    <t>Indicator Name</t>
  </si>
  <si>
    <t>Income</t>
  </si>
  <si>
    <t>Cost of Goods Sold</t>
  </si>
  <si>
    <t xml:space="preserve">Gross Profit </t>
  </si>
  <si>
    <t xml:space="preserve">Total Operating Expenses  </t>
  </si>
  <si>
    <t>Operating Profit (EBIT)</t>
  </si>
  <si>
    <t xml:space="preserve">Taxes    </t>
  </si>
  <si>
    <t xml:space="preserve">Net Profit   </t>
  </si>
  <si>
    <t>Net Profit Margin %</t>
  </si>
  <si>
    <t>Expenses</t>
  </si>
  <si>
    <t>Cash at EOM</t>
  </si>
  <si>
    <t>Quick Ratio</t>
  </si>
  <si>
    <t>Current Ratio</t>
  </si>
  <si>
    <t>Accounts Receivable</t>
  </si>
  <si>
    <t>Accounts Payable</t>
  </si>
  <si>
    <t>2019</t>
  </si>
  <si>
    <t>Jun</t>
  </si>
  <si>
    <t>Oct</t>
  </si>
  <si>
    <t>2020</t>
  </si>
  <si>
    <t>Sum of Income</t>
  </si>
  <si>
    <t>Sum of Cost of Goods Sold</t>
  </si>
  <si>
    <t xml:space="preserve">Sum of Gross Profit </t>
  </si>
  <si>
    <t xml:space="preserve">Sum of Total Operating Expenses  </t>
  </si>
  <si>
    <t>Sum of Operating Profit (EBIT)</t>
  </si>
  <si>
    <t xml:space="preserve">Sum of Taxes    </t>
  </si>
  <si>
    <t xml:space="preserve">Sum of Net Profit   </t>
  </si>
  <si>
    <t>Years</t>
  </si>
  <si>
    <t>Operating cost</t>
  </si>
  <si>
    <t>EBITDA</t>
  </si>
  <si>
    <t>Taxes</t>
  </si>
  <si>
    <t>Net Profit</t>
  </si>
  <si>
    <t>Cost of goods</t>
  </si>
  <si>
    <t>Gross profit</t>
  </si>
  <si>
    <t>V/S</t>
  </si>
  <si>
    <t>Comparison</t>
  </si>
  <si>
    <t>Jan</t>
  </si>
  <si>
    <t>Feb</t>
  </si>
  <si>
    <t>Mar</t>
  </si>
  <si>
    <t>Apr</t>
  </si>
  <si>
    <t>May</t>
  </si>
  <si>
    <t>Jul</t>
  </si>
  <si>
    <t>Aug</t>
  </si>
  <si>
    <t>Sep</t>
  </si>
  <si>
    <t>Nov</t>
  </si>
  <si>
    <t>Dec</t>
  </si>
  <si>
    <t>Month</t>
  </si>
  <si>
    <t>Income of Year 2019</t>
  </si>
  <si>
    <t>Income of Year 2020</t>
  </si>
  <si>
    <t xml:space="preserve">Net Profit of the Year 2019   </t>
  </si>
  <si>
    <t xml:space="preserve">Net Profit  of Year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</si>
</sst>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8" formatCode="&quot;₹&quot;\ #,##0.00;[Red]&quot;₹&quot;\ \-#,##0.00"/>
  </numFmts>
  <fonts count="7" x14ac:knownFonts="1">
    <font>
      <sz val="12"/>
      <color theme="1"/>
      <name val="Calibri"/>
      <family val="2"/>
      <scheme val="minor"/>
    </font>
    <font>
      <sz val="12"/>
      <color theme="1"/>
      <name val="Calibri"/>
      <family val="2"/>
      <scheme val="minor"/>
    </font>
    <font>
      <i/>
      <sz val="12"/>
      <color rgb="FF7F7F7F"/>
      <name val="Calibri"/>
      <family val="2"/>
      <scheme val="minor"/>
    </font>
    <font>
      <b/>
      <i/>
      <sz val="11"/>
      <color theme="1" tint="0.249977111117893"/>
      <name val="Segoe UI"/>
      <family val="2"/>
    </font>
    <font>
      <b/>
      <i/>
      <sz val="11"/>
      <color theme="1" tint="0.34998626667073579"/>
      <name val="Segoe UI"/>
      <family val="2"/>
    </font>
    <font>
      <i/>
      <sz val="11"/>
      <color theme="1" tint="0.34998626667073579"/>
      <name val="Segoe UI"/>
      <family val="2"/>
    </font>
    <font>
      <sz val="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1EFF5"/>
        <bgColor indexed="64"/>
      </patternFill>
    </fill>
    <fill>
      <patternFill patternType="solid">
        <fgColor theme="4" tint="0.59999389629810485"/>
        <bgColor indexed="64"/>
      </patternFill>
    </fill>
  </fills>
  <borders count="11">
    <border>
      <left/>
      <right/>
      <top/>
      <bottom/>
      <diagonal/>
    </border>
    <border>
      <left style="thin">
        <color theme="0" tint="-0.24994659260841701"/>
      </left>
      <right style="thin">
        <color theme="0" tint="-0.24994659260841701"/>
      </right>
      <top/>
      <bottom style="medium">
        <color theme="1"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right/>
      <top/>
      <bottom style="thin">
        <color theme="0" tint="-0.24994659260841701"/>
      </bottom>
      <diagonal/>
    </border>
    <border>
      <left/>
      <right/>
      <top style="thin">
        <color theme="0" tint="-0.24994659260841701"/>
      </top>
      <bottom style="medium">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6">
    <xf numFmtId="0" fontId="0" fillId="0" borderId="0" xfId="0"/>
    <xf numFmtId="17" fontId="3" fillId="2" borderId="1" xfId="2" applyNumberFormat="1" applyFont="1" applyFill="1" applyBorder="1" applyAlignment="1">
      <alignment horizontal="center" vertical="center"/>
    </xf>
    <xf numFmtId="0" fontId="4" fillId="3" borderId="2" xfId="2" applyFont="1" applyFill="1" applyBorder="1" applyAlignment="1" applyProtection="1">
      <alignment vertical="center"/>
      <protection hidden="1"/>
    </xf>
    <xf numFmtId="0" fontId="5" fillId="3" borderId="3" xfId="2" applyFont="1" applyFill="1" applyBorder="1" applyAlignment="1" applyProtection="1">
      <alignment horizontal="center" vertical="center"/>
      <protection hidden="1"/>
    </xf>
    <xf numFmtId="1" fontId="5" fillId="3" borderId="3" xfId="2" applyNumberFormat="1" applyFont="1" applyFill="1" applyBorder="1" applyAlignment="1" applyProtection="1">
      <alignment horizontal="center" vertical="center"/>
      <protection hidden="1"/>
    </xf>
    <xf numFmtId="0" fontId="4" fillId="3" borderId="4" xfId="2" applyFont="1" applyFill="1" applyBorder="1" applyAlignment="1" applyProtection="1">
      <alignment vertical="center"/>
      <protection hidden="1"/>
    </xf>
    <xf numFmtId="0" fontId="4" fillId="4" borderId="2" xfId="2" applyFont="1" applyFill="1" applyBorder="1" applyAlignment="1" applyProtection="1">
      <alignment vertical="center"/>
      <protection hidden="1"/>
    </xf>
    <xf numFmtId="10" fontId="5" fillId="4" borderId="3" xfId="1" applyNumberFormat="1" applyFont="1" applyFill="1" applyBorder="1" applyAlignment="1" applyProtection="1">
      <alignment horizontal="center" vertical="center"/>
      <protection hidden="1"/>
    </xf>
    <xf numFmtId="0" fontId="4" fillId="4" borderId="7" xfId="2" applyFont="1" applyFill="1" applyBorder="1" applyAlignment="1" applyProtection="1">
      <alignment vertical="center"/>
      <protection hidden="1"/>
    </xf>
    <xf numFmtId="0" fontId="4" fillId="3" borderId="9" xfId="2" applyFont="1" applyFill="1" applyBorder="1" applyAlignment="1" applyProtection="1">
      <alignment vertical="center"/>
      <protection hidden="1"/>
    </xf>
    <xf numFmtId="2" fontId="5" fillId="3" borderId="3" xfId="2" applyNumberFormat="1" applyFont="1" applyFill="1" applyBorder="1" applyAlignment="1" applyProtection="1">
      <alignment horizontal="center" vertical="center"/>
      <protection hidden="1"/>
    </xf>
    <xf numFmtId="0" fontId="4" fillId="3" borderId="10" xfId="2" applyFont="1" applyFill="1" applyBorder="1" applyAlignment="1" applyProtection="1">
      <alignment vertical="center"/>
      <protection hidden="1"/>
    </xf>
    <xf numFmtId="1" fontId="5" fillId="3" borderId="8" xfId="2" applyNumberFormat="1" applyFont="1" applyFill="1" applyBorder="1" applyAlignment="1" applyProtection="1">
      <alignment horizontal="center" vertical="center"/>
      <protection hidden="1"/>
    </xf>
    <xf numFmtId="0" fontId="0" fillId="0" borderId="0" xfId="0" pivotButton="1"/>
    <xf numFmtId="8" fontId="4" fillId="3" borderId="2" xfId="2" applyNumberFormat="1" applyFont="1" applyFill="1" applyBorder="1" applyAlignment="1" applyProtection="1">
      <alignment vertical="center"/>
      <protection hidden="1"/>
    </xf>
    <xf numFmtId="8" fontId="4" fillId="3" borderId="4" xfId="2" applyNumberFormat="1" applyFont="1" applyFill="1" applyBorder="1" applyAlignment="1" applyProtection="1">
      <alignment vertical="center"/>
      <protection hidden="1"/>
    </xf>
    <xf numFmtId="8" fontId="4" fillId="4" borderId="5" xfId="2" applyNumberFormat="1" applyFont="1" applyFill="1" applyBorder="1" applyAlignment="1" applyProtection="1">
      <alignment vertical="center"/>
      <protection hidden="1"/>
    </xf>
    <xf numFmtId="8" fontId="5" fillId="3" borderId="3" xfId="2" applyNumberFormat="1" applyFont="1" applyFill="1" applyBorder="1" applyAlignment="1" applyProtection="1">
      <alignment horizontal="center" vertical="center"/>
      <protection hidden="1"/>
    </xf>
    <xf numFmtId="8" fontId="5" fillId="4" borderId="6" xfId="2" applyNumberFormat="1" applyFont="1" applyFill="1" applyBorder="1" applyAlignment="1" applyProtection="1">
      <alignment horizontal="center" vertical="center"/>
      <protection hidden="1"/>
    </xf>
    <xf numFmtId="6" fontId="5" fillId="4" borderId="8" xfId="2" applyNumberFormat="1" applyFont="1" applyFill="1" applyBorder="1" applyAlignment="1" applyProtection="1">
      <alignment horizontal="center" vertical="center"/>
      <protection hidden="1"/>
    </xf>
    <xf numFmtId="6" fontId="5" fillId="3" borderId="6" xfId="2" applyNumberFormat="1" applyFont="1" applyFill="1" applyBorder="1" applyAlignment="1" applyProtection="1">
      <alignment horizontal="center" vertical="center"/>
      <protection hidden="1"/>
    </xf>
    <xf numFmtId="6" fontId="5" fillId="3" borderId="3" xfId="2" applyNumberFormat="1" applyFont="1" applyFill="1" applyBorder="1" applyAlignment="1" applyProtection="1">
      <alignment horizontal="center" vertical="center"/>
      <protection hidden="1"/>
    </xf>
    <xf numFmtId="6" fontId="0" fillId="0" borderId="0" xfId="0" applyNumberFormat="1"/>
    <xf numFmtId="0" fontId="0" fillId="0" borderId="0" xfId="0" applyNumberFormat="1"/>
    <xf numFmtId="17" fontId="0" fillId="0" borderId="0" xfId="0" applyNumberFormat="1"/>
    <xf numFmtId="10" fontId="0" fillId="0" borderId="0" xfId="0" applyNumberFormat="1"/>
  </cellXfs>
  <cellStyles count="3">
    <cellStyle name="Explanatory Text" xfId="2" builtinId="53"/>
    <cellStyle name="Normal" xfId="0" builtinId="0"/>
    <cellStyle name="Percent" xfId="1" builtinId="5"/>
  </cellStyles>
  <dxfs count="11">
    <dxf>
      <numFmt numFmtId="164" formatCode="&quot;₹&quot;\ #,##0.0;[Red]&quot;₹&quot;\ \-#,##0.0"/>
    </dxf>
    <dxf>
      <numFmt numFmtId="10" formatCode="&quot;₹&quot;\ #,##0;[Red]&quot;₹&quot;\ \-#,##0"/>
    </dxf>
    <dxf>
      <numFmt numFmtId="12" formatCode="&quot;₹&quot;\ #,##0.00;[Red]&quot;₹&quot;\ \-#,##0.00"/>
    </dxf>
    <dxf>
      <numFmt numFmtId="13"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WORKING!$L$27</c:f>
              <c:strCache>
                <c:ptCount val="1"/>
                <c:pt idx="0">
                  <c:v>Income of Year 2019</c:v>
                </c:pt>
              </c:strCache>
            </c:strRef>
          </c:tx>
          <c:spPr>
            <a:ln w="28575" cap="rnd">
              <a:solidFill>
                <a:schemeClr val="accent1"/>
              </a:solidFill>
              <a:round/>
            </a:ln>
            <a:effectLst/>
          </c:spPr>
          <c:marker>
            <c:symbol val="none"/>
          </c:marker>
          <c:cat>
            <c:strRef>
              <c:f>WORKING!$K$28:$K$39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WORKING!$L$28:$L$39</c:f>
              <c:numCache>
                <c:formatCode>"₹"#,##0_);[Red]\("₹"#,##0\)</c:formatCode>
                <c:ptCount val="12"/>
                <c:pt idx="0">
                  <c:v>450100</c:v>
                </c:pt>
                <c:pt idx="1">
                  <c:v>480000</c:v>
                </c:pt>
                <c:pt idx="2">
                  <c:v>430000</c:v>
                </c:pt>
                <c:pt idx="3">
                  <c:v>510000</c:v>
                </c:pt>
                <c:pt idx="4">
                  <c:v>480000</c:v>
                </c:pt>
                <c:pt idx="5">
                  <c:v>520000</c:v>
                </c:pt>
                <c:pt idx="6">
                  <c:v>510000</c:v>
                </c:pt>
                <c:pt idx="7">
                  <c:v>410000</c:v>
                </c:pt>
                <c:pt idx="8">
                  <c:v>520000</c:v>
                </c:pt>
                <c:pt idx="9">
                  <c:v>518400</c:v>
                </c:pt>
                <c:pt idx="10">
                  <c:v>480000</c:v>
                </c:pt>
                <c:pt idx="11">
                  <c:v>462500</c:v>
                </c:pt>
              </c:numCache>
            </c:numRef>
          </c:val>
          <c:smooth val="0"/>
          <c:extLst>
            <c:ext xmlns:c16="http://schemas.microsoft.com/office/drawing/2014/chart" uri="{C3380CC4-5D6E-409C-BE32-E72D297353CC}">
              <c16:uniqueId val="{00000000-C3FE-427A-8D35-2CE73239D108}"/>
            </c:ext>
          </c:extLst>
        </c:ser>
        <c:ser>
          <c:idx val="1"/>
          <c:order val="1"/>
          <c:tx>
            <c:strRef>
              <c:f>WORKING!$N$27</c:f>
              <c:strCache>
                <c:ptCount val="1"/>
                <c:pt idx="0">
                  <c:v>Income of Year 2020</c:v>
                </c:pt>
              </c:strCache>
            </c:strRef>
          </c:tx>
          <c:spPr>
            <a:ln w="28575" cap="rnd">
              <a:solidFill>
                <a:schemeClr val="accent2"/>
              </a:solidFill>
              <a:round/>
            </a:ln>
            <a:effectLst/>
          </c:spPr>
          <c:marker>
            <c:symbol val="none"/>
          </c:marker>
          <c:cat>
            <c:strRef>
              <c:f>WORKING!$K$28:$K$39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WORKING!$N$28:$N$39</c:f>
              <c:numCache>
                <c:formatCode>"₹"#,##0_);[Red]\("₹"#,##0\)</c:formatCode>
                <c:ptCount val="12"/>
                <c:pt idx="0">
                  <c:v>531948.08109293599</c:v>
                </c:pt>
                <c:pt idx="1">
                  <c:v>537646.54928458878</c:v>
                </c:pt>
                <c:pt idx="2">
                  <c:v>416231.64677651558</c:v>
                </c:pt>
                <c:pt idx="3">
                  <c:v>482883.08421977289</c:v>
                </c:pt>
                <c:pt idx="4">
                  <c:v>396561.40121401404</c:v>
                </c:pt>
                <c:pt idx="5">
                  <c:v>587814.13701921434</c:v>
                </c:pt>
                <c:pt idx="6">
                  <c:v>598966.62879547779</c:v>
                </c:pt>
                <c:pt idx="7">
                  <c:v>322323.00279989094</c:v>
                </c:pt>
                <c:pt idx="8">
                  <c:v>556060.10654325201</c:v>
                </c:pt>
                <c:pt idx="9">
                  <c:v>454455.20067710034</c:v>
                </c:pt>
                <c:pt idx="10">
                  <c:v>563011.58571679913</c:v>
                </c:pt>
                <c:pt idx="11">
                  <c:v>449213.53482113249</c:v>
                </c:pt>
              </c:numCache>
            </c:numRef>
          </c:val>
          <c:smooth val="0"/>
          <c:extLst>
            <c:ext xmlns:c16="http://schemas.microsoft.com/office/drawing/2014/chart" uri="{C3380CC4-5D6E-409C-BE32-E72D297353CC}">
              <c16:uniqueId val="{00000001-C3FE-427A-8D35-2CE73239D108}"/>
            </c:ext>
          </c:extLst>
        </c:ser>
        <c:dLbls>
          <c:showLegendKey val="0"/>
          <c:showVal val="0"/>
          <c:showCatName val="0"/>
          <c:showSerName val="0"/>
          <c:showPercent val="0"/>
          <c:showBubbleSize val="0"/>
        </c:dLbls>
        <c:smooth val="0"/>
        <c:axId val="689166255"/>
        <c:axId val="689165839"/>
      </c:lineChart>
      <c:catAx>
        <c:axId val="68916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65839"/>
        <c:crosses val="autoZero"/>
        <c:auto val="1"/>
        <c:lblAlgn val="ctr"/>
        <c:lblOffset val="100"/>
        <c:noMultiLvlLbl val="0"/>
      </c:catAx>
      <c:valAx>
        <c:axId val="689165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66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Net</a:t>
            </a:r>
            <a:r>
              <a:rPr lang="en-IN" baseline="0"/>
              <a:t> Profit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WORKING!$M$27</c:f>
              <c:strCache>
                <c:ptCount val="1"/>
                <c:pt idx="0">
                  <c:v>Net Profit of the Year 2019   </c:v>
                </c:pt>
              </c:strCache>
            </c:strRef>
          </c:tx>
          <c:spPr>
            <a:ln w="28575" cap="rnd">
              <a:solidFill>
                <a:schemeClr val="accent1"/>
              </a:solidFill>
              <a:round/>
            </a:ln>
            <a:effectLst/>
          </c:spPr>
          <c:marker>
            <c:symbol val="none"/>
          </c:marker>
          <c:cat>
            <c:strRef>
              <c:f>WORKING!$K$28:$K$39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WORKING!$M$28:$M$39</c:f>
              <c:numCache>
                <c:formatCode>"₹"#,##0_);[Red]\("₹"#,##0\)</c:formatCode>
                <c:ptCount val="12"/>
                <c:pt idx="0">
                  <c:v>70000</c:v>
                </c:pt>
                <c:pt idx="1">
                  <c:v>74100</c:v>
                </c:pt>
                <c:pt idx="2">
                  <c:v>29800</c:v>
                </c:pt>
                <c:pt idx="3">
                  <c:v>134900</c:v>
                </c:pt>
                <c:pt idx="4">
                  <c:v>82000</c:v>
                </c:pt>
                <c:pt idx="5">
                  <c:v>145700</c:v>
                </c:pt>
                <c:pt idx="6">
                  <c:v>108100</c:v>
                </c:pt>
                <c:pt idx="7">
                  <c:v>12500</c:v>
                </c:pt>
                <c:pt idx="8">
                  <c:v>102500</c:v>
                </c:pt>
                <c:pt idx="9">
                  <c:v>146400</c:v>
                </c:pt>
                <c:pt idx="10">
                  <c:v>113200</c:v>
                </c:pt>
                <c:pt idx="11">
                  <c:v>97700</c:v>
                </c:pt>
              </c:numCache>
            </c:numRef>
          </c:val>
          <c:smooth val="0"/>
          <c:extLst>
            <c:ext xmlns:c16="http://schemas.microsoft.com/office/drawing/2014/chart" uri="{C3380CC4-5D6E-409C-BE32-E72D297353CC}">
              <c16:uniqueId val="{00000000-DE0E-410A-8DBE-73BC7E7DDD7A}"/>
            </c:ext>
          </c:extLst>
        </c:ser>
        <c:ser>
          <c:idx val="1"/>
          <c:order val="1"/>
          <c:tx>
            <c:strRef>
              <c:f>WORKING!$O$27</c:f>
              <c:strCache>
                <c:ptCount val="1"/>
                <c:pt idx="0">
                  <c:v>Net Profit  of Year 2020  </c:v>
                </c:pt>
              </c:strCache>
            </c:strRef>
          </c:tx>
          <c:spPr>
            <a:ln w="28575" cap="rnd">
              <a:solidFill>
                <a:schemeClr val="accent2"/>
              </a:solidFill>
              <a:round/>
            </a:ln>
            <a:effectLst/>
          </c:spPr>
          <c:marker>
            <c:symbol val="none"/>
          </c:marker>
          <c:cat>
            <c:strRef>
              <c:f>WORKING!$K$28:$K$39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WORKING!$O$28:$O$39</c:f>
              <c:numCache>
                <c:formatCode>"₹"#,##0_);[Red]\("₹"#,##0\)</c:formatCode>
                <c:ptCount val="12"/>
                <c:pt idx="0">
                  <c:v>85187.419358266605</c:v>
                </c:pt>
                <c:pt idx="1">
                  <c:v>139456.83744073112</c:v>
                </c:pt>
                <c:pt idx="2">
                  <c:v>29921.700495173383</c:v>
                </c:pt>
                <c:pt idx="3">
                  <c:v>132405.9833212872</c:v>
                </c:pt>
                <c:pt idx="4">
                  <c:v>108251.31745824406</c:v>
                </c:pt>
                <c:pt idx="5">
                  <c:v>125079.19583609607</c:v>
                </c:pt>
                <c:pt idx="6">
                  <c:v>105290.98336656249</c:v>
                </c:pt>
                <c:pt idx="7">
                  <c:v>38444.144030811585</c:v>
                </c:pt>
                <c:pt idx="8">
                  <c:v>86532.365155624968</c:v>
                </c:pt>
                <c:pt idx="9">
                  <c:v>150372.70135604736</c:v>
                </c:pt>
                <c:pt idx="10">
                  <c:v>154898.60781482933</c:v>
                </c:pt>
                <c:pt idx="11">
                  <c:v>65325.957243829325</c:v>
                </c:pt>
              </c:numCache>
            </c:numRef>
          </c:val>
          <c:smooth val="0"/>
          <c:extLst>
            <c:ext xmlns:c16="http://schemas.microsoft.com/office/drawing/2014/chart" uri="{C3380CC4-5D6E-409C-BE32-E72D297353CC}">
              <c16:uniqueId val="{00000001-DE0E-410A-8DBE-73BC7E7DDD7A}"/>
            </c:ext>
          </c:extLst>
        </c:ser>
        <c:dLbls>
          <c:showLegendKey val="0"/>
          <c:showVal val="0"/>
          <c:showCatName val="0"/>
          <c:showSerName val="0"/>
          <c:showPercent val="0"/>
          <c:showBubbleSize val="0"/>
        </c:dLbls>
        <c:smooth val="0"/>
        <c:axId val="689708223"/>
        <c:axId val="689707807"/>
      </c:lineChart>
      <c:catAx>
        <c:axId val="68970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707807"/>
        <c:crosses val="autoZero"/>
        <c:auto val="1"/>
        <c:lblAlgn val="ctr"/>
        <c:lblOffset val="100"/>
        <c:noMultiLvlLbl val="0"/>
      </c:catAx>
      <c:valAx>
        <c:axId val="689707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70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673368</xdr:colOff>
      <xdr:row>1</xdr:row>
      <xdr:rowOff>7219</xdr:rowOff>
    </xdr:from>
    <xdr:to>
      <xdr:col>7</xdr:col>
      <xdr:colOff>670714</xdr:colOff>
      <xdr:row>7</xdr:row>
      <xdr:rowOff>37698</xdr:rowOff>
    </xdr:to>
    <mc:AlternateContent xmlns:mc="http://schemas.openxmlformats.org/markup-compatibility/2006" xmlns:a14="http://schemas.microsoft.com/office/drawing/2010/main">
      <mc:Choice Requires="a14">
        <xdr:graphicFrame macro="">
          <xdr:nvGraphicFramePr>
            <xdr:cNvPr id="2" name="Indicator Name">
              <a:extLst>
                <a:ext uri="{FF2B5EF4-FFF2-40B4-BE49-F238E27FC236}">
                  <a16:creationId xmlns:a16="http://schemas.microsoft.com/office/drawing/2014/main" id="{359A2D90-193C-4D6D-B803-8702DB4D6466}"/>
                </a:ext>
              </a:extLst>
            </xdr:cNvPr>
            <xdr:cNvGraphicFramePr/>
          </xdr:nvGraphicFramePr>
          <xdr:xfrm>
            <a:off x="0" y="0"/>
            <a:ext cx="0" cy="0"/>
          </xdr:xfrm>
          <a:graphic>
            <a:graphicData uri="http://schemas.microsoft.com/office/drawing/2010/slicer">
              <sle:slicer xmlns:sle="http://schemas.microsoft.com/office/drawing/2010/slicer" name="Indicator Name"/>
            </a:graphicData>
          </a:graphic>
        </xdr:graphicFrame>
      </mc:Choice>
      <mc:Fallback xmlns="">
        <xdr:sp macro="" textlink="">
          <xdr:nvSpPr>
            <xdr:cNvPr id="0" name=""/>
            <xdr:cNvSpPr>
              <a:spLocks noTextEdit="1"/>
            </xdr:cNvSpPr>
          </xdr:nvSpPr>
          <xdr:spPr>
            <a:xfrm>
              <a:off x="2351582" y="206790"/>
              <a:ext cx="4696346" cy="1227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22459</xdr:colOff>
      <xdr:row>1</xdr:row>
      <xdr:rowOff>12835</xdr:rowOff>
    </xdr:from>
    <xdr:to>
      <xdr:col>2</xdr:col>
      <xdr:colOff>662215</xdr:colOff>
      <xdr:row>7</xdr:row>
      <xdr:rowOff>40105</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77FBB1A8-DE98-408F-AC6A-AF15B0BC390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2459" y="212406"/>
              <a:ext cx="2317970" cy="1224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7619</xdr:colOff>
      <xdr:row>10</xdr:row>
      <xdr:rowOff>1</xdr:rowOff>
    </xdr:from>
    <xdr:to>
      <xdr:col>7</xdr:col>
      <xdr:colOff>644072</xdr:colOff>
      <xdr:row>16</xdr:row>
      <xdr:rowOff>16042</xdr:rowOff>
    </xdr:to>
    <mc:AlternateContent xmlns:mc="http://schemas.openxmlformats.org/markup-compatibility/2006" xmlns:a14="http://schemas.microsoft.com/office/drawing/2010/main">
      <mc:Choice Requires="a14">
        <xdr:graphicFrame macro="">
          <xdr:nvGraphicFramePr>
            <xdr:cNvPr id="4" name="Indicator Name 1">
              <a:extLst>
                <a:ext uri="{FF2B5EF4-FFF2-40B4-BE49-F238E27FC236}">
                  <a16:creationId xmlns:a16="http://schemas.microsoft.com/office/drawing/2014/main" id="{9F19CEFC-63C7-4D2C-AA8E-EA111AE70898}"/>
                </a:ext>
              </a:extLst>
            </xdr:cNvPr>
            <xdr:cNvGraphicFramePr/>
          </xdr:nvGraphicFramePr>
          <xdr:xfrm>
            <a:off x="0" y="0"/>
            <a:ext cx="0" cy="0"/>
          </xdr:xfrm>
          <a:graphic>
            <a:graphicData uri="http://schemas.microsoft.com/office/drawing/2010/slicer">
              <sle:slicer xmlns:sle="http://schemas.microsoft.com/office/drawing/2010/slicer" name="Indicator Name 1"/>
            </a:graphicData>
          </a:graphic>
        </xdr:graphicFrame>
      </mc:Choice>
      <mc:Fallback xmlns="">
        <xdr:sp macro="" textlink="">
          <xdr:nvSpPr>
            <xdr:cNvPr id="0" name=""/>
            <xdr:cNvSpPr>
              <a:spLocks noTextEdit="1"/>
            </xdr:cNvSpPr>
          </xdr:nvSpPr>
          <xdr:spPr>
            <a:xfrm>
              <a:off x="2456905" y="1995715"/>
              <a:ext cx="4564381" cy="1213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13235</xdr:colOff>
      <xdr:row>10</xdr:row>
      <xdr:rowOff>6015</xdr:rowOff>
    </xdr:from>
    <xdr:to>
      <xdr:col>3</xdr:col>
      <xdr:colOff>9071</xdr:colOff>
      <xdr:row>16</xdr:row>
      <xdr:rowOff>16042</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37A0648D-FD05-4317-B16F-E6E8210BA09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3235" y="2001729"/>
              <a:ext cx="2445122" cy="1207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0</xdr:rowOff>
    </xdr:from>
    <xdr:to>
      <xdr:col>5</xdr:col>
      <xdr:colOff>108857</xdr:colOff>
      <xdr:row>42</xdr:row>
      <xdr:rowOff>148771</xdr:rowOff>
    </xdr:to>
    <xdr:graphicFrame macro="">
      <xdr:nvGraphicFramePr>
        <xdr:cNvPr id="6" name="Chart 5">
          <a:extLst>
            <a:ext uri="{FF2B5EF4-FFF2-40B4-BE49-F238E27FC236}">
              <a16:creationId xmlns:a16="http://schemas.microsoft.com/office/drawing/2014/main" id="{CBE9BFF5-D7DE-4130-BD6A-BE2E2BF9E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1125940</xdr:colOff>
      <xdr:row>28</xdr:row>
      <xdr:rowOff>181970</xdr:rowOff>
    </xdr:from>
    <xdr:to>
      <xdr:col>12</xdr:col>
      <xdr:colOff>170597</xdr:colOff>
      <xdr:row>43</xdr:row>
      <xdr:rowOff>25021</xdr:rowOff>
    </xdr:to>
    <xdr:graphicFrame macro="">
      <xdr:nvGraphicFramePr>
        <xdr:cNvPr id="7" name="Chart 6">
          <a:extLst>
            <a:ext uri="{FF2B5EF4-FFF2-40B4-BE49-F238E27FC236}">
              <a16:creationId xmlns:a16="http://schemas.microsoft.com/office/drawing/2014/main" id="{C36BDF77-CD1B-4AC9-B783-27C85260A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SHAH" refreshedDate="45100.88710104167" createdVersion="7" refreshedVersion="7" minRefreshableVersion="3" recordCount="24" xr:uid="{D97B1CB4-F90C-4056-952C-530B86602DFE}">
  <cacheSource type="worksheet">
    <worksheetSource ref="A1:O25" sheet="Main Data"/>
  </cacheSource>
  <cacheFields count="17">
    <cacheField name="Indicator Name" numFmtId="17">
      <sharedItems containsSemiMixedTypes="0" containsNonDate="0" containsDate="1" containsString="0" minDate="2019-01-01T00:00:00" maxDate="2020-12-02T00:00:00" count="24">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fieldGroup par="16" base="0">
        <rangePr groupBy="months" startDate="2019-01-01T00:00:00" endDate="2020-12-02T00:00:00"/>
        <groupItems count="14">
          <s v="&lt;01-01-2019"/>
          <s v="Jan"/>
          <s v="Feb"/>
          <s v="Mar"/>
          <s v="Apr"/>
          <s v="May"/>
          <s v="Jun"/>
          <s v="Jul"/>
          <s v="Aug"/>
          <s v="Sep"/>
          <s v="Oct"/>
          <s v="Nov"/>
          <s v="Dec"/>
          <s v="&gt;02-12-2020"/>
        </groupItems>
      </fieldGroup>
    </cacheField>
    <cacheField name="Income" numFmtId="0">
      <sharedItems containsSemiMixedTypes="0" containsString="0" containsNumber="1" minValue="322323.00279989094" maxValue="598966.62879547779" count="20">
        <n v="450100"/>
        <n v="480000"/>
        <n v="430000"/>
        <n v="510000"/>
        <n v="520000"/>
        <n v="410000"/>
        <n v="518400"/>
        <n v="462500"/>
        <n v="531948.08109293599"/>
        <n v="537646.54928458878"/>
        <n v="416231.64677651558"/>
        <n v="482883.08421977289"/>
        <n v="396561.40121401404"/>
        <n v="587814.13701921434"/>
        <n v="598966.62879547779"/>
        <n v="322323.00279989094"/>
        <n v="556060.10654325201"/>
        <n v="454455.20067710034"/>
        <n v="563011.58571679913"/>
        <n v="449213.53482113249"/>
      </sharedItems>
    </cacheField>
    <cacheField name="Cost of Goods Sold" numFmtId="0">
      <sharedItems containsSemiMixedTypes="0" containsString="0" containsNumber="1" minValue="95902.837385388018" maxValue="151487.9660345384" count="24">
        <n v="125000"/>
        <n v="125900"/>
        <n v="125500"/>
        <n v="125200"/>
        <n v="123500"/>
        <n v="124200"/>
        <n v="122600"/>
        <n v="123700"/>
        <n v="126200"/>
        <n v="120100"/>
        <n v="123600"/>
        <n v="122400"/>
        <n v="116636.05838326905"/>
        <n v="141959.13422570509"/>
        <n v="95902.837385388018"/>
        <n v="143743.45838653806"/>
        <n v="113654.4949828501"/>
        <n v="96847.660856175586"/>
        <n v="138568.41497588338"/>
        <n v="151487.9660345384"/>
        <n v="138695.543396247"/>
        <n v="130956.44674692579"/>
        <n v="108489.66512808598"/>
        <n v="126282.13502380432"/>
      </sharedItems>
    </cacheField>
    <cacheField name="Gross Profit " numFmtId="1">
      <sharedItems containsSemiMixedTypes="0" containsString="0" containsNumber="1" minValue="259659.56784668958" maxValue="464812.55250073411"/>
    </cacheField>
    <cacheField name="Total Operating Expenses  " numFmtId="1">
      <sharedItems containsSemiMixedTypes="0" containsString="0" containsNumber="1" minValue="117529.40372253185" maxValue="247939.0997116394"/>
    </cacheField>
    <cacheField name="Operating Profit (EBIT)" numFmtId="1">
      <sharedItems containsSemiMixedTypes="0" containsString="0" containsNumber="1" minValue="101300" maxValue="233563.65265370312"/>
    </cacheField>
    <cacheField name="Taxes    " numFmtId="0">
      <sharedItems containsSemiMixedTypes="0" containsString="0" containsNumber="1" minValue="61312.74457040058" maxValue="112278.544588394"/>
    </cacheField>
    <cacheField name="Net Profit   " numFmtId="1">
      <sharedItems containsSemiMixedTypes="0" containsString="0" containsNumber="1" minValue="12500" maxValue="154898.60781482933"/>
    </cacheField>
    <cacheField name="Net Profit Margin %" numFmtId="10">
      <sharedItems containsSemiMixedTypes="0" containsString="0" containsNumber="1" minValue="3.048780487804878E-2" maxValue="0.33088564314371266"/>
    </cacheField>
    <cacheField name="Expenses" numFmtId="1">
      <sharedItems containsSemiMixedTypes="0" containsString="0" containsNumber="1" minValue="236275.59204283002" maxValue="386634.64310788643"/>
    </cacheField>
    <cacheField name="Cash at EOM" numFmtId="0">
      <sharedItems containsSemiMixedTypes="0" containsString="0" containsNumber="1" minValue="390278.5225663078" maxValue="614159.46945697011"/>
    </cacheField>
    <cacheField name="Quick Ratio" numFmtId="2">
      <sharedItems containsSemiMixedTypes="0" containsString="0" containsNumber="1" minValue="0.95840414651679917" maxValue="2.2159459127771863"/>
    </cacheField>
    <cacheField name="Current Ratio" numFmtId="2">
      <sharedItems containsSemiMixedTypes="0" containsString="0" containsNumber="1" minValue="2.8406165572797781" maxValue="4.8069991518354263"/>
    </cacheField>
    <cacheField name="Accounts Receivable" numFmtId="0">
      <sharedItems containsSemiMixedTypes="0" containsString="0" containsNumber="1" minValue="78595.187418457615" maxValue="125608.10882775848"/>
    </cacheField>
    <cacheField name="Accounts Payable" numFmtId="1">
      <sharedItems containsSemiMixedTypes="0" containsString="0" containsNumber="1" minValue="65217.378428910051" maxValue="120000"/>
    </cacheField>
    <cacheField name="Quarters" numFmtId="0" databaseField="0">
      <fieldGroup base="0">
        <rangePr groupBy="quarters" startDate="2019-01-01T00:00:00" endDate="2020-12-02T00:00:00"/>
        <groupItems count="6">
          <s v="&lt;01-01-2019"/>
          <s v="Qtr1"/>
          <s v="Qtr2"/>
          <s v="Qtr3"/>
          <s v="Qtr4"/>
          <s v="&gt;02-12-2020"/>
        </groupItems>
      </fieldGroup>
    </cacheField>
    <cacheField name="Years" numFmtId="0" databaseField="0">
      <fieldGroup base="0">
        <rangePr groupBy="years" startDate="2019-01-01T00:00:00" endDate="2020-12-02T00:00:00"/>
        <groupItems count="4">
          <s v="&lt;01-01-2019"/>
          <s v="2019"/>
          <s v="2020"/>
          <s v="&gt;02-12-2020"/>
        </groupItems>
      </fieldGroup>
    </cacheField>
  </cacheFields>
  <extLst>
    <ext xmlns:x14="http://schemas.microsoft.com/office/spreadsheetml/2009/9/main" uri="{725AE2AE-9491-48be-B2B4-4EB974FC3084}">
      <x14:pivotCacheDefinition pivotCacheId="903931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325100"/>
    <n v="175100"/>
    <n v="150000"/>
    <n v="80000"/>
    <n v="70000"/>
    <n v="0.15552099533437014"/>
    <n v="300100"/>
    <n v="438500"/>
    <n v="1.33"/>
    <n v="4.1100000000000003"/>
    <n v="106000"/>
    <n v="88400"/>
  </r>
  <r>
    <x v="1"/>
    <x v="1"/>
    <x v="1"/>
    <n v="354100"/>
    <n v="180000"/>
    <n v="174100"/>
    <n v="100000"/>
    <n v="74100"/>
    <n v="0.15437500000000001"/>
    <n v="305900"/>
    <n v="416700"/>
    <n v="1.47"/>
    <n v="3.66"/>
    <n v="99100"/>
    <n v="86700"/>
  </r>
  <r>
    <x v="2"/>
    <x v="2"/>
    <x v="2"/>
    <n v="304500"/>
    <n v="178500"/>
    <n v="126000"/>
    <n v="96200"/>
    <n v="29800"/>
    <n v="6.9302325581395346E-2"/>
    <n v="304000"/>
    <n v="471100"/>
    <n v="1.89"/>
    <n v="4.01"/>
    <n v="105000"/>
    <n v="90400"/>
  </r>
  <r>
    <x v="3"/>
    <x v="3"/>
    <x v="3"/>
    <n v="384800"/>
    <n v="172200"/>
    <n v="212600"/>
    <n v="77700"/>
    <n v="134900"/>
    <n v="0.26450980392156864"/>
    <n v="297400"/>
    <n v="448200"/>
    <n v="2.11"/>
    <n v="4.08"/>
    <n v="106800"/>
    <n v="120000"/>
  </r>
  <r>
    <x v="4"/>
    <x v="1"/>
    <x v="4"/>
    <n v="356500"/>
    <n v="174400"/>
    <n v="182100"/>
    <n v="100100"/>
    <n v="82000"/>
    <n v="0.17083333333333334"/>
    <n v="297900"/>
    <n v="429900"/>
    <n v="1.94"/>
    <n v="4.1100000000000003"/>
    <n v="102800"/>
    <n v="97700"/>
  </r>
  <r>
    <x v="5"/>
    <x v="4"/>
    <x v="5"/>
    <n v="395800"/>
    <n v="175100"/>
    <n v="220700"/>
    <n v="75000"/>
    <n v="145700"/>
    <n v="0.28019230769230768"/>
    <n v="299300"/>
    <n v="499900"/>
    <n v="1.68"/>
    <n v="2.99"/>
    <n v="102000"/>
    <n v="88800"/>
  </r>
  <r>
    <x v="6"/>
    <x v="3"/>
    <x v="6"/>
    <n v="387400"/>
    <n v="179400"/>
    <n v="208000"/>
    <n v="99900"/>
    <n v="108100"/>
    <n v="0.2119607843137255"/>
    <n v="302000"/>
    <n v="488900"/>
    <n v="1.45"/>
    <n v="3.22"/>
    <n v="105200"/>
    <n v="90100"/>
  </r>
  <r>
    <x v="7"/>
    <x v="5"/>
    <x v="7"/>
    <n v="286300"/>
    <n v="185000"/>
    <n v="101300"/>
    <n v="88800"/>
    <n v="12500"/>
    <n v="3.048780487804878E-2"/>
    <n v="308700"/>
    <n v="472100"/>
    <n v="1.22"/>
    <n v="3.66"/>
    <n v="101600"/>
    <n v="97000"/>
  </r>
  <r>
    <x v="8"/>
    <x v="4"/>
    <x v="8"/>
    <n v="393800"/>
    <n v="200200"/>
    <n v="193600"/>
    <n v="91100"/>
    <n v="102500"/>
    <n v="0.19711538461538461"/>
    <n v="326400"/>
    <n v="432100"/>
    <n v="1.1100000000000001"/>
    <n v="3.12"/>
    <n v="102400"/>
    <n v="83000"/>
  </r>
  <r>
    <x v="9"/>
    <x v="6"/>
    <x v="9"/>
    <n v="398300"/>
    <n v="173800"/>
    <n v="224500"/>
    <n v="78100"/>
    <n v="146400"/>
    <n v="0.28240740740740738"/>
    <n v="293900"/>
    <n v="492700"/>
    <n v="1.55"/>
    <n v="3.55"/>
    <n v="106700"/>
    <n v="91300"/>
  </r>
  <r>
    <x v="10"/>
    <x v="1"/>
    <x v="10"/>
    <n v="356400"/>
    <n v="155800"/>
    <n v="200600"/>
    <n v="87400"/>
    <n v="113200"/>
    <n v="0.23583333333333334"/>
    <n v="279400"/>
    <n v="428800"/>
    <n v="1.76"/>
    <n v="3.88"/>
    <n v="102100"/>
    <n v="80200"/>
  </r>
  <r>
    <x v="11"/>
    <x v="7"/>
    <x v="11"/>
    <n v="340100"/>
    <n v="144400"/>
    <n v="195700"/>
    <n v="98000"/>
    <n v="97700"/>
    <n v="0.21124324324324326"/>
    <n v="266800"/>
    <n v="467700"/>
    <n v="1.33"/>
    <n v="3.99"/>
    <n v="100300"/>
    <n v="80100"/>
  </r>
  <r>
    <x v="12"/>
    <x v="8"/>
    <x v="12"/>
    <n v="378783.07116847945"/>
    <n v="184030.75826252595"/>
    <n v="146714.51212595616"/>
    <n v="61527.092767689559"/>
    <n v="85187.419358266605"/>
    <n v="0.16014235671880095"/>
    <n v="300666.81664579501"/>
    <n v="495281.32343611994"/>
    <n v="1.3456735285868324"/>
    <n v="4.8069991518354263"/>
    <n v="94902.985826807533"/>
    <n v="106933.22414761249"/>
  </r>
  <r>
    <x v="13"/>
    <x v="9"/>
    <x v="13"/>
    <n v="391985.60497867875"/>
    <n v="191028.50030856894"/>
    <n v="217042.18657448245"/>
    <n v="77585.349133751326"/>
    <n v="139456.83744073112"/>
    <n v="0.2593838603191953"/>
    <n v="332987.634534274"/>
    <n v="416689.40541523002"/>
    <n v="1.2736697466157625"/>
    <n v="4.2364764009383764"/>
    <n v="83073.101576103436"/>
    <n v="69467.135908316093"/>
  </r>
  <r>
    <x v="14"/>
    <x v="10"/>
    <x v="14"/>
    <n v="351940.13716653164"/>
    <n v="140372.75465744201"/>
    <n v="120970.40209162328"/>
    <n v="91048.701596449901"/>
    <n v="29921.700495173383"/>
    <n v="7.1887134788765919E-2"/>
    <n v="236275.59204283002"/>
    <n v="518873.23326761776"/>
    <n v="2.1159643252781906"/>
    <n v="3.9936964273588273"/>
    <n v="108891.49658065899"/>
    <n v="101614.83839904974"/>
  </r>
  <r>
    <x v="15"/>
    <x v="11"/>
    <x v="15"/>
    <n v="398921.84068119171"/>
    <n v="211378.96378786716"/>
    <n v="207249.51808769366"/>
    <n v="74843.534766406447"/>
    <n v="132405.9833212872"/>
    <n v="0.27419884367087444"/>
    <n v="355122.42217440519"/>
    <n v="406890.63465819531"/>
    <n v="1.8386617847454312"/>
    <n v="4.4492160617146181"/>
    <n v="86755.131472674926"/>
    <n v="107298.00950415854"/>
  </r>
  <r>
    <x v="16"/>
    <x v="12"/>
    <x v="16"/>
    <n v="286136.09570895077"/>
    <n v="206018.42669751262"/>
    <n v="195775.25578463729"/>
    <n v="87523.93832639324"/>
    <n v="108251.31745824406"/>
    <n v="0.272974921731789"/>
    <n v="319672.92168036272"/>
    <n v="390278.5225663078"/>
    <n v="2.2159459127771863"/>
    <n v="4.7238050360942605"/>
    <n v="122787.96148507186"/>
    <n v="95555.846369176114"/>
  </r>
  <r>
    <x v="17"/>
    <x v="13"/>
    <x v="17"/>
    <n v="464812.55250073411"/>
    <n v="214024.86327449229"/>
    <n v="215710.388173238"/>
    <n v="90631.192337141925"/>
    <n v="125079.19583609607"/>
    <n v="0.21278698139239804"/>
    <n v="310872.52413066791"/>
    <n v="614159.46945697011"/>
    <n v="1.5330553590970908"/>
    <n v="3.4052356800542687"/>
    <n v="113203.22647064486"/>
    <n v="98182.949460099378"/>
  </r>
  <r>
    <x v="18"/>
    <x v="14"/>
    <x v="18"/>
    <n v="414515.81074715126"/>
    <n v="192403.13368176544"/>
    <n v="201189.57889062449"/>
    <n v="95898.595524061995"/>
    <n v="105290.98336656249"/>
    <n v="0.1757877289062042"/>
    <n v="330971.54865764885"/>
    <n v="525125.91115486133"/>
    <n v="1.5202333238586085"/>
    <n v="3.3750153488744812"/>
    <n v="81075.561878826833"/>
    <n v="90526.960617687291"/>
  </r>
  <r>
    <x v="19"/>
    <x v="15"/>
    <x v="19"/>
    <n v="259659.56784668958"/>
    <n v="224096.50665714368"/>
    <n v="114234.65383740206"/>
    <n v="75790.509806590475"/>
    <n v="38444.144030811585"/>
    <n v="0.11927210809300823"/>
    <n v="375584.47269168205"/>
    <n v="414598.53592345142"/>
    <n v="1.2612610542782658"/>
    <n v="4.1372198705459251"/>
    <n v="89363.078824140102"/>
    <n v="80775.480979798231"/>
  </r>
  <r>
    <x v="20"/>
    <x v="16"/>
    <x v="20"/>
    <n v="379007.36953365209"/>
    <n v="247939.0997116394"/>
    <n v="189067.54168531485"/>
    <n v="102535.17652968988"/>
    <n v="86532.365155624968"/>
    <n v="0.15561692726628684"/>
    <n v="386634.64310788643"/>
    <n v="402776.90125904791"/>
    <n v="0.95840414651679917"/>
    <n v="3.4183242693315647"/>
    <n v="78595.187418457615"/>
    <n v="65217.378428910051"/>
  </r>
  <r>
    <x v="21"/>
    <x v="17"/>
    <x v="21"/>
    <n v="355367.77197601018"/>
    <n v="172009.02146267274"/>
    <n v="211685.44592644792"/>
    <n v="61312.74457040058"/>
    <n v="150372.70135604736"/>
    <n v="0.33088564314371266"/>
    <n v="302965.46820959856"/>
    <n v="403712.16750072304"/>
    <n v="1.277705976670414"/>
    <n v="2.8406165572797781"/>
    <n v="95132.194513018025"/>
    <n v="94561.890216446307"/>
  </r>
  <r>
    <x v="22"/>
    <x v="18"/>
    <x v="22"/>
    <n v="338572.2344717565"/>
    <n v="191937.39362657728"/>
    <n v="233563.65265370312"/>
    <n v="78665.044838873786"/>
    <n v="154898.60781482933"/>
    <n v="0.27512508045037815"/>
    <n v="300427.05875466327"/>
    <n v="465412.07515754702"/>
    <n v="1.6968323097568832"/>
    <n v="3.7645484432189416"/>
    <n v="125608.10882775848"/>
    <n v="75538.846593956012"/>
  </r>
  <r>
    <x v="23"/>
    <x v="19"/>
    <x v="23"/>
    <n v="300374.60853606375"/>
    <n v="117529.40372253185"/>
    <n v="177604.50183222332"/>
    <n v="112278.544588394"/>
    <n v="65325.957243829325"/>
    <n v="0.14542294962203392"/>
    <n v="243811.53874633618"/>
    <n v="500710.45274663129"/>
    <n v="1.5405790296873783"/>
    <n v="4.4765490165402841"/>
    <n v="107236.06537677938"/>
    <n v="85134.1570941507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6EFA9-005C-4B33-9C90-EC78EDF5B5CC}"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28:I52" firstHeaderRow="0" firstDataRow="1" firstDataCol="2"/>
  <pivotFields count="17">
    <pivotField axis="axisRow" compact="0" numFmtId="17" outline="0" showAll="0" defaultSubtotal="0">
      <items count="14">
        <item h="1" x="0"/>
        <item x="1"/>
        <item x="2"/>
        <item x="3"/>
        <item x="4"/>
        <item x="5"/>
        <item x="6"/>
        <item x="7"/>
        <item x="8"/>
        <item x="9"/>
        <item x="10"/>
        <item x="11"/>
        <item x="12"/>
        <item h="1" x="13"/>
      </items>
    </pivotField>
    <pivotField dataField="1" compact="0" outline="0" showAll="0" defaultSubtotal="0">
      <items count="20">
        <item x="15"/>
        <item x="12"/>
        <item x="5"/>
        <item x="10"/>
        <item x="2"/>
        <item x="19"/>
        <item x="0"/>
        <item x="17"/>
        <item x="7"/>
        <item x="1"/>
        <item x="11"/>
        <item x="3"/>
        <item x="6"/>
        <item x="4"/>
        <item x="8"/>
        <item x="9"/>
        <item x="16"/>
        <item x="18"/>
        <item x="13"/>
        <item x="14"/>
      </items>
    </pivotField>
    <pivotField dataField="1" compact="0" outline="0" showAll="0" defaultSubtotal="0">
      <items count="24">
        <item x="14"/>
        <item x="17"/>
        <item x="22"/>
        <item x="16"/>
        <item x="12"/>
        <item x="9"/>
        <item x="11"/>
        <item x="6"/>
        <item x="4"/>
        <item x="10"/>
        <item x="7"/>
        <item x="5"/>
        <item x="0"/>
        <item x="3"/>
        <item x="2"/>
        <item x="1"/>
        <item x="8"/>
        <item x="23"/>
        <item x="21"/>
        <item x="18"/>
        <item x="20"/>
        <item x="13"/>
        <item x="15"/>
        <item x="19"/>
      </items>
    </pivotField>
    <pivotField dataField="1" compact="0" numFmtId="1" outline="0" showAll="0" defaultSubtotal="0"/>
    <pivotField dataField="1" compact="0" numFmtId="1" outline="0" showAll="0" defaultSubtotal="0"/>
    <pivotField dataField="1" compact="0" numFmtId="1" outline="0" showAll="0" defaultSubtotal="0"/>
    <pivotField dataField="1" compact="0" outline="0" showAll="0" defaultSubtotal="0"/>
    <pivotField dataField="1" compact="0" numFmtId="1" outline="0" showAll="0" defaultSubtotal="0"/>
    <pivotField compact="0" numFmtId="10" outline="0" showAll="0" defaultSubtotal="0"/>
    <pivotField compact="0" numFmtId="1" outline="0" showAll="0" defaultSubtotal="0"/>
    <pivotField compact="0" outline="0" showAll="0" defaultSubtotal="0"/>
    <pivotField compact="0" numFmtId="2" outline="0" showAll="0" defaultSubtotal="0"/>
    <pivotField compact="0" numFmtId="2" outline="0" showAll="0" defaultSubtotal="0"/>
    <pivotField compact="0" outline="0" showAll="0" defaultSubtotal="0"/>
    <pivotField compact="0" numFmtId="1" outline="0" showAll="0" defaultSubtotal="0"/>
    <pivotField compact="0" outline="0" showAll="0" defaultSubtotal="0">
      <items count="6">
        <item sd="0" x="0"/>
        <item sd="0" x="1"/>
        <item sd="0" x="2"/>
        <item sd="0" x="3"/>
        <item sd="0" x="4"/>
        <item sd="0" x="5"/>
      </items>
    </pivotField>
    <pivotField axis="axisRow" compact="0" outline="0" showAll="0" defaultSubtotal="0">
      <items count="4">
        <item h="1" sd="0" x="0"/>
        <item x="1"/>
        <item x="2"/>
        <item h="1" sd="0" x="3"/>
      </items>
    </pivotField>
  </pivotFields>
  <rowFields count="2">
    <field x="16"/>
    <field x="0"/>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1">
    <field x="-2"/>
  </colFields>
  <colItems count="7">
    <i>
      <x/>
    </i>
    <i i="1">
      <x v="1"/>
    </i>
    <i i="2">
      <x v="2"/>
    </i>
    <i i="3">
      <x v="3"/>
    </i>
    <i i="4">
      <x v="4"/>
    </i>
    <i i="5">
      <x v="5"/>
    </i>
    <i i="6">
      <x v="6"/>
    </i>
  </colItems>
  <dataFields count="7">
    <dataField name="Sum of Income" fld="1" baseField="0" baseItem="0"/>
    <dataField name="Sum of Cost of Goods Sold" fld="2" baseField="0" baseItem="0"/>
    <dataField name="Sum of Gross Profit " fld="3" baseField="0" baseItem="0"/>
    <dataField name="Sum of Total Operating Expenses  " fld="4" baseField="0" baseItem="0"/>
    <dataField name="Sum of Operating Profit (EBIT)" fld="5" baseField="0" baseItem="0"/>
    <dataField name="Sum of Taxes    " fld="6" baseField="0" baseItem="0"/>
    <dataField name="Sum of Net Profit   " fld="7"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715EFB-F96E-408F-B0EF-15272AD8FBD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I4" firstHeaderRow="0" firstDataRow="1" firstDataCol="2"/>
  <pivotFields count="17">
    <pivotField axis="axisRow" compact="0" numFmtId="17" outline="0" showAll="0" defaultSubtotal="0">
      <items count="14">
        <item h="1" x="0"/>
        <item h="1" x="1"/>
        <item h="1" x="2"/>
        <item h="1" x="3"/>
        <item h="1" x="4"/>
        <item h="1" x="5"/>
        <item x="6"/>
        <item h="1" x="7"/>
        <item h="1" x="8"/>
        <item h="1" x="9"/>
        <item h="1" x="10"/>
        <item h="1" x="11"/>
        <item h="1" x="12"/>
        <item h="1" x="13"/>
      </items>
    </pivotField>
    <pivotField dataField="1" compact="0" outline="0" showAll="0" defaultSubtotal="0">
      <items count="20">
        <item x="15"/>
        <item x="12"/>
        <item x="5"/>
        <item x="10"/>
        <item x="2"/>
        <item x="19"/>
        <item x="0"/>
        <item x="17"/>
        <item x="7"/>
        <item x="1"/>
        <item x="11"/>
        <item x="3"/>
        <item x="6"/>
        <item x="4"/>
        <item x="8"/>
        <item x="9"/>
        <item x="16"/>
        <item x="18"/>
        <item x="13"/>
        <item x="14"/>
      </items>
    </pivotField>
    <pivotField dataField="1" compact="0" outline="0" showAll="0" defaultSubtotal="0">
      <items count="24">
        <item x="14"/>
        <item x="17"/>
        <item x="22"/>
        <item x="16"/>
        <item x="12"/>
        <item x="9"/>
        <item x="11"/>
        <item x="6"/>
        <item x="4"/>
        <item x="10"/>
        <item x="7"/>
        <item x="5"/>
        <item x="0"/>
        <item x="3"/>
        <item x="2"/>
        <item x="1"/>
        <item x="8"/>
        <item x="23"/>
        <item x="21"/>
        <item x="18"/>
        <item x="20"/>
        <item x="13"/>
        <item x="15"/>
        <item x="19"/>
      </items>
    </pivotField>
    <pivotField dataField="1" compact="0" numFmtId="1" outline="0" showAll="0" defaultSubtotal="0"/>
    <pivotField dataField="1" compact="0" numFmtId="1" outline="0" showAll="0" defaultSubtotal="0"/>
    <pivotField dataField="1" compact="0" numFmtId="1" outline="0" showAll="0" defaultSubtotal="0"/>
    <pivotField dataField="1" compact="0" outline="0" showAll="0" defaultSubtotal="0"/>
    <pivotField dataField="1" compact="0" numFmtId="1" outline="0" showAll="0" defaultSubtotal="0"/>
    <pivotField compact="0" numFmtId="10" outline="0" showAll="0" defaultSubtotal="0"/>
    <pivotField compact="0" numFmtId="1" outline="0" showAll="0" defaultSubtotal="0"/>
    <pivotField compact="0" outline="0" showAll="0" defaultSubtotal="0"/>
    <pivotField compact="0" numFmtId="2" outline="0" showAll="0" defaultSubtotal="0"/>
    <pivotField compact="0" numFmtId="2" outline="0" showAll="0" defaultSubtotal="0"/>
    <pivotField compact="0" outline="0" showAll="0" defaultSubtotal="0"/>
    <pivotField compact="0" numFmtId="1" outline="0" showAll="0" defaultSubtotal="0"/>
    <pivotField compact="0" outline="0" showAll="0" defaultSubtotal="0">
      <items count="6">
        <item sd="0" x="0"/>
        <item sd="0" x="1"/>
        <item sd="0" x="2"/>
        <item sd="0" x="3"/>
        <item sd="0" x="4"/>
        <item sd="0" x="5"/>
      </items>
    </pivotField>
    <pivotField axis="axisRow" compact="0" outline="0" showAll="0" defaultSubtotal="0">
      <items count="4">
        <item h="1" sd="0" x="0"/>
        <item x="1"/>
        <item h="1" x="2"/>
        <item h="1" sd="0" x="3"/>
      </items>
    </pivotField>
  </pivotFields>
  <rowFields count="2">
    <field x="16"/>
    <field x="0"/>
  </rowFields>
  <rowItems count="1">
    <i>
      <x v="1"/>
      <x v="6"/>
    </i>
  </rowItems>
  <colFields count="1">
    <field x="-2"/>
  </colFields>
  <colItems count="7">
    <i>
      <x/>
    </i>
    <i i="1">
      <x v="1"/>
    </i>
    <i i="2">
      <x v="2"/>
    </i>
    <i i="3">
      <x v="3"/>
    </i>
    <i i="4">
      <x v="4"/>
    </i>
    <i i="5">
      <x v="5"/>
    </i>
    <i i="6">
      <x v="6"/>
    </i>
  </colItems>
  <dataFields count="7">
    <dataField name="Sum of Income" fld="1" baseField="0" baseItem="0"/>
    <dataField name="Sum of Cost of Goods Sold" fld="2" baseField="0" baseItem="0"/>
    <dataField name="Sum of Gross Profit " fld="3" baseField="0" baseItem="0"/>
    <dataField name="Sum of Total Operating Expenses  " fld="4" baseField="0" baseItem="0"/>
    <dataField name="Sum of Operating Profit (EBIT)" fld="5" baseField="0" baseItem="0"/>
    <dataField name="Sum of Taxes    " fld="6" baseField="0" baseItem="0"/>
    <dataField name="Sum of Net Profit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2A488-074E-4D36-BB1E-9C63FDADEF25}"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S3:AA4" firstHeaderRow="0" firstDataRow="1" firstDataCol="2"/>
  <pivotFields count="17">
    <pivotField axis="axisRow" compact="0" numFmtId="17" outline="0" showAll="0" defaultSubtotal="0">
      <items count="14">
        <item h="1" x="0"/>
        <item h="1" x="1"/>
        <item h="1" x="2"/>
        <item h="1" x="3"/>
        <item h="1" x="4"/>
        <item h="1" x="5"/>
        <item h="1" x="6"/>
        <item x="7"/>
        <item h="1" x="8"/>
        <item h="1" x="9"/>
        <item h="1" x="10"/>
        <item h="1" x="11"/>
        <item h="1" x="12"/>
        <item h="1" x="13"/>
      </items>
    </pivotField>
    <pivotField dataField="1" compact="0" outline="0" showAll="0" defaultSubtotal="0">
      <items count="20">
        <item x="15"/>
        <item x="12"/>
        <item x="5"/>
        <item x="10"/>
        <item x="2"/>
        <item x="19"/>
        <item x="0"/>
        <item x="17"/>
        <item x="7"/>
        <item x="1"/>
        <item x="11"/>
        <item x="3"/>
        <item x="6"/>
        <item x="4"/>
        <item x="8"/>
        <item x="9"/>
        <item x="16"/>
        <item x="18"/>
        <item x="13"/>
        <item x="14"/>
      </items>
    </pivotField>
    <pivotField dataField="1" compact="0" outline="0" showAll="0" defaultSubtotal="0">
      <items count="24">
        <item x="14"/>
        <item x="17"/>
        <item x="22"/>
        <item x="16"/>
        <item x="12"/>
        <item x="9"/>
        <item x="11"/>
        <item x="6"/>
        <item x="4"/>
        <item x="10"/>
        <item x="7"/>
        <item x="5"/>
        <item x="0"/>
        <item x="3"/>
        <item x="2"/>
        <item x="1"/>
        <item x="8"/>
        <item x="23"/>
        <item x="21"/>
        <item x="18"/>
        <item x="20"/>
        <item x="13"/>
        <item x="15"/>
        <item x="19"/>
      </items>
    </pivotField>
    <pivotField dataField="1" compact="0" numFmtId="1" outline="0" showAll="0" defaultSubtotal="0"/>
    <pivotField dataField="1" compact="0" numFmtId="1" outline="0" showAll="0" defaultSubtotal="0"/>
    <pivotField dataField="1" compact="0" numFmtId="1" outline="0" showAll="0" defaultSubtotal="0"/>
    <pivotField dataField="1" compact="0" outline="0" showAll="0" defaultSubtotal="0"/>
    <pivotField dataField="1" compact="0" numFmtId="1" outline="0" showAll="0" defaultSubtotal="0"/>
    <pivotField compact="0" numFmtId="10" outline="0" showAll="0" defaultSubtotal="0"/>
    <pivotField compact="0" numFmtId="1" outline="0" showAll="0" defaultSubtotal="0"/>
    <pivotField compact="0" outline="0" showAll="0" defaultSubtotal="0"/>
    <pivotField compact="0" numFmtId="2" outline="0" showAll="0" defaultSubtotal="0"/>
    <pivotField compact="0" numFmtId="2" outline="0" showAll="0" defaultSubtotal="0"/>
    <pivotField compact="0" outline="0" showAll="0" defaultSubtotal="0"/>
    <pivotField compact="0" numFmtId="1" outline="0" showAll="0" defaultSubtotal="0"/>
    <pivotField compact="0" outline="0" showAll="0" defaultSubtotal="0">
      <items count="6">
        <item sd="0" x="0"/>
        <item sd="0" x="1"/>
        <item sd="0" x="2"/>
        <item sd="0" x="3"/>
        <item sd="0" x="4"/>
        <item sd="0" x="5"/>
      </items>
    </pivotField>
    <pivotField axis="axisRow" compact="0" outline="0" showAll="0" defaultSubtotal="0">
      <items count="4">
        <item h="1" sd="0" x="0"/>
        <item h="1" x="1"/>
        <item x="2"/>
        <item h="1" sd="0" x="3"/>
      </items>
    </pivotField>
  </pivotFields>
  <rowFields count="2">
    <field x="16"/>
    <field x="0"/>
  </rowFields>
  <rowItems count="1">
    <i>
      <x v="2"/>
      <x v="7"/>
    </i>
  </rowItems>
  <colFields count="1">
    <field x="-2"/>
  </colFields>
  <colItems count="7">
    <i>
      <x/>
    </i>
    <i i="1">
      <x v="1"/>
    </i>
    <i i="2">
      <x v="2"/>
    </i>
    <i i="3">
      <x v="3"/>
    </i>
    <i i="4">
      <x v="4"/>
    </i>
    <i i="5">
      <x v="5"/>
    </i>
    <i i="6">
      <x v="6"/>
    </i>
  </colItems>
  <dataFields count="7">
    <dataField name="Sum of Income" fld="1" baseField="0" baseItem="0"/>
    <dataField name="Sum of Cost of Goods Sold" fld="2" baseField="0" baseItem="0"/>
    <dataField name="Sum of Gross Profit " fld="3" baseField="0" baseItem="0"/>
    <dataField name="Sum of Total Operating Expenses  " fld="4" baseField="0" baseItem="0"/>
    <dataField name="Sum of Operating Profit (EBIT)" fld="5" baseField="0" baseItem="0"/>
    <dataField name="Sum of Taxes    " fld="6" baseField="0" baseItem="0"/>
    <dataField name="Sum of Net Profit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Name" xr10:uid="{72398962-3144-4E7C-8F29-E0400D8A1EF1}" sourceName="Indicator Name">
  <pivotTables>
    <pivotTable tabId="3" name="PivotTable2"/>
  </pivotTables>
  <data>
    <tabular pivotCacheId="903931724">
      <items count="14">
        <i x="1"/>
        <i x="2"/>
        <i x="3"/>
        <i x="4"/>
        <i x="5"/>
        <i x="6" s="1"/>
        <i x="7"/>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4C47378-502D-471D-8682-91397D3CB894}" sourceName="Years">
  <pivotTables>
    <pivotTable tabId="3" name="PivotTable2"/>
  </pivotTables>
  <data>
    <tabular pivotCacheId="903931724">
      <items count="4">
        <i x="1" s="1"/>
        <i x="2"/>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_Name1" xr10:uid="{9E6AFAAA-E3F2-4D10-83AD-41E724BE05E0}" sourceName="Indicator Name">
  <pivotTables>
    <pivotTable tabId="3" name="PivotTable4"/>
  </pivotTables>
  <data>
    <tabular pivotCacheId="903931724">
      <items count="14">
        <i x="1"/>
        <i x="2"/>
        <i x="3"/>
        <i x="4"/>
        <i x="5"/>
        <i x="6"/>
        <i x="7" s="1"/>
        <i x="8"/>
        <i x="9"/>
        <i x="10"/>
        <i x="11"/>
        <i x="12"/>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5E5E1084-D369-4254-AD22-78727040978A}" sourceName="Years">
  <pivotTables>
    <pivotTable tabId="3" name="PivotTable4"/>
  </pivotTables>
  <data>
    <tabular pivotCacheId="903931724">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tor Name" xr10:uid="{DD14557B-DE1A-49CD-B095-5DBB7D26D157}" cache="Slicer_Indicator_Name" caption="Base month to compare with" columnCount="4" style="SlicerStyleLight6" rowHeight="260350"/>
  <slicer name="Years" xr10:uid="{5AD47F4F-F6EB-46E6-A185-1B89BF9F3FF2}" cache="Slicer_Years" caption="Base Year to compare with" style="SlicerStyleLight6" rowHeight="260350"/>
  <slicer name="Indicator Name 1" xr10:uid="{1CF4C45E-2F5B-40C4-88C1-1B8A58B6B1D4}" cache="Slicer_Indicator_Name1" caption="Month to be compared" columnCount="4" style="SlicerStyleLight6" rowHeight="260350"/>
  <slicer name="Years 1" xr10:uid="{7F42C259-7D9D-42C9-98B7-45DE53393A9B}" cache="Slicer_Years1" caption="Year to be compared" style="SlicerStyleLight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A2FB56-F58D-4B10-9E2D-981B457CBE42}" name="Table1" displayName="Table1" ref="C26:I27" totalsRowShown="0">
  <autoFilter ref="C26:I27" xr:uid="{E7A2FB56-F58D-4B10-9E2D-981B457CBE4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AFEA379-F731-4CBA-A6D9-B044B2789E63}" name="Income" dataDxfId="10">
      <calculatedColumnFormula>C23/C21-1</calculatedColumnFormula>
    </tableColumn>
    <tableColumn id="2" xr3:uid="{64D63506-944D-4007-8AC7-30C509F42FA6}" name="Cost of goods" dataDxfId="9">
      <calculatedColumnFormula>D23/D21-1</calculatedColumnFormula>
    </tableColumn>
    <tableColumn id="3" xr3:uid="{83A8CF74-51DF-44B0-ABEB-4BCA37E9C757}" name="Gross profit" dataDxfId="8">
      <calculatedColumnFormula>E23/E21-1</calculatedColumnFormula>
    </tableColumn>
    <tableColumn id="4" xr3:uid="{AAE735A3-70F8-482A-A3FA-8A6316118356}" name="Operating cost" dataDxfId="7">
      <calculatedColumnFormula>F23/F21-1</calculatedColumnFormula>
    </tableColumn>
    <tableColumn id="5" xr3:uid="{E1E591E9-EA3E-43C9-A83F-A9A42313BE7B}" name="EBITDA" dataDxfId="6">
      <calculatedColumnFormula>G23/G21-1</calculatedColumnFormula>
    </tableColumn>
    <tableColumn id="6" xr3:uid="{BA92D302-390C-4EAB-8B2D-8229FA6C6A95}" name="Taxes" dataDxfId="5">
      <calculatedColumnFormula>H23/H21-1</calculatedColumnFormula>
    </tableColumn>
    <tableColumn id="7" xr3:uid="{53450061-1B15-4000-A7EF-C55E4C0FC34D}" name="Net Profit" dataDxfId="4">
      <calculatedColumnFormula>I23/I21-1</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2D1084-77C6-43FC-8252-C1C1965D1126}" name="Table2" displayName="Table2" ref="A20:I23" headerRowCount="0" totalsRowShown="0">
  <tableColumns count="9">
    <tableColumn id="1" xr3:uid="{032B2C69-BBC2-490A-ABBF-7A1738C23959}" name="Column1"/>
    <tableColumn id="2" xr3:uid="{0B84CCC1-0414-4CCB-A077-39B3D1273940}" name="Column2"/>
    <tableColumn id="3" xr3:uid="{911485B4-CB42-481A-96F0-EB968F70A1FA}" name="Column3"/>
    <tableColumn id="4" xr3:uid="{3D313112-FAD7-4539-A7D6-EBACF350FC33}" name="Column4"/>
    <tableColumn id="5" xr3:uid="{B8D3B777-D15F-4311-BE84-2D4FDFB55F5A}" name="Column5"/>
    <tableColumn id="6" xr3:uid="{4FBCC343-7075-437B-BB52-644124750F07}" name="Column6"/>
    <tableColumn id="7" xr3:uid="{F6BA5B91-0CD1-410A-AC40-60A5D6324D3D}" name="Column7"/>
    <tableColumn id="8" xr3:uid="{7E24E388-1BA4-4DC5-B827-09B89F39D8E0}" name="Column8"/>
    <tableColumn id="9" xr3:uid="{3D1C83A0-7D9F-4148-A35D-6685811A949B}" name="Column9"/>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0FCF-AFC6-43FF-BD3C-B4D655C81D36}">
  <dimension ref="A3:AA52"/>
  <sheetViews>
    <sheetView topLeftCell="J21" zoomScale="93" workbookViewId="0">
      <selection activeCell="T34" sqref="T34"/>
    </sheetView>
  </sheetViews>
  <sheetFormatPr defaultRowHeight="15.6" x14ac:dyDescent="0.3"/>
  <cols>
    <col min="1" max="1" width="12.296875" bestFit="1" customWidth="1"/>
    <col min="2" max="2" width="16.8984375" bestFit="1" customWidth="1"/>
    <col min="3" max="3" width="13.8984375" bestFit="1" customWidth="1"/>
    <col min="4" max="4" width="24" bestFit="1" customWidth="1"/>
    <col min="5" max="5" width="18.296875" bestFit="1" customWidth="1"/>
    <col min="6" max="6" width="31" bestFit="1" customWidth="1"/>
    <col min="7" max="7" width="27.59765625" bestFit="1" customWidth="1"/>
    <col min="8" max="8" width="14.296875" bestFit="1" customWidth="1"/>
    <col min="9" max="9" width="17.796875" bestFit="1" customWidth="1"/>
    <col min="12" max="12" width="13.3984375" bestFit="1" customWidth="1"/>
    <col min="13" max="13" width="23.3984375" bestFit="1" customWidth="1"/>
    <col min="14" max="14" width="17.69921875" bestFit="1" customWidth="1"/>
    <col min="15" max="18" width="11.8984375" bestFit="1" customWidth="1"/>
    <col min="19" max="19" width="12.3984375" bestFit="1" customWidth="1"/>
    <col min="20" max="20" width="16.296875" bestFit="1" customWidth="1"/>
    <col min="21" max="21" width="13.3984375" bestFit="1" customWidth="1"/>
    <col min="22" max="22" width="23.3984375" bestFit="1" customWidth="1"/>
    <col min="23" max="23" width="17.796875" bestFit="1" customWidth="1"/>
    <col min="24" max="24" width="30.19921875" bestFit="1" customWidth="1"/>
    <col min="25" max="25" width="26.796875" bestFit="1" customWidth="1"/>
    <col min="26" max="26" width="14" bestFit="1" customWidth="1"/>
    <col min="27" max="27" width="17.09765625" bestFit="1" customWidth="1"/>
  </cols>
  <sheetData>
    <row r="3" spans="1:27" x14ac:dyDescent="0.3">
      <c r="A3" s="13" t="s">
        <v>26</v>
      </c>
      <c r="B3" s="13" t="s">
        <v>0</v>
      </c>
      <c r="C3" t="s">
        <v>19</v>
      </c>
      <c r="D3" t="s">
        <v>20</v>
      </c>
      <c r="E3" t="s">
        <v>21</v>
      </c>
      <c r="F3" t="s">
        <v>22</v>
      </c>
      <c r="G3" t="s">
        <v>23</v>
      </c>
      <c r="H3" t="s">
        <v>24</v>
      </c>
      <c r="I3" t="s">
        <v>25</v>
      </c>
      <c r="S3" s="13" t="s">
        <v>26</v>
      </c>
      <c r="T3" s="13" t="s">
        <v>0</v>
      </c>
      <c r="U3" t="s">
        <v>19</v>
      </c>
      <c r="V3" t="s">
        <v>20</v>
      </c>
      <c r="W3" t="s">
        <v>21</v>
      </c>
      <c r="X3" t="s">
        <v>22</v>
      </c>
      <c r="Y3" t="s">
        <v>23</v>
      </c>
      <c r="Z3" t="s">
        <v>24</v>
      </c>
      <c r="AA3" t="s">
        <v>25</v>
      </c>
    </row>
    <row r="4" spans="1:27" x14ac:dyDescent="0.3">
      <c r="A4" t="s">
        <v>15</v>
      </c>
      <c r="B4" s="24" t="s">
        <v>16</v>
      </c>
      <c r="C4" s="23">
        <v>520000</v>
      </c>
      <c r="D4" s="23">
        <v>124200</v>
      </c>
      <c r="E4" s="23">
        <v>395800</v>
      </c>
      <c r="F4" s="23">
        <v>175100</v>
      </c>
      <c r="G4" s="23">
        <v>220700</v>
      </c>
      <c r="H4" s="23">
        <v>75000</v>
      </c>
      <c r="I4" s="23">
        <v>145700</v>
      </c>
      <c r="S4" t="s">
        <v>18</v>
      </c>
      <c r="T4" s="24" t="s">
        <v>40</v>
      </c>
      <c r="U4" s="23">
        <v>598966.62879547779</v>
      </c>
      <c r="V4" s="23">
        <v>138568.41497588338</v>
      </c>
      <c r="W4" s="23">
        <v>414515.81074715126</v>
      </c>
      <c r="X4" s="23">
        <v>192403.13368176544</v>
      </c>
      <c r="Y4" s="23">
        <v>201189.57889062449</v>
      </c>
      <c r="Z4" s="23">
        <v>95898.595524061995</v>
      </c>
      <c r="AA4" s="23">
        <v>105290.98336656249</v>
      </c>
    </row>
    <row r="20" spans="1:27" x14ac:dyDescent="0.3">
      <c r="D20" t="str">
        <f>CONCATENATE("Data of the year :  ",A4,"  Of the month :  ",B4)</f>
        <v>Data of the year :  2019  Of the month :  Jun</v>
      </c>
      <c r="R20" t="str">
        <f>CONCATENATE("Data of the year :  ",S4,"  Of the month :  ",T4)</f>
        <v>Data of the year :  2020  Of the month :  Jul</v>
      </c>
    </row>
    <row r="21" spans="1:27" x14ac:dyDescent="0.3">
      <c r="B21" t="s">
        <v>1</v>
      </c>
      <c r="C21" t="s">
        <v>31</v>
      </c>
      <c r="D21" t="s">
        <v>32</v>
      </c>
      <c r="E21" t="s">
        <v>27</v>
      </c>
      <c r="F21" t="s">
        <v>28</v>
      </c>
      <c r="G21" t="s">
        <v>29</v>
      </c>
      <c r="H21" t="s">
        <v>30</v>
      </c>
      <c r="O21" t="s">
        <v>1</v>
      </c>
      <c r="P21" t="s">
        <v>31</v>
      </c>
      <c r="Q21" t="s">
        <v>32</v>
      </c>
      <c r="R21" t="s">
        <v>27</v>
      </c>
      <c r="S21" t="s">
        <v>28</v>
      </c>
      <c r="T21" t="s">
        <v>29</v>
      </c>
      <c r="U21" t="s">
        <v>30</v>
      </c>
    </row>
    <row r="22" spans="1:27" x14ac:dyDescent="0.3">
      <c r="B22" s="22">
        <f t="shared" ref="B22:H22" si="0">C4</f>
        <v>520000</v>
      </c>
      <c r="C22" s="22">
        <f t="shared" si="0"/>
        <v>124200</v>
      </c>
      <c r="D22" s="22">
        <f t="shared" si="0"/>
        <v>395800</v>
      </c>
      <c r="E22" s="22">
        <f t="shared" si="0"/>
        <v>175100</v>
      </c>
      <c r="F22" s="22">
        <f t="shared" si="0"/>
        <v>220700</v>
      </c>
      <c r="G22" s="22">
        <f t="shared" si="0"/>
        <v>75000</v>
      </c>
      <c r="H22" s="22">
        <f t="shared" si="0"/>
        <v>145700</v>
      </c>
      <c r="O22" s="22">
        <f t="shared" ref="O22:U22" si="1">U4</f>
        <v>598966.62879547779</v>
      </c>
      <c r="P22" s="22">
        <f t="shared" si="1"/>
        <v>138568.41497588338</v>
      </c>
      <c r="Q22" s="22">
        <f t="shared" si="1"/>
        <v>414515.81074715126</v>
      </c>
      <c r="R22" s="22">
        <f t="shared" si="1"/>
        <v>192403.13368176544</v>
      </c>
      <c r="S22" s="22">
        <f t="shared" si="1"/>
        <v>201189.57889062449</v>
      </c>
      <c r="T22" s="22">
        <f t="shared" si="1"/>
        <v>95898.595524061995</v>
      </c>
      <c r="U22" s="22">
        <f t="shared" si="1"/>
        <v>105290.98336656249</v>
      </c>
    </row>
    <row r="27" spans="1:27" x14ac:dyDescent="0.3">
      <c r="K27" t="s">
        <v>45</v>
      </c>
      <c r="L27" t="s">
        <v>46</v>
      </c>
      <c r="M27" t="s">
        <v>48</v>
      </c>
      <c r="N27" t="s">
        <v>47</v>
      </c>
      <c r="O27" t="s">
        <v>49</v>
      </c>
    </row>
    <row r="28" spans="1:27" x14ac:dyDescent="0.3">
      <c r="A28" s="13" t="s">
        <v>26</v>
      </c>
      <c r="B28" s="13" t="s">
        <v>0</v>
      </c>
      <c r="C28" t="s">
        <v>19</v>
      </c>
      <c r="D28" t="s">
        <v>20</v>
      </c>
      <c r="E28" t="s">
        <v>21</v>
      </c>
      <c r="F28" t="s">
        <v>22</v>
      </c>
      <c r="G28" t="s">
        <v>23</v>
      </c>
      <c r="H28" t="s">
        <v>24</v>
      </c>
      <c r="I28" t="s">
        <v>25</v>
      </c>
      <c r="K28" s="24" t="s">
        <v>35</v>
      </c>
      <c r="L28" s="22">
        <v>450100</v>
      </c>
      <c r="M28" s="22">
        <v>70000</v>
      </c>
      <c r="N28" s="22">
        <v>531948.08109293599</v>
      </c>
      <c r="O28" s="22">
        <v>85187.419358266605</v>
      </c>
      <c r="P28" s="22"/>
      <c r="Q28" s="22"/>
      <c r="U28" s="24"/>
      <c r="W28" s="22"/>
      <c r="X28" s="22"/>
      <c r="Y28" s="22"/>
      <c r="Z28" s="22"/>
      <c r="AA28" s="22"/>
    </row>
    <row r="29" spans="1:27" x14ac:dyDescent="0.3">
      <c r="A29" t="s">
        <v>15</v>
      </c>
      <c r="B29" s="24" t="s">
        <v>35</v>
      </c>
      <c r="C29" s="22">
        <v>450100</v>
      </c>
      <c r="D29" s="22">
        <v>125000</v>
      </c>
      <c r="E29" s="22">
        <v>325100</v>
      </c>
      <c r="F29" s="22">
        <v>175100</v>
      </c>
      <c r="G29" s="22">
        <v>150000</v>
      </c>
      <c r="H29" s="22">
        <v>80000</v>
      </c>
      <c r="I29" s="22">
        <v>70000</v>
      </c>
      <c r="K29" s="24" t="s">
        <v>36</v>
      </c>
      <c r="L29" s="22">
        <v>480000</v>
      </c>
      <c r="M29" s="22">
        <v>74100</v>
      </c>
      <c r="N29" s="22">
        <v>537646.54928458878</v>
      </c>
      <c r="O29" s="22">
        <v>139456.83744073112</v>
      </c>
      <c r="P29" s="22"/>
      <c r="Q29" s="22"/>
      <c r="U29" s="24"/>
      <c r="W29" s="22"/>
      <c r="X29" s="22"/>
      <c r="Y29" s="22"/>
      <c r="Z29" s="22"/>
      <c r="AA29" s="22"/>
    </row>
    <row r="30" spans="1:27" x14ac:dyDescent="0.3">
      <c r="B30" s="24" t="s">
        <v>36</v>
      </c>
      <c r="C30" s="22">
        <v>480000</v>
      </c>
      <c r="D30" s="22">
        <v>125900</v>
      </c>
      <c r="E30" s="22">
        <v>354100</v>
      </c>
      <c r="F30" s="22">
        <v>180000</v>
      </c>
      <c r="G30" s="22">
        <v>174100</v>
      </c>
      <c r="H30" s="22">
        <v>100000</v>
      </c>
      <c r="I30" s="22">
        <v>74100</v>
      </c>
      <c r="K30" s="24" t="s">
        <v>37</v>
      </c>
      <c r="L30" s="22">
        <v>430000</v>
      </c>
      <c r="M30" s="22">
        <v>29800</v>
      </c>
      <c r="N30" s="22">
        <v>416231.64677651558</v>
      </c>
      <c r="O30" s="22">
        <v>29921.700495173383</v>
      </c>
      <c r="P30" s="22"/>
      <c r="Q30" s="22"/>
      <c r="U30" s="24"/>
      <c r="W30" s="22"/>
      <c r="X30" s="22"/>
      <c r="Y30" s="22"/>
      <c r="Z30" s="22"/>
      <c r="AA30" s="22"/>
    </row>
    <row r="31" spans="1:27" x14ac:dyDescent="0.3">
      <c r="B31" s="24" t="s">
        <v>37</v>
      </c>
      <c r="C31" s="22">
        <v>430000</v>
      </c>
      <c r="D31" s="22">
        <v>125500</v>
      </c>
      <c r="E31" s="22">
        <v>304500</v>
      </c>
      <c r="F31" s="22">
        <v>178500</v>
      </c>
      <c r="G31" s="22">
        <v>126000</v>
      </c>
      <c r="H31" s="22">
        <v>96200</v>
      </c>
      <c r="I31" s="22">
        <v>29800</v>
      </c>
      <c r="K31" s="24" t="s">
        <v>38</v>
      </c>
      <c r="L31" s="22">
        <v>510000</v>
      </c>
      <c r="M31" s="22">
        <v>134900</v>
      </c>
      <c r="N31" s="22">
        <v>482883.08421977289</v>
      </c>
      <c r="O31" s="22">
        <v>132405.9833212872</v>
      </c>
      <c r="P31" s="22"/>
      <c r="Q31" s="22"/>
      <c r="U31" s="24"/>
      <c r="W31" s="22"/>
      <c r="X31" s="22"/>
      <c r="Y31" s="22"/>
      <c r="Z31" s="22"/>
      <c r="AA31" s="22"/>
    </row>
    <row r="32" spans="1:27" x14ac:dyDescent="0.3">
      <c r="B32" s="24" t="s">
        <v>38</v>
      </c>
      <c r="C32" s="22">
        <v>510000</v>
      </c>
      <c r="D32" s="22">
        <v>125200</v>
      </c>
      <c r="E32" s="22">
        <v>384800</v>
      </c>
      <c r="F32" s="22">
        <v>172200</v>
      </c>
      <c r="G32" s="22">
        <v>212600</v>
      </c>
      <c r="H32" s="22">
        <v>77700</v>
      </c>
      <c r="I32" s="22">
        <v>134900</v>
      </c>
      <c r="K32" s="24" t="s">
        <v>39</v>
      </c>
      <c r="L32" s="22">
        <v>480000</v>
      </c>
      <c r="M32" s="22">
        <v>82000</v>
      </c>
      <c r="N32" s="22">
        <v>396561.40121401404</v>
      </c>
      <c r="O32" s="22">
        <v>108251.31745824406</v>
      </c>
      <c r="P32" s="22"/>
      <c r="Q32" s="22"/>
      <c r="U32" s="24"/>
      <c r="W32" s="22"/>
      <c r="X32" s="22"/>
      <c r="Y32" s="22"/>
      <c r="Z32" s="22"/>
      <c r="AA32" s="22"/>
    </row>
    <row r="33" spans="1:27" x14ac:dyDescent="0.3">
      <c r="B33" s="24" t="s">
        <v>39</v>
      </c>
      <c r="C33" s="22">
        <v>480000</v>
      </c>
      <c r="D33" s="22">
        <v>123500</v>
      </c>
      <c r="E33" s="22">
        <v>356500</v>
      </c>
      <c r="F33" s="22">
        <v>174400</v>
      </c>
      <c r="G33" s="22">
        <v>182100</v>
      </c>
      <c r="H33" s="22">
        <v>100100</v>
      </c>
      <c r="I33" s="22">
        <v>82000</v>
      </c>
      <c r="K33" s="24" t="s">
        <v>16</v>
      </c>
      <c r="L33" s="22">
        <v>520000</v>
      </c>
      <c r="M33" s="22">
        <v>145700</v>
      </c>
      <c r="N33" s="22">
        <v>587814.13701921434</v>
      </c>
      <c r="O33" s="22">
        <v>125079.19583609607</v>
      </c>
      <c r="P33" s="22"/>
      <c r="Q33" s="22"/>
      <c r="U33" s="24"/>
      <c r="W33" s="22"/>
      <c r="X33" s="22"/>
      <c r="Y33" s="22"/>
      <c r="Z33" s="22"/>
      <c r="AA33" s="22"/>
    </row>
    <row r="34" spans="1:27" x14ac:dyDescent="0.3">
      <c r="B34" s="24" t="s">
        <v>16</v>
      </c>
      <c r="C34" s="22">
        <v>520000</v>
      </c>
      <c r="D34" s="22">
        <v>124200</v>
      </c>
      <c r="E34" s="22">
        <v>395800</v>
      </c>
      <c r="F34" s="22">
        <v>175100</v>
      </c>
      <c r="G34" s="22">
        <v>220700</v>
      </c>
      <c r="H34" s="22">
        <v>75000</v>
      </c>
      <c r="I34" s="22">
        <v>145700</v>
      </c>
      <c r="K34" s="24" t="s">
        <v>40</v>
      </c>
      <c r="L34" s="22">
        <v>510000</v>
      </c>
      <c r="M34" s="22">
        <v>108100</v>
      </c>
      <c r="N34" s="22">
        <v>598966.62879547779</v>
      </c>
      <c r="O34" s="22">
        <v>105290.98336656249</v>
      </c>
      <c r="P34" s="22"/>
      <c r="Q34" s="22"/>
      <c r="U34" s="24"/>
      <c r="W34" s="22"/>
      <c r="X34" s="22"/>
      <c r="Y34" s="22"/>
      <c r="Z34" s="22"/>
      <c r="AA34" s="22"/>
    </row>
    <row r="35" spans="1:27" x14ac:dyDescent="0.3">
      <c r="B35" s="24" t="s">
        <v>40</v>
      </c>
      <c r="C35" s="22">
        <v>510000</v>
      </c>
      <c r="D35" s="22">
        <v>122600</v>
      </c>
      <c r="E35" s="22">
        <v>387400</v>
      </c>
      <c r="F35" s="22">
        <v>179400</v>
      </c>
      <c r="G35" s="22">
        <v>208000</v>
      </c>
      <c r="H35" s="22">
        <v>99900</v>
      </c>
      <c r="I35" s="22">
        <v>108100</v>
      </c>
      <c r="K35" s="24" t="s">
        <v>41</v>
      </c>
      <c r="L35" s="22">
        <v>410000</v>
      </c>
      <c r="M35" s="22">
        <v>12500</v>
      </c>
      <c r="N35" s="22">
        <v>322323.00279989094</v>
      </c>
      <c r="O35" s="22">
        <v>38444.144030811585</v>
      </c>
      <c r="P35" s="22"/>
      <c r="Q35" s="22"/>
      <c r="U35" s="24"/>
      <c r="W35" s="22"/>
      <c r="X35" s="22"/>
      <c r="Y35" s="22"/>
      <c r="Z35" s="22"/>
      <c r="AA35" s="22"/>
    </row>
    <row r="36" spans="1:27" x14ac:dyDescent="0.3">
      <c r="B36" s="24" t="s">
        <v>41</v>
      </c>
      <c r="C36" s="22">
        <v>410000</v>
      </c>
      <c r="D36" s="22">
        <v>123700</v>
      </c>
      <c r="E36" s="22">
        <v>286300</v>
      </c>
      <c r="F36" s="22">
        <v>185000</v>
      </c>
      <c r="G36" s="22">
        <v>101300</v>
      </c>
      <c r="H36" s="22">
        <v>88800</v>
      </c>
      <c r="I36" s="22">
        <v>12500</v>
      </c>
      <c r="K36" s="24" t="s">
        <v>42</v>
      </c>
      <c r="L36" s="22">
        <v>520000</v>
      </c>
      <c r="M36" s="22">
        <v>102500</v>
      </c>
      <c r="N36" s="22">
        <v>556060.10654325201</v>
      </c>
      <c r="O36" s="22">
        <v>86532.365155624968</v>
      </c>
      <c r="P36" s="22"/>
      <c r="Q36" s="22"/>
      <c r="U36" s="24"/>
      <c r="W36" s="22"/>
      <c r="X36" s="22"/>
      <c r="Y36" s="22"/>
      <c r="Z36" s="22"/>
      <c r="AA36" s="22"/>
    </row>
    <row r="37" spans="1:27" x14ac:dyDescent="0.3">
      <c r="B37" s="24" t="s">
        <v>42</v>
      </c>
      <c r="C37" s="22">
        <v>520000</v>
      </c>
      <c r="D37" s="22">
        <v>126200</v>
      </c>
      <c r="E37" s="22">
        <v>393800</v>
      </c>
      <c r="F37" s="22">
        <v>200200</v>
      </c>
      <c r="G37" s="22">
        <v>193600</v>
      </c>
      <c r="H37" s="22">
        <v>91100</v>
      </c>
      <c r="I37" s="22">
        <v>102500</v>
      </c>
      <c r="K37" s="24" t="s">
        <v>17</v>
      </c>
      <c r="L37" s="22">
        <v>518400</v>
      </c>
      <c r="M37" s="22">
        <v>146400</v>
      </c>
      <c r="N37" s="22">
        <v>454455.20067710034</v>
      </c>
      <c r="O37" s="22">
        <v>150372.70135604736</v>
      </c>
      <c r="P37" s="22"/>
      <c r="Q37" s="22"/>
      <c r="U37" s="24"/>
      <c r="W37" s="22"/>
      <c r="X37" s="22"/>
      <c r="Y37" s="22"/>
      <c r="Z37" s="22"/>
      <c r="AA37" s="22"/>
    </row>
    <row r="38" spans="1:27" x14ac:dyDescent="0.3">
      <c r="B38" s="24" t="s">
        <v>17</v>
      </c>
      <c r="C38" s="22">
        <v>518400</v>
      </c>
      <c r="D38" s="22">
        <v>120100</v>
      </c>
      <c r="E38" s="22">
        <v>398300</v>
      </c>
      <c r="F38" s="22">
        <v>173800</v>
      </c>
      <c r="G38" s="22">
        <v>224500</v>
      </c>
      <c r="H38" s="22">
        <v>78100</v>
      </c>
      <c r="I38" s="22">
        <v>146400</v>
      </c>
      <c r="K38" s="24" t="s">
        <v>43</v>
      </c>
      <c r="L38" s="22">
        <v>480000</v>
      </c>
      <c r="M38" s="22">
        <v>113200</v>
      </c>
      <c r="N38" s="22">
        <v>563011.58571679913</v>
      </c>
      <c r="O38" s="22">
        <v>154898.60781482933</v>
      </c>
      <c r="P38" s="22"/>
      <c r="Q38" s="22"/>
      <c r="U38" s="24"/>
      <c r="W38" s="22"/>
      <c r="X38" s="22"/>
      <c r="Y38" s="22"/>
      <c r="Z38" s="22"/>
      <c r="AA38" s="22"/>
    </row>
    <row r="39" spans="1:27" x14ac:dyDescent="0.3">
      <c r="B39" s="24" t="s">
        <v>43</v>
      </c>
      <c r="C39" s="22">
        <v>480000</v>
      </c>
      <c r="D39" s="22">
        <v>123600</v>
      </c>
      <c r="E39" s="22">
        <v>356400</v>
      </c>
      <c r="F39" s="22">
        <v>155800</v>
      </c>
      <c r="G39" s="22">
        <v>200600</v>
      </c>
      <c r="H39" s="22">
        <v>87400</v>
      </c>
      <c r="I39" s="22">
        <v>113200</v>
      </c>
      <c r="K39" s="24" t="s">
        <v>44</v>
      </c>
      <c r="L39" s="22">
        <v>462500</v>
      </c>
      <c r="M39" s="22">
        <v>97700</v>
      </c>
      <c r="N39" s="22">
        <v>449213.53482113249</v>
      </c>
      <c r="O39" s="22">
        <v>65325.957243829325</v>
      </c>
      <c r="P39" s="22"/>
      <c r="Q39" s="22"/>
      <c r="U39" s="24"/>
      <c r="W39" s="22"/>
      <c r="X39" s="22"/>
      <c r="Y39" s="22"/>
      <c r="Z39" s="22"/>
      <c r="AA39" s="22"/>
    </row>
    <row r="40" spans="1:27" x14ac:dyDescent="0.3">
      <c r="B40" s="24" t="s">
        <v>44</v>
      </c>
      <c r="C40" s="22">
        <v>462500</v>
      </c>
      <c r="D40" s="22">
        <v>122400</v>
      </c>
      <c r="E40" s="22">
        <v>340100</v>
      </c>
      <c r="F40" s="22">
        <v>144400</v>
      </c>
      <c r="G40" s="22">
        <v>195700</v>
      </c>
      <c r="H40" s="22">
        <v>98000</v>
      </c>
      <c r="I40" s="22">
        <v>97700</v>
      </c>
      <c r="K40" s="24"/>
      <c r="L40" s="22"/>
      <c r="M40" s="22"/>
      <c r="N40" s="22"/>
      <c r="O40" s="22"/>
      <c r="P40" s="22"/>
      <c r="Q40" s="22"/>
      <c r="R40" s="22"/>
    </row>
    <row r="41" spans="1:27" x14ac:dyDescent="0.3">
      <c r="A41" t="s">
        <v>18</v>
      </c>
      <c r="B41" s="24" t="s">
        <v>35</v>
      </c>
      <c r="C41" s="22">
        <v>531948.08109293599</v>
      </c>
      <c r="D41" s="22">
        <v>116636.05838326905</v>
      </c>
      <c r="E41" s="22">
        <v>378783.07116847945</v>
      </c>
      <c r="F41" s="22">
        <v>184030.75826252595</v>
      </c>
      <c r="G41" s="22">
        <v>146714.51212595616</v>
      </c>
      <c r="H41" s="22">
        <v>61527.092767689559</v>
      </c>
      <c r="I41" s="22">
        <v>85187.419358266605</v>
      </c>
      <c r="K41" s="24"/>
      <c r="L41" s="22"/>
      <c r="M41" s="22"/>
      <c r="N41" s="22"/>
      <c r="O41" s="22"/>
      <c r="P41" s="22"/>
      <c r="Q41" s="22"/>
      <c r="R41" s="22"/>
    </row>
    <row r="42" spans="1:27" x14ac:dyDescent="0.3">
      <c r="B42" s="24" t="s">
        <v>36</v>
      </c>
      <c r="C42" s="22">
        <v>537646.54928458878</v>
      </c>
      <c r="D42" s="22">
        <v>141959.13422570509</v>
      </c>
      <c r="E42" s="22">
        <v>391985.60497867875</v>
      </c>
      <c r="F42" s="22">
        <v>191028.50030856894</v>
      </c>
      <c r="G42" s="22">
        <v>217042.18657448245</v>
      </c>
      <c r="H42" s="22">
        <v>77585.349133751326</v>
      </c>
      <c r="I42" s="22">
        <v>139456.83744073112</v>
      </c>
      <c r="K42" s="24"/>
      <c r="L42" s="22"/>
      <c r="M42" s="22"/>
      <c r="N42" s="22"/>
      <c r="O42" s="22"/>
      <c r="P42" s="22"/>
      <c r="Q42" s="22"/>
      <c r="R42" s="22"/>
    </row>
    <row r="43" spans="1:27" x14ac:dyDescent="0.3">
      <c r="B43" s="24" t="s">
        <v>37</v>
      </c>
      <c r="C43" s="22">
        <v>416231.64677651558</v>
      </c>
      <c r="D43" s="22">
        <v>95902.837385388018</v>
      </c>
      <c r="E43" s="22">
        <v>351940.13716653164</v>
      </c>
      <c r="F43" s="22">
        <v>140372.75465744201</v>
      </c>
      <c r="G43" s="22">
        <v>120970.40209162328</v>
      </c>
      <c r="H43" s="22">
        <v>91048.701596449901</v>
      </c>
      <c r="I43" s="22">
        <v>29921.700495173383</v>
      </c>
      <c r="K43" s="24"/>
      <c r="L43" s="22"/>
      <c r="M43" s="22"/>
      <c r="N43" s="22"/>
      <c r="O43" s="22"/>
      <c r="P43" s="22"/>
      <c r="Q43" s="22"/>
      <c r="R43" s="22"/>
    </row>
    <row r="44" spans="1:27" x14ac:dyDescent="0.3">
      <c r="B44" s="24" t="s">
        <v>38</v>
      </c>
      <c r="C44" s="22">
        <v>482883.08421977289</v>
      </c>
      <c r="D44" s="22">
        <v>143743.45838653806</v>
      </c>
      <c r="E44" s="22">
        <v>398921.84068119171</v>
      </c>
      <c r="F44" s="22">
        <v>211378.96378786716</v>
      </c>
      <c r="G44" s="22">
        <v>207249.51808769366</v>
      </c>
      <c r="H44" s="22">
        <v>74843.534766406447</v>
      </c>
      <c r="I44" s="22">
        <v>132405.9833212872</v>
      </c>
      <c r="K44" s="24"/>
      <c r="L44" s="22"/>
      <c r="M44" s="22"/>
      <c r="N44" s="22"/>
      <c r="O44" s="22"/>
      <c r="P44" s="22"/>
      <c r="Q44" s="22"/>
      <c r="R44" s="22"/>
    </row>
    <row r="45" spans="1:27" x14ac:dyDescent="0.3">
      <c r="B45" s="24" t="s">
        <v>39</v>
      </c>
      <c r="C45" s="22">
        <v>396561.40121401404</v>
      </c>
      <c r="D45" s="22">
        <v>113654.4949828501</v>
      </c>
      <c r="E45" s="22">
        <v>286136.09570895077</v>
      </c>
      <c r="F45" s="22">
        <v>206018.42669751262</v>
      </c>
      <c r="G45" s="22">
        <v>195775.25578463729</v>
      </c>
      <c r="H45" s="22">
        <v>87523.93832639324</v>
      </c>
      <c r="I45" s="22">
        <v>108251.31745824406</v>
      </c>
      <c r="K45" s="24"/>
      <c r="L45" s="22"/>
      <c r="M45" s="22"/>
      <c r="N45" s="22"/>
      <c r="O45" s="22"/>
      <c r="P45" s="22"/>
      <c r="Q45" s="22"/>
      <c r="R45" s="22"/>
    </row>
    <row r="46" spans="1:27" x14ac:dyDescent="0.3">
      <c r="B46" s="24" t="s">
        <v>16</v>
      </c>
      <c r="C46" s="22">
        <v>587814.13701921434</v>
      </c>
      <c r="D46" s="22">
        <v>96847.660856175586</v>
      </c>
      <c r="E46" s="22">
        <v>464812.55250073411</v>
      </c>
      <c r="F46" s="22">
        <v>214024.86327449229</v>
      </c>
      <c r="G46" s="22">
        <v>215710.388173238</v>
      </c>
      <c r="H46" s="22">
        <v>90631.192337141925</v>
      </c>
      <c r="I46" s="22">
        <v>125079.19583609607</v>
      </c>
      <c r="K46" s="24"/>
      <c r="L46" s="22"/>
      <c r="M46" s="22"/>
      <c r="N46" s="22"/>
      <c r="O46" s="22"/>
      <c r="P46" s="22"/>
      <c r="Q46" s="22"/>
      <c r="R46" s="22"/>
    </row>
    <row r="47" spans="1:27" x14ac:dyDescent="0.3">
      <c r="B47" s="24" t="s">
        <v>40</v>
      </c>
      <c r="C47" s="22">
        <v>598966.62879547779</v>
      </c>
      <c r="D47" s="22">
        <v>138568.41497588338</v>
      </c>
      <c r="E47" s="22">
        <v>414515.81074715126</v>
      </c>
      <c r="F47" s="22">
        <v>192403.13368176544</v>
      </c>
      <c r="G47" s="22">
        <v>201189.57889062449</v>
      </c>
      <c r="H47" s="22">
        <v>95898.595524061995</v>
      </c>
      <c r="I47" s="22">
        <v>105290.98336656249</v>
      </c>
      <c r="K47" s="24"/>
      <c r="L47" s="22"/>
      <c r="M47" s="22"/>
      <c r="N47" s="22"/>
      <c r="O47" s="22"/>
      <c r="P47" s="22"/>
      <c r="Q47" s="22"/>
      <c r="R47" s="22"/>
    </row>
    <row r="48" spans="1:27" x14ac:dyDescent="0.3">
      <c r="B48" s="24" t="s">
        <v>41</v>
      </c>
      <c r="C48" s="22">
        <v>322323.00279989094</v>
      </c>
      <c r="D48" s="22">
        <v>151487.9660345384</v>
      </c>
      <c r="E48" s="22">
        <v>259659.56784668958</v>
      </c>
      <c r="F48" s="22">
        <v>224096.50665714368</v>
      </c>
      <c r="G48" s="22">
        <v>114234.65383740206</v>
      </c>
      <c r="H48" s="22">
        <v>75790.509806590475</v>
      </c>
      <c r="I48" s="22">
        <v>38444.144030811585</v>
      </c>
      <c r="K48" s="24"/>
      <c r="L48" s="22"/>
      <c r="M48" s="22"/>
      <c r="N48" s="22"/>
      <c r="O48" s="22"/>
      <c r="P48" s="22"/>
      <c r="Q48" s="22"/>
      <c r="R48" s="22"/>
    </row>
    <row r="49" spans="2:18" x14ac:dyDescent="0.3">
      <c r="B49" s="24" t="s">
        <v>42</v>
      </c>
      <c r="C49" s="22">
        <v>556060.10654325201</v>
      </c>
      <c r="D49" s="22">
        <v>138695.543396247</v>
      </c>
      <c r="E49" s="22">
        <v>379007.36953365209</v>
      </c>
      <c r="F49" s="22">
        <v>247939.0997116394</v>
      </c>
      <c r="G49" s="22">
        <v>189067.54168531485</v>
      </c>
      <c r="H49" s="22">
        <v>102535.17652968988</v>
      </c>
      <c r="I49" s="22">
        <v>86532.365155624968</v>
      </c>
      <c r="K49" s="24"/>
      <c r="L49" s="22"/>
      <c r="M49" s="22"/>
      <c r="N49" s="22"/>
      <c r="O49" s="22"/>
      <c r="P49" s="22"/>
      <c r="Q49" s="22"/>
      <c r="R49" s="22"/>
    </row>
    <row r="50" spans="2:18" x14ac:dyDescent="0.3">
      <c r="B50" s="24" t="s">
        <v>17</v>
      </c>
      <c r="C50" s="22">
        <v>454455.20067710034</v>
      </c>
      <c r="D50" s="22">
        <v>130956.44674692579</v>
      </c>
      <c r="E50" s="22">
        <v>355367.77197601018</v>
      </c>
      <c r="F50" s="22">
        <v>172009.02146267274</v>
      </c>
      <c r="G50" s="22">
        <v>211685.44592644792</v>
      </c>
      <c r="H50" s="22">
        <v>61312.74457040058</v>
      </c>
      <c r="I50" s="22">
        <v>150372.70135604736</v>
      </c>
      <c r="K50" s="24"/>
      <c r="L50" s="22"/>
      <c r="M50" s="22"/>
      <c r="N50" s="22"/>
      <c r="O50" s="22"/>
      <c r="P50" s="22"/>
      <c r="Q50" s="22"/>
      <c r="R50" s="22"/>
    </row>
    <row r="51" spans="2:18" x14ac:dyDescent="0.3">
      <c r="B51" s="24" t="s">
        <v>43</v>
      </c>
      <c r="C51" s="22">
        <v>563011.58571679913</v>
      </c>
      <c r="D51" s="22">
        <v>108489.66512808598</v>
      </c>
      <c r="E51" s="22">
        <v>338572.2344717565</v>
      </c>
      <c r="F51" s="22">
        <v>191937.39362657728</v>
      </c>
      <c r="G51" s="22">
        <v>233563.65265370312</v>
      </c>
      <c r="H51" s="22">
        <v>78665.044838873786</v>
      </c>
      <c r="I51" s="22">
        <v>154898.60781482933</v>
      </c>
      <c r="K51" s="24"/>
      <c r="L51" s="22"/>
      <c r="M51" s="22"/>
      <c r="N51" s="22"/>
      <c r="O51" s="22"/>
      <c r="P51" s="22"/>
      <c r="Q51" s="22"/>
      <c r="R51" s="22"/>
    </row>
    <row r="52" spans="2:18" x14ac:dyDescent="0.3">
      <c r="B52" s="24" t="s">
        <v>44</v>
      </c>
      <c r="C52" s="22">
        <v>449213.53482113249</v>
      </c>
      <c r="D52" s="22">
        <v>126282.13502380432</v>
      </c>
      <c r="E52" s="22">
        <v>300374.60853606375</v>
      </c>
      <c r="F52" s="22">
        <v>117529.40372253185</v>
      </c>
      <c r="G52" s="22">
        <v>177604.50183222332</v>
      </c>
      <c r="H52" s="22">
        <v>112278.544588394</v>
      </c>
      <c r="I52" s="22">
        <v>65325.957243829325</v>
      </c>
      <c r="O52" s="22"/>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4009-AC5C-F240-8B21-AC0D1044B12D}">
  <dimension ref="A1:O25"/>
  <sheetViews>
    <sheetView workbookViewId="0">
      <selection activeCell="A22" sqref="A22"/>
    </sheetView>
  </sheetViews>
  <sheetFormatPr defaultColWidth="11.19921875" defaultRowHeight="15.6" x14ac:dyDescent="0.3"/>
  <cols>
    <col min="2" max="2" width="12.3984375" bestFit="1" customWidth="1"/>
    <col min="3" max="3" width="17.69921875" bestFit="1" customWidth="1"/>
    <col min="4" max="4" width="12.3984375" bestFit="1" customWidth="1"/>
    <col min="5" max="5" width="24.8984375" bestFit="1" customWidth="1"/>
    <col min="6" max="6" width="21.8984375" bestFit="1" customWidth="1"/>
    <col min="7" max="8" width="12.3984375" bestFit="1" customWidth="1"/>
    <col min="10" max="11" width="12.3984375" bestFit="1" customWidth="1"/>
    <col min="13" max="13" width="13.09765625" bestFit="1" customWidth="1"/>
    <col min="14" max="14" width="19.09765625" bestFit="1" customWidth="1"/>
    <col min="15" max="15" width="16.796875" bestFit="1" customWidth="1"/>
  </cols>
  <sheetData>
    <row r="1" spans="1:15" ht="17.399999999999999" thickBot="1" x14ac:dyDescent="0.35">
      <c r="A1" t="s">
        <v>0</v>
      </c>
      <c r="B1" s="14" t="s">
        <v>1</v>
      </c>
      <c r="C1" s="15" t="s">
        <v>2</v>
      </c>
      <c r="D1" s="15" t="s">
        <v>3</v>
      </c>
      <c r="E1" s="15" t="s">
        <v>4</v>
      </c>
      <c r="F1" s="15" t="s">
        <v>5</v>
      </c>
      <c r="G1" s="14" t="s">
        <v>6</v>
      </c>
      <c r="H1" s="16" t="s">
        <v>7</v>
      </c>
      <c r="I1" s="6" t="s">
        <v>8</v>
      </c>
      <c r="J1" s="8" t="s">
        <v>9</v>
      </c>
      <c r="K1" s="9" t="s">
        <v>10</v>
      </c>
      <c r="L1" s="5" t="s">
        <v>11</v>
      </c>
      <c r="M1" s="5" t="s">
        <v>12</v>
      </c>
      <c r="N1" s="2" t="s">
        <v>13</v>
      </c>
      <c r="O1" s="11" t="s">
        <v>14</v>
      </c>
    </row>
    <row r="2" spans="1:15" ht="17.399999999999999" thickBot="1" x14ac:dyDescent="0.35">
      <c r="A2" s="1">
        <v>43466</v>
      </c>
      <c r="B2" s="21">
        <v>450100</v>
      </c>
      <c r="C2" s="21">
        <v>125000</v>
      </c>
      <c r="D2" s="21">
        <v>325100</v>
      </c>
      <c r="E2" s="21">
        <v>175100</v>
      </c>
      <c r="F2" s="21">
        <v>150000</v>
      </c>
      <c r="G2" s="17">
        <v>80000</v>
      </c>
      <c r="H2" s="18">
        <f t="shared" ref="H2:H25" si="0">F2-G2</f>
        <v>70000</v>
      </c>
      <c r="I2" s="7">
        <f t="shared" ref="I2:I25" si="1">IFERROR(H2/B2,0)</f>
        <v>0.15552099533437014</v>
      </c>
      <c r="J2" s="19">
        <f t="shared" ref="J2:J25" si="2">C2+E2</f>
        <v>300100</v>
      </c>
      <c r="K2" s="20">
        <v>438500</v>
      </c>
      <c r="L2" s="10">
        <v>1.33</v>
      </c>
      <c r="M2" s="10">
        <v>4.1100000000000003</v>
      </c>
      <c r="N2" s="3">
        <v>106000</v>
      </c>
      <c r="O2" s="12">
        <v>88400</v>
      </c>
    </row>
    <row r="3" spans="1:15" ht="17.399999999999999" thickBot="1" x14ac:dyDescent="0.35">
      <c r="A3" s="1">
        <v>43497</v>
      </c>
      <c r="B3" s="21">
        <v>480000</v>
      </c>
      <c r="C3" s="21">
        <v>125900</v>
      </c>
      <c r="D3" s="21">
        <v>354100</v>
      </c>
      <c r="E3" s="21">
        <v>180000</v>
      </c>
      <c r="F3" s="21">
        <v>174100</v>
      </c>
      <c r="G3" s="17">
        <v>100000</v>
      </c>
      <c r="H3" s="18">
        <f t="shared" si="0"/>
        <v>74100</v>
      </c>
      <c r="I3" s="7">
        <f t="shared" si="1"/>
        <v>0.15437500000000001</v>
      </c>
      <c r="J3" s="19">
        <f t="shared" si="2"/>
        <v>305900</v>
      </c>
      <c r="K3" s="20">
        <v>416700</v>
      </c>
      <c r="L3" s="10">
        <v>1.47</v>
      </c>
      <c r="M3" s="10">
        <v>3.66</v>
      </c>
      <c r="N3" s="3">
        <v>99100</v>
      </c>
      <c r="O3" s="12">
        <v>86700</v>
      </c>
    </row>
    <row r="4" spans="1:15" ht="17.399999999999999" thickBot="1" x14ac:dyDescent="0.35">
      <c r="A4" s="1">
        <v>43525</v>
      </c>
      <c r="B4" s="21">
        <v>430000</v>
      </c>
      <c r="C4" s="21">
        <v>125500</v>
      </c>
      <c r="D4" s="21">
        <v>304500</v>
      </c>
      <c r="E4" s="21">
        <v>178500</v>
      </c>
      <c r="F4" s="21">
        <v>126000</v>
      </c>
      <c r="G4" s="17">
        <v>96200</v>
      </c>
      <c r="H4" s="18">
        <f t="shared" si="0"/>
        <v>29800</v>
      </c>
      <c r="I4" s="7">
        <f t="shared" si="1"/>
        <v>6.9302325581395346E-2</v>
      </c>
      <c r="J4" s="19">
        <f t="shared" si="2"/>
        <v>304000</v>
      </c>
      <c r="K4" s="20">
        <v>471100</v>
      </c>
      <c r="L4" s="10">
        <v>1.89</v>
      </c>
      <c r="M4" s="10">
        <v>4.01</v>
      </c>
      <c r="N4" s="3">
        <v>105000</v>
      </c>
      <c r="O4" s="12">
        <v>90400</v>
      </c>
    </row>
    <row r="5" spans="1:15" ht="17.399999999999999" thickBot="1" x14ac:dyDescent="0.35">
      <c r="A5" s="1">
        <v>43556</v>
      </c>
      <c r="B5" s="21">
        <v>510000</v>
      </c>
      <c r="C5" s="21">
        <v>125200</v>
      </c>
      <c r="D5" s="21">
        <v>384800</v>
      </c>
      <c r="E5" s="21">
        <v>172200</v>
      </c>
      <c r="F5" s="21">
        <v>212600</v>
      </c>
      <c r="G5" s="17">
        <v>77700</v>
      </c>
      <c r="H5" s="18">
        <f t="shared" si="0"/>
        <v>134900</v>
      </c>
      <c r="I5" s="7">
        <f t="shared" si="1"/>
        <v>0.26450980392156864</v>
      </c>
      <c r="J5" s="19">
        <f t="shared" si="2"/>
        <v>297400</v>
      </c>
      <c r="K5" s="20">
        <v>448200</v>
      </c>
      <c r="L5" s="10">
        <v>2.11</v>
      </c>
      <c r="M5" s="10">
        <v>4.08</v>
      </c>
      <c r="N5" s="3">
        <v>106800</v>
      </c>
      <c r="O5" s="12">
        <v>120000</v>
      </c>
    </row>
    <row r="6" spans="1:15" ht="17.399999999999999" thickBot="1" x14ac:dyDescent="0.35">
      <c r="A6" s="1">
        <v>43586</v>
      </c>
      <c r="B6" s="21">
        <v>480000</v>
      </c>
      <c r="C6" s="21">
        <v>123500</v>
      </c>
      <c r="D6" s="21">
        <v>356500</v>
      </c>
      <c r="E6" s="21">
        <v>174400</v>
      </c>
      <c r="F6" s="21">
        <v>182100</v>
      </c>
      <c r="G6" s="17">
        <v>100100</v>
      </c>
      <c r="H6" s="18">
        <f t="shared" si="0"/>
        <v>82000</v>
      </c>
      <c r="I6" s="7">
        <f t="shared" si="1"/>
        <v>0.17083333333333334</v>
      </c>
      <c r="J6" s="19">
        <f t="shared" si="2"/>
        <v>297900</v>
      </c>
      <c r="K6" s="20">
        <v>429900</v>
      </c>
      <c r="L6" s="10">
        <v>1.94</v>
      </c>
      <c r="M6" s="10">
        <v>4.1100000000000003</v>
      </c>
      <c r="N6" s="3">
        <v>102800</v>
      </c>
      <c r="O6" s="12">
        <v>97700</v>
      </c>
    </row>
    <row r="7" spans="1:15" ht="17.399999999999999" thickBot="1" x14ac:dyDescent="0.35">
      <c r="A7" s="1">
        <v>43617</v>
      </c>
      <c r="B7" s="21">
        <v>520000</v>
      </c>
      <c r="C7" s="21">
        <v>124200</v>
      </c>
      <c r="D7" s="21">
        <v>395800</v>
      </c>
      <c r="E7" s="21">
        <v>175100</v>
      </c>
      <c r="F7" s="21">
        <v>220700</v>
      </c>
      <c r="G7" s="17">
        <v>75000</v>
      </c>
      <c r="H7" s="18">
        <f t="shared" si="0"/>
        <v>145700</v>
      </c>
      <c r="I7" s="7">
        <f t="shared" si="1"/>
        <v>0.28019230769230768</v>
      </c>
      <c r="J7" s="19">
        <f t="shared" si="2"/>
        <v>299300</v>
      </c>
      <c r="K7" s="20">
        <v>499900</v>
      </c>
      <c r="L7" s="10">
        <v>1.68</v>
      </c>
      <c r="M7" s="10">
        <v>2.99</v>
      </c>
      <c r="N7" s="3">
        <v>102000</v>
      </c>
      <c r="O7" s="12">
        <v>88800</v>
      </c>
    </row>
    <row r="8" spans="1:15" ht="17.399999999999999" thickBot="1" x14ac:dyDescent="0.35">
      <c r="A8" s="1">
        <v>43647</v>
      </c>
      <c r="B8" s="21">
        <v>510000</v>
      </c>
      <c r="C8" s="21">
        <v>122600</v>
      </c>
      <c r="D8" s="21">
        <v>387400</v>
      </c>
      <c r="E8" s="21">
        <v>179400</v>
      </c>
      <c r="F8" s="21">
        <v>208000</v>
      </c>
      <c r="G8" s="17">
        <v>99900</v>
      </c>
      <c r="H8" s="18">
        <f t="shared" si="0"/>
        <v>108100</v>
      </c>
      <c r="I8" s="7">
        <f t="shared" si="1"/>
        <v>0.2119607843137255</v>
      </c>
      <c r="J8" s="19">
        <f t="shared" si="2"/>
        <v>302000</v>
      </c>
      <c r="K8" s="20">
        <v>488900</v>
      </c>
      <c r="L8" s="10">
        <v>1.45</v>
      </c>
      <c r="M8" s="10">
        <v>3.22</v>
      </c>
      <c r="N8" s="3">
        <v>105200</v>
      </c>
      <c r="O8" s="12">
        <v>90100</v>
      </c>
    </row>
    <row r="9" spans="1:15" ht="17.399999999999999" thickBot="1" x14ac:dyDescent="0.35">
      <c r="A9" s="1">
        <v>43678</v>
      </c>
      <c r="B9" s="21">
        <v>410000</v>
      </c>
      <c r="C9" s="21">
        <v>123700</v>
      </c>
      <c r="D9" s="21">
        <v>286300</v>
      </c>
      <c r="E9" s="21">
        <v>185000</v>
      </c>
      <c r="F9" s="21">
        <v>101300</v>
      </c>
      <c r="G9" s="17">
        <v>88800</v>
      </c>
      <c r="H9" s="18">
        <f t="shared" si="0"/>
        <v>12500</v>
      </c>
      <c r="I9" s="7">
        <f t="shared" si="1"/>
        <v>3.048780487804878E-2</v>
      </c>
      <c r="J9" s="19">
        <f t="shared" si="2"/>
        <v>308700</v>
      </c>
      <c r="K9" s="20">
        <v>472100</v>
      </c>
      <c r="L9" s="10">
        <v>1.22</v>
      </c>
      <c r="M9" s="10">
        <v>3.66</v>
      </c>
      <c r="N9" s="3">
        <v>101600</v>
      </c>
      <c r="O9" s="12">
        <v>97000</v>
      </c>
    </row>
    <row r="10" spans="1:15" ht="17.399999999999999" thickBot="1" x14ac:dyDescent="0.35">
      <c r="A10" s="1">
        <v>43709</v>
      </c>
      <c r="B10" s="21">
        <v>520000</v>
      </c>
      <c r="C10" s="21">
        <v>126200</v>
      </c>
      <c r="D10" s="21">
        <v>393800</v>
      </c>
      <c r="E10" s="21">
        <v>200200</v>
      </c>
      <c r="F10" s="21">
        <v>193600</v>
      </c>
      <c r="G10" s="17">
        <v>91100</v>
      </c>
      <c r="H10" s="18">
        <f t="shared" si="0"/>
        <v>102500</v>
      </c>
      <c r="I10" s="7">
        <f t="shared" si="1"/>
        <v>0.19711538461538461</v>
      </c>
      <c r="J10" s="19">
        <f t="shared" si="2"/>
        <v>326400</v>
      </c>
      <c r="K10" s="20">
        <v>432100</v>
      </c>
      <c r="L10" s="10">
        <v>1.1100000000000001</v>
      </c>
      <c r="M10" s="10">
        <v>3.12</v>
      </c>
      <c r="N10" s="3">
        <v>102400</v>
      </c>
      <c r="O10" s="12">
        <v>83000</v>
      </c>
    </row>
    <row r="11" spans="1:15" ht="17.399999999999999" thickBot="1" x14ac:dyDescent="0.35">
      <c r="A11" s="1">
        <v>43739</v>
      </c>
      <c r="B11" s="21">
        <v>518400</v>
      </c>
      <c r="C11" s="21">
        <v>120100</v>
      </c>
      <c r="D11" s="21">
        <v>398300</v>
      </c>
      <c r="E11" s="21">
        <v>173800</v>
      </c>
      <c r="F11" s="21">
        <v>224500</v>
      </c>
      <c r="G11" s="17">
        <v>78100</v>
      </c>
      <c r="H11" s="18">
        <f t="shared" si="0"/>
        <v>146400</v>
      </c>
      <c r="I11" s="7">
        <f t="shared" si="1"/>
        <v>0.28240740740740738</v>
      </c>
      <c r="J11" s="19">
        <f t="shared" si="2"/>
        <v>293900</v>
      </c>
      <c r="K11" s="20">
        <v>492700</v>
      </c>
      <c r="L11" s="10">
        <v>1.55</v>
      </c>
      <c r="M11" s="10">
        <v>3.55</v>
      </c>
      <c r="N11" s="3">
        <v>106700</v>
      </c>
      <c r="O11" s="12">
        <v>91300</v>
      </c>
    </row>
    <row r="12" spans="1:15" ht="17.399999999999999" thickBot="1" x14ac:dyDescent="0.35">
      <c r="A12" s="1">
        <v>43770</v>
      </c>
      <c r="B12" s="21">
        <v>480000</v>
      </c>
      <c r="C12" s="21">
        <v>123600</v>
      </c>
      <c r="D12" s="21">
        <v>356400</v>
      </c>
      <c r="E12" s="21">
        <v>155800</v>
      </c>
      <c r="F12" s="21">
        <v>200600</v>
      </c>
      <c r="G12" s="17">
        <v>87400</v>
      </c>
      <c r="H12" s="18">
        <f t="shared" si="0"/>
        <v>113200</v>
      </c>
      <c r="I12" s="7">
        <f t="shared" si="1"/>
        <v>0.23583333333333334</v>
      </c>
      <c r="J12" s="19">
        <f t="shared" si="2"/>
        <v>279400</v>
      </c>
      <c r="K12" s="20">
        <v>428800</v>
      </c>
      <c r="L12" s="10">
        <v>1.76</v>
      </c>
      <c r="M12" s="10">
        <v>3.88</v>
      </c>
      <c r="N12" s="3">
        <v>102100</v>
      </c>
      <c r="O12" s="12">
        <v>80200</v>
      </c>
    </row>
    <row r="13" spans="1:15" ht="17.399999999999999" thickBot="1" x14ac:dyDescent="0.35">
      <c r="A13" s="1">
        <v>43800</v>
      </c>
      <c r="B13" s="21">
        <v>462500</v>
      </c>
      <c r="C13" s="21">
        <v>122400</v>
      </c>
      <c r="D13" s="21">
        <v>340100</v>
      </c>
      <c r="E13" s="21">
        <v>144400</v>
      </c>
      <c r="F13" s="21">
        <v>195700</v>
      </c>
      <c r="G13" s="17">
        <v>98000</v>
      </c>
      <c r="H13" s="18">
        <f t="shared" si="0"/>
        <v>97700</v>
      </c>
      <c r="I13" s="7">
        <f t="shared" si="1"/>
        <v>0.21124324324324326</v>
      </c>
      <c r="J13" s="19">
        <f t="shared" si="2"/>
        <v>266800</v>
      </c>
      <c r="K13" s="20">
        <v>467700</v>
      </c>
      <c r="L13" s="10">
        <v>1.33</v>
      </c>
      <c r="M13" s="10">
        <v>3.99</v>
      </c>
      <c r="N13" s="3">
        <v>100300</v>
      </c>
      <c r="O13" s="12">
        <v>80100</v>
      </c>
    </row>
    <row r="14" spans="1:15" ht="17.399999999999999" thickBot="1" x14ac:dyDescent="0.35">
      <c r="A14" s="1">
        <v>43831</v>
      </c>
      <c r="B14" s="21">
        <f t="shared" ref="B14:G25" ca="1" si="3">B2-B2*(RAND()*(0.25+0.25)-0.25)</f>
        <v>454219.42667493556</v>
      </c>
      <c r="C14" s="21">
        <f t="shared" ca="1" si="3"/>
        <v>137933.34976620486</v>
      </c>
      <c r="D14" s="21">
        <f t="shared" ca="1" si="3"/>
        <v>368231.49169114721</v>
      </c>
      <c r="E14" s="21">
        <f t="shared" ca="1" si="3"/>
        <v>208618.34762677277</v>
      </c>
      <c r="F14" s="21">
        <f t="shared" ca="1" si="3"/>
        <v>115238.25099767964</v>
      </c>
      <c r="G14" s="17">
        <f t="shared" ca="1" si="3"/>
        <v>97347.317633542043</v>
      </c>
      <c r="H14" s="18">
        <f t="shared" ca="1" si="0"/>
        <v>17890.9333641376</v>
      </c>
      <c r="I14" s="7">
        <f t="shared" ca="1" si="1"/>
        <v>3.9388305108626141E-2</v>
      </c>
      <c r="J14" s="19">
        <f t="shared" ca="1" si="2"/>
        <v>346551.69739297766</v>
      </c>
      <c r="K14" s="21">
        <f t="shared" ref="K14:O25" ca="1" si="4">K2-K2*(RAND()*(0.25+0.25)-0.25)</f>
        <v>530985.53658488009</v>
      </c>
      <c r="L14" s="10">
        <f t="shared" ca="1" si="4"/>
        <v>1.0770829241270823</v>
      </c>
      <c r="M14" s="10">
        <f t="shared" ca="1" si="4"/>
        <v>4.9915539622633522</v>
      </c>
      <c r="N14" s="4">
        <f t="shared" ca="1" si="4"/>
        <v>100247.32401205764</v>
      </c>
      <c r="O14" s="12">
        <f t="shared" ca="1" si="4"/>
        <v>90393.174942965299</v>
      </c>
    </row>
    <row r="15" spans="1:15" ht="17.399999999999999" thickBot="1" x14ac:dyDescent="0.35">
      <c r="A15" s="1">
        <v>43862</v>
      </c>
      <c r="B15" s="21">
        <f t="shared" ca="1" si="3"/>
        <v>578185.56601114746</v>
      </c>
      <c r="C15" s="21">
        <f t="shared" ca="1" si="3"/>
        <v>146017.26815936973</v>
      </c>
      <c r="D15" s="21">
        <f t="shared" ca="1" si="3"/>
        <v>440219.33423610526</v>
      </c>
      <c r="E15" s="21">
        <f t="shared" ca="1" si="3"/>
        <v>142233.4827698954</v>
      </c>
      <c r="F15" s="21">
        <f t="shared" ca="1" si="3"/>
        <v>154143.52778882781</v>
      </c>
      <c r="G15" s="17">
        <f t="shared" ca="1" si="3"/>
        <v>101816.73671186046</v>
      </c>
      <c r="H15" s="18">
        <f t="shared" ca="1" si="0"/>
        <v>52326.791076967347</v>
      </c>
      <c r="I15" s="7">
        <f t="shared" ca="1" si="1"/>
        <v>9.0501724970350583E-2</v>
      </c>
      <c r="J15" s="19">
        <f t="shared" ca="1" si="2"/>
        <v>288250.75092926517</v>
      </c>
      <c r="K15" s="21">
        <f t="shared" ca="1" si="4"/>
        <v>480688.31561049342</v>
      </c>
      <c r="L15" s="10">
        <f t="shared" ca="1" si="4"/>
        <v>1.1844314822640258</v>
      </c>
      <c r="M15" s="10">
        <f t="shared" ca="1" si="4"/>
        <v>3.284183138710203</v>
      </c>
      <c r="N15" s="4">
        <f t="shared" ca="1" si="4"/>
        <v>109077.30447683309</v>
      </c>
      <c r="O15" s="12">
        <f t="shared" ca="1" si="4"/>
        <v>95815.8284287813</v>
      </c>
    </row>
    <row r="16" spans="1:15" ht="17.399999999999999" thickBot="1" x14ac:dyDescent="0.35">
      <c r="A16" s="1">
        <v>43891</v>
      </c>
      <c r="B16" s="21">
        <f t="shared" ca="1" si="3"/>
        <v>458846.06935210293</v>
      </c>
      <c r="C16" s="21">
        <f t="shared" ca="1" si="3"/>
        <v>144219.49816049243</v>
      </c>
      <c r="D16" s="21">
        <f t="shared" ca="1" si="3"/>
        <v>262667.55221512954</v>
      </c>
      <c r="E16" s="21">
        <f t="shared" ca="1" si="3"/>
        <v>199447.00733526735</v>
      </c>
      <c r="F16" s="21">
        <f t="shared" ca="1" si="3"/>
        <v>103316.61316949772</v>
      </c>
      <c r="G16" s="17">
        <f t="shared" ca="1" si="3"/>
        <v>89188.491473290749</v>
      </c>
      <c r="H16" s="18">
        <f t="shared" ca="1" si="0"/>
        <v>14128.121696206974</v>
      </c>
      <c r="I16" s="7">
        <f t="shared" ca="1" si="1"/>
        <v>3.0790547505737773E-2</v>
      </c>
      <c r="J16" s="19">
        <f t="shared" ca="1" si="2"/>
        <v>343666.50549575977</v>
      </c>
      <c r="K16" s="21">
        <f t="shared" ca="1" si="4"/>
        <v>588367.67185358936</v>
      </c>
      <c r="L16" s="10">
        <f t="shared" ca="1" si="4"/>
        <v>2.1936165895193063</v>
      </c>
      <c r="M16" s="10">
        <f t="shared" ca="1" si="4"/>
        <v>3.9206528299722287</v>
      </c>
      <c r="N16" s="4">
        <f t="shared" ca="1" si="4"/>
        <v>125347.54619334344</v>
      </c>
      <c r="O16" s="12">
        <f t="shared" ca="1" si="4"/>
        <v>81077.269780153249</v>
      </c>
    </row>
    <row r="17" spans="1:15" ht="17.399999999999999" thickBot="1" x14ac:dyDescent="0.35">
      <c r="A17" s="1">
        <v>43922</v>
      </c>
      <c r="B17" s="21">
        <f t="shared" ca="1" si="3"/>
        <v>636260.85457046574</v>
      </c>
      <c r="C17" s="21">
        <f t="shared" ca="1" si="3"/>
        <v>128518.41551121676</v>
      </c>
      <c r="D17" s="21">
        <f t="shared" ca="1" si="3"/>
        <v>296421.24624412181</v>
      </c>
      <c r="E17" s="21">
        <f t="shared" ca="1" si="3"/>
        <v>203171.84117726272</v>
      </c>
      <c r="F17" s="21">
        <f t="shared" ca="1" si="3"/>
        <v>167879.62397816282</v>
      </c>
      <c r="G17" s="17">
        <f t="shared" ca="1" si="3"/>
        <v>95385.73820813006</v>
      </c>
      <c r="H17" s="18">
        <f t="shared" ca="1" si="0"/>
        <v>72493.885770032764</v>
      </c>
      <c r="I17" s="7">
        <f t="shared" ca="1" si="1"/>
        <v>0.11393736586069367</v>
      </c>
      <c r="J17" s="19">
        <f t="shared" ca="1" si="2"/>
        <v>331690.25668847945</v>
      </c>
      <c r="K17" s="21">
        <f t="shared" ca="1" si="4"/>
        <v>386514.53966555448</v>
      </c>
      <c r="L17" s="10">
        <f t="shared" ca="1" si="4"/>
        <v>2.2274853657965634</v>
      </c>
      <c r="M17" s="10">
        <f t="shared" ca="1" si="4"/>
        <v>4.8895260568295171</v>
      </c>
      <c r="N17" s="4">
        <f t="shared" ca="1" si="4"/>
        <v>133203.93675184628</v>
      </c>
      <c r="O17" s="12">
        <f t="shared" ca="1" si="4"/>
        <v>149243.63714744797</v>
      </c>
    </row>
    <row r="18" spans="1:15" ht="17.399999999999999" thickBot="1" x14ac:dyDescent="0.35">
      <c r="A18" s="1">
        <v>43952</v>
      </c>
      <c r="B18" s="21">
        <f t="shared" ca="1" si="3"/>
        <v>428573.7159336583</v>
      </c>
      <c r="C18" s="21">
        <f t="shared" ca="1" si="3"/>
        <v>137424.44466616402</v>
      </c>
      <c r="D18" s="21">
        <f t="shared" ca="1" si="3"/>
        <v>375518.55857083626</v>
      </c>
      <c r="E18" s="21">
        <f t="shared" ca="1" si="3"/>
        <v>150345.15684804512</v>
      </c>
      <c r="F18" s="21">
        <f t="shared" ca="1" si="3"/>
        <v>179906.14934892865</v>
      </c>
      <c r="G18" s="17">
        <f t="shared" ca="1" si="3"/>
        <v>111253.75139632955</v>
      </c>
      <c r="H18" s="18">
        <f t="shared" ca="1" si="0"/>
        <v>68652.397952599102</v>
      </c>
      <c r="I18" s="7">
        <f t="shared" ca="1" si="1"/>
        <v>0.1601880736037164</v>
      </c>
      <c r="J18" s="19">
        <f t="shared" ca="1" si="2"/>
        <v>287769.60151420918</v>
      </c>
      <c r="K18" s="21">
        <f t="shared" ca="1" si="4"/>
        <v>433355.39221418893</v>
      </c>
      <c r="L18" s="10">
        <f t="shared" ca="1" si="4"/>
        <v>2.1945076542030741</v>
      </c>
      <c r="M18" s="10">
        <f t="shared" ca="1" si="4"/>
        <v>3.2909802835877886</v>
      </c>
      <c r="N18" s="4">
        <f t="shared" ca="1" si="4"/>
        <v>88482.126635047054</v>
      </c>
      <c r="O18" s="12">
        <f t="shared" ca="1" si="4"/>
        <v>93672.451565510011</v>
      </c>
    </row>
    <row r="19" spans="1:15" ht="17.399999999999999" thickBot="1" x14ac:dyDescent="0.35">
      <c r="A19" s="1">
        <v>43983</v>
      </c>
      <c r="B19" s="21">
        <f t="shared" ca="1" si="3"/>
        <v>588046.39766565256</v>
      </c>
      <c r="C19" s="21">
        <f t="shared" ca="1" si="3"/>
        <v>128399.39974645009</v>
      </c>
      <c r="D19" s="21">
        <f t="shared" ca="1" si="3"/>
        <v>455975.00167164201</v>
      </c>
      <c r="E19" s="21">
        <f t="shared" ca="1" si="3"/>
        <v>199883.29864827747</v>
      </c>
      <c r="F19" s="21">
        <f t="shared" ca="1" si="3"/>
        <v>243939.80747405399</v>
      </c>
      <c r="G19" s="17">
        <f t="shared" ca="1" si="3"/>
        <v>65444.320760681068</v>
      </c>
      <c r="H19" s="18">
        <f t="shared" ca="1" si="0"/>
        <v>178495.48671337293</v>
      </c>
      <c r="I19" s="7">
        <f t="shared" ca="1" si="1"/>
        <v>0.30353980131829783</v>
      </c>
      <c r="J19" s="19">
        <f t="shared" ca="1" si="2"/>
        <v>328282.69839472754</v>
      </c>
      <c r="K19" s="21">
        <f t="shared" ca="1" si="4"/>
        <v>495610.99651645875</v>
      </c>
      <c r="L19" s="10">
        <f t="shared" ca="1" si="4"/>
        <v>1.4086670377217301</v>
      </c>
      <c r="M19" s="10">
        <f t="shared" ca="1" si="4"/>
        <v>2.6964667555693964</v>
      </c>
      <c r="N19" s="4">
        <f t="shared" ca="1" si="4"/>
        <v>121949.62529988159</v>
      </c>
      <c r="O19" s="12">
        <f t="shared" ca="1" si="4"/>
        <v>81406.478120098633</v>
      </c>
    </row>
    <row r="20" spans="1:15" ht="17.399999999999999" thickBot="1" x14ac:dyDescent="0.35">
      <c r="A20" s="1">
        <v>44013</v>
      </c>
      <c r="B20" s="21">
        <f t="shared" ca="1" si="3"/>
        <v>395562.85732162429</v>
      </c>
      <c r="C20" s="21">
        <f t="shared" ca="1" si="3"/>
        <v>117153.37940537678</v>
      </c>
      <c r="D20" s="21">
        <f t="shared" ca="1" si="3"/>
        <v>352788.33914216008</v>
      </c>
      <c r="E20" s="21">
        <f t="shared" ca="1" si="3"/>
        <v>158755.66570051303</v>
      </c>
      <c r="F20" s="21">
        <f t="shared" ca="1" si="3"/>
        <v>165633.16138716511</v>
      </c>
      <c r="G20" s="17">
        <f t="shared" ca="1" si="3"/>
        <v>117595.21459475061</v>
      </c>
      <c r="H20" s="18">
        <f t="shared" ca="1" si="0"/>
        <v>48037.946792414499</v>
      </c>
      <c r="I20" s="7">
        <f t="shared" ca="1" si="1"/>
        <v>0.12144200574766251</v>
      </c>
      <c r="J20" s="19">
        <f t="shared" ca="1" si="2"/>
        <v>275909.04510588979</v>
      </c>
      <c r="K20" s="21">
        <f t="shared" ca="1" si="4"/>
        <v>475694.82526982448</v>
      </c>
      <c r="L20" s="10">
        <f t="shared" ca="1" si="4"/>
        <v>1.6595911129698127</v>
      </c>
      <c r="M20" s="10">
        <f t="shared" ca="1" si="4"/>
        <v>2.7275842865713957</v>
      </c>
      <c r="N20" s="4">
        <f t="shared" ca="1" si="4"/>
        <v>92140.383229412866</v>
      </c>
      <c r="O20" s="12">
        <f t="shared" ca="1" si="4"/>
        <v>82895.364790156062</v>
      </c>
    </row>
    <row r="21" spans="1:15" ht="17.399999999999999" thickBot="1" x14ac:dyDescent="0.35">
      <c r="A21" s="1">
        <v>44044</v>
      </c>
      <c r="B21" s="21">
        <f t="shared" ca="1" si="3"/>
        <v>510417.13947694656</v>
      </c>
      <c r="C21" s="21">
        <f t="shared" ca="1" si="3"/>
        <v>152839.09934566813</v>
      </c>
      <c r="D21" s="21">
        <f t="shared" ca="1" si="3"/>
        <v>308499.89679297793</v>
      </c>
      <c r="E21" s="21">
        <f t="shared" ca="1" si="3"/>
        <v>143189.21848294907</v>
      </c>
      <c r="F21" s="21">
        <f t="shared" ca="1" si="3"/>
        <v>113374.19784465485</v>
      </c>
      <c r="G21" s="17">
        <f t="shared" ca="1" si="3"/>
        <v>100552.62545324642</v>
      </c>
      <c r="H21" s="18">
        <f t="shared" ca="1" si="0"/>
        <v>12821.572391408423</v>
      </c>
      <c r="I21" s="7">
        <f t="shared" ca="1" si="1"/>
        <v>2.5119792028432699E-2</v>
      </c>
      <c r="J21" s="19">
        <f t="shared" ca="1" si="2"/>
        <v>296028.31782861718</v>
      </c>
      <c r="K21" s="21">
        <f t="shared" ca="1" si="4"/>
        <v>486370.68979784875</v>
      </c>
      <c r="L21" s="10">
        <f t="shared" ca="1" si="4"/>
        <v>0.92143493387497744</v>
      </c>
      <c r="M21" s="10">
        <f t="shared" ca="1" si="4"/>
        <v>4.2993415225452782</v>
      </c>
      <c r="N21" s="4">
        <f t="shared" ca="1" si="4"/>
        <v>120668.19995946366</v>
      </c>
      <c r="O21" s="12">
        <f t="shared" ca="1" si="4"/>
        <v>110381.51068225654</v>
      </c>
    </row>
    <row r="22" spans="1:15" ht="17.399999999999999" thickBot="1" x14ac:dyDescent="0.35">
      <c r="A22" s="1">
        <v>44075</v>
      </c>
      <c r="B22" s="21">
        <f t="shared" ca="1" si="3"/>
        <v>595605.04110256431</v>
      </c>
      <c r="C22" s="21">
        <f t="shared" ca="1" si="3"/>
        <v>154104.4018251106</v>
      </c>
      <c r="D22" s="21">
        <f t="shared" ca="1" si="3"/>
        <v>408411.09724313382</v>
      </c>
      <c r="E22" s="21">
        <f t="shared" ca="1" si="3"/>
        <v>162806.44360774913</v>
      </c>
      <c r="F22" s="21">
        <f t="shared" ca="1" si="3"/>
        <v>221370.10539275926</v>
      </c>
      <c r="G22" s="17">
        <f t="shared" ca="1" si="3"/>
        <v>94379.313811705957</v>
      </c>
      <c r="H22" s="18">
        <f t="shared" ca="1" si="0"/>
        <v>126990.7915810533</v>
      </c>
      <c r="I22" s="7">
        <f t="shared" ca="1" si="1"/>
        <v>0.2132130905842774</v>
      </c>
      <c r="J22" s="19">
        <f t="shared" ca="1" si="2"/>
        <v>316910.84543285973</v>
      </c>
      <c r="K22" s="21">
        <f t="shared" ca="1" si="4"/>
        <v>348646.21332473098</v>
      </c>
      <c r="L22" s="10">
        <f t="shared" ca="1" si="4"/>
        <v>0.87512999057591156</v>
      </c>
      <c r="M22" s="10">
        <f t="shared" ca="1" si="4"/>
        <v>3.232084604336031</v>
      </c>
      <c r="N22" s="4">
        <f t="shared" ca="1" si="4"/>
        <v>125574.20247615148</v>
      </c>
      <c r="O22" s="12">
        <f t="shared" ca="1" si="4"/>
        <v>94576.486169748154</v>
      </c>
    </row>
    <row r="23" spans="1:15" ht="17.399999999999999" thickBot="1" x14ac:dyDescent="0.35">
      <c r="A23" s="1">
        <v>44105</v>
      </c>
      <c r="B23" s="21">
        <f t="shared" ca="1" si="3"/>
        <v>476332.75699433679</v>
      </c>
      <c r="C23" s="21">
        <f t="shared" ca="1" si="3"/>
        <v>109393.63795528082</v>
      </c>
      <c r="D23" s="21">
        <f t="shared" ca="1" si="3"/>
        <v>361099.34810040012</v>
      </c>
      <c r="E23" s="21">
        <f t="shared" ca="1" si="3"/>
        <v>180807.76867883551</v>
      </c>
      <c r="F23" s="21">
        <f t="shared" ca="1" si="3"/>
        <v>207909.78916026224</v>
      </c>
      <c r="G23" s="17">
        <f t="shared" ca="1" si="3"/>
        <v>72581.286921085819</v>
      </c>
      <c r="H23" s="18">
        <f t="shared" ca="1" si="0"/>
        <v>135328.50223917642</v>
      </c>
      <c r="I23" s="7">
        <f t="shared" ca="1" si="1"/>
        <v>0.28410496706777061</v>
      </c>
      <c r="J23" s="19">
        <f t="shared" ca="1" si="2"/>
        <v>290201.40663411631</v>
      </c>
      <c r="K23" s="21">
        <f t="shared" ca="1" si="4"/>
        <v>606750.0488343999</v>
      </c>
      <c r="L23" s="10">
        <f t="shared" ca="1" si="4"/>
        <v>1.7784599280167199</v>
      </c>
      <c r="M23" s="10">
        <f t="shared" ca="1" si="4"/>
        <v>3.9828939617217052</v>
      </c>
      <c r="N23" s="4">
        <f t="shared" ca="1" si="4"/>
        <v>113522.73805894026</v>
      </c>
      <c r="O23" s="12">
        <f t="shared" ca="1" si="4"/>
        <v>84753.738714217965</v>
      </c>
    </row>
    <row r="24" spans="1:15" ht="17.399999999999999" thickBot="1" x14ac:dyDescent="0.35">
      <c r="A24" s="1">
        <v>44136</v>
      </c>
      <c r="B24" s="21">
        <f t="shared" ca="1" si="3"/>
        <v>548974.7227547206</v>
      </c>
      <c r="C24" s="21">
        <f t="shared" ca="1" si="3"/>
        <v>145016.73901575679</v>
      </c>
      <c r="D24" s="21">
        <f t="shared" ca="1" si="3"/>
        <v>325467.61509414541</v>
      </c>
      <c r="E24" s="21">
        <f t="shared" ca="1" si="3"/>
        <v>131984.91219024465</v>
      </c>
      <c r="F24" s="21">
        <f t="shared" ca="1" si="3"/>
        <v>238894.6722128535</v>
      </c>
      <c r="G24" s="17">
        <f t="shared" ca="1" si="3"/>
        <v>106902.61047617902</v>
      </c>
      <c r="H24" s="18">
        <f t="shared" ca="1" si="0"/>
        <v>131992.06173667448</v>
      </c>
      <c r="I24" s="7">
        <f t="shared" ca="1" si="1"/>
        <v>0.24043376910752215</v>
      </c>
      <c r="J24" s="19">
        <f t="shared" ca="1" si="2"/>
        <v>277001.65120600141</v>
      </c>
      <c r="K24" s="21">
        <f t="shared" ca="1" si="4"/>
        <v>421076.52068355074</v>
      </c>
      <c r="L24" s="10">
        <f t="shared" ca="1" si="4"/>
        <v>1.7408522526531638</v>
      </c>
      <c r="M24" s="10">
        <f t="shared" ca="1" si="4"/>
        <v>3.4821330568468838</v>
      </c>
      <c r="N24" s="4">
        <f t="shared" ca="1" si="4"/>
        <v>103589.5291792128</v>
      </c>
      <c r="O24" s="12">
        <f t="shared" ca="1" si="4"/>
        <v>80562.645412488244</v>
      </c>
    </row>
    <row r="25" spans="1:15" ht="17.399999999999999" thickBot="1" x14ac:dyDescent="0.35">
      <c r="A25" s="1">
        <v>44166</v>
      </c>
      <c r="B25" s="21">
        <f t="shared" ca="1" si="3"/>
        <v>514418.82698801794</v>
      </c>
      <c r="C25" s="21">
        <f t="shared" ca="1" si="3"/>
        <v>126680.85411166764</v>
      </c>
      <c r="D25" s="21">
        <f t="shared" ca="1" si="3"/>
        <v>299902.14768172766</v>
      </c>
      <c r="E25" s="21">
        <f t="shared" ca="1" si="3"/>
        <v>138739.31030531725</v>
      </c>
      <c r="F25" s="21">
        <f t="shared" ca="1" si="3"/>
        <v>239052.93493195967</v>
      </c>
      <c r="G25" s="17">
        <f t="shared" ca="1" si="3"/>
        <v>121982.09802958839</v>
      </c>
      <c r="H25" s="18">
        <f t="shared" ca="1" si="0"/>
        <v>117070.83690237127</v>
      </c>
      <c r="I25" s="7">
        <f t="shared" ca="1" si="1"/>
        <v>0.22757883413372454</v>
      </c>
      <c r="J25" s="19">
        <f t="shared" ca="1" si="2"/>
        <v>265420.16441698489</v>
      </c>
      <c r="K25" s="21">
        <f t="shared" ca="1" si="4"/>
        <v>571909.66437605675</v>
      </c>
      <c r="L25" s="10">
        <f t="shared" ca="1" si="4"/>
        <v>1.0791243519668585</v>
      </c>
      <c r="M25" s="10">
        <f t="shared" ca="1" si="4"/>
        <v>4.4568643614570007</v>
      </c>
      <c r="N25" s="4">
        <f t="shared" ca="1" si="4"/>
        <v>94789.925765634398</v>
      </c>
      <c r="O25" s="12">
        <f t="shared" ca="1" si="4"/>
        <v>62298.952539104386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5E885-DE27-4070-9A0B-0658F9348506}">
  <dimension ref="A9:I27"/>
  <sheetViews>
    <sheetView tabSelected="1" zoomScale="67" workbookViewId="0">
      <pane ySplit="16" topLeftCell="A17" activePane="bottomLeft" state="frozen"/>
      <selection pane="bottomLeft" activeCell="G30" sqref="G30"/>
    </sheetView>
  </sheetViews>
  <sheetFormatPr defaultRowHeight="15.6" x14ac:dyDescent="0.3"/>
  <cols>
    <col min="1" max="1" width="10.59765625" bestFit="1" customWidth="1"/>
    <col min="2" max="2" width="11.3984375" bestFit="1" customWidth="1"/>
    <col min="3" max="3" width="10.09765625" customWidth="1"/>
    <col min="4" max="4" width="13.8984375" customWidth="1"/>
    <col min="5" max="5" width="12.5" customWidth="1"/>
    <col min="6" max="6" width="15" customWidth="1"/>
    <col min="7" max="8" width="10.09765625" customWidth="1"/>
    <col min="9" max="9" width="10.796875" customWidth="1"/>
  </cols>
  <sheetData>
    <row r="9" spans="5:5" x14ac:dyDescent="0.3">
      <c r="E9" t="s">
        <v>33</v>
      </c>
    </row>
    <row r="20" spans="1:9" x14ac:dyDescent="0.3">
      <c r="C20" t="s">
        <v>1</v>
      </c>
      <c r="D20" t="s">
        <v>31</v>
      </c>
      <c r="E20" t="s">
        <v>32</v>
      </c>
      <c r="F20" t="s">
        <v>27</v>
      </c>
      <c r="G20" t="s">
        <v>28</v>
      </c>
      <c r="H20" t="s">
        <v>29</v>
      </c>
      <c r="I20" t="s">
        <v>30</v>
      </c>
    </row>
    <row r="21" spans="1:9" x14ac:dyDescent="0.3">
      <c r="A21" t="str">
        <f>CONCATENATE("Year :  ",WORKING!A4)</f>
        <v>Year :  2019</v>
      </c>
      <c r="B21" t="str">
        <f>CONCATENATE("Month :  ",WORKING!B4)</f>
        <v>Month :  Jun</v>
      </c>
      <c r="C21" s="22">
        <f>WORKING!B22</f>
        <v>520000</v>
      </c>
      <c r="D21" s="22">
        <f>WORKING!C22</f>
        <v>124200</v>
      </c>
      <c r="E21" s="22">
        <f>WORKING!D22</f>
        <v>395800</v>
      </c>
      <c r="F21" s="22">
        <f>WORKING!E22</f>
        <v>175100</v>
      </c>
      <c r="G21" s="22">
        <f>WORKING!F22</f>
        <v>220700</v>
      </c>
      <c r="H21" s="22">
        <f>WORKING!G22</f>
        <v>75000</v>
      </c>
      <c r="I21" s="22">
        <f>WORKING!H22</f>
        <v>145700</v>
      </c>
    </row>
    <row r="22" spans="1:9" x14ac:dyDescent="0.3">
      <c r="A22" t="s">
        <v>33</v>
      </c>
    </row>
    <row r="23" spans="1:9" x14ac:dyDescent="0.3">
      <c r="A23" t="str">
        <f>CONCATENATE("Year :  ",WORKING!S4)</f>
        <v>Year :  2020</v>
      </c>
      <c r="B23" t="str">
        <f>CONCATENATE("Month :  ",WORKING!T4)</f>
        <v>Month :  Jul</v>
      </c>
      <c r="C23" s="22">
        <f>WORKING!O22</f>
        <v>598966.62879547779</v>
      </c>
      <c r="D23" s="22">
        <f>WORKING!P22</f>
        <v>138568.41497588338</v>
      </c>
      <c r="E23" s="22">
        <f>WORKING!Q22</f>
        <v>414515.81074715126</v>
      </c>
      <c r="F23" s="22">
        <f>WORKING!R22</f>
        <v>192403.13368176544</v>
      </c>
      <c r="G23" s="22">
        <f>WORKING!S22</f>
        <v>201189.57889062449</v>
      </c>
      <c r="H23" s="22">
        <f>WORKING!T22</f>
        <v>95898.595524061995</v>
      </c>
      <c r="I23" s="22">
        <f>WORKING!U22</f>
        <v>105290.98336656249</v>
      </c>
    </row>
    <row r="25" spans="1:9" x14ac:dyDescent="0.3">
      <c r="C25" t="s">
        <v>34</v>
      </c>
    </row>
    <row r="26" spans="1:9" x14ac:dyDescent="0.3">
      <c r="C26" t="s">
        <v>1</v>
      </c>
      <c r="D26" t="s">
        <v>31</v>
      </c>
      <c r="E26" t="s">
        <v>32</v>
      </c>
      <c r="F26" t="s">
        <v>27</v>
      </c>
      <c r="G26" t="s">
        <v>28</v>
      </c>
      <c r="H26" t="s">
        <v>29</v>
      </c>
      <c r="I26" t="s">
        <v>30</v>
      </c>
    </row>
    <row r="27" spans="1:9" x14ac:dyDescent="0.3">
      <c r="C27" s="25">
        <f t="shared" ref="C27:I27" si="0">C23/C21-1</f>
        <v>0.15185890152976489</v>
      </c>
      <c r="D27" s="25">
        <f t="shared" si="0"/>
        <v>0.1156877212228935</v>
      </c>
      <c r="E27" s="25">
        <f t="shared" si="0"/>
        <v>4.7286030184818806E-2</v>
      </c>
      <c r="F27" s="25">
        <f t="shared" si="0"/>
        <v>9.8818581849031695E-2</v>
      </c>
      <c r="G27" s="25">
        <f t="shared" si="0"/>
        <v>-8.8402451786930292E-2</v>
      </c>
      <c r="H27" s="25">
        <f t="shared" si="0"/>
        <v>0.27864794032082663</v>
      </c>
      <c r="I27" s="25">
        <f t="shared" si="0"/>
        <v>-0.27734397140314004</v>
      </c>
    </row>
  </sheetData>
  <conditionalFormatting sqref="C27:I27">
    <cfRule type="colorScale" priority="1">
      <colorScale>
        <cfvo type="min"/>
        <cfvo type="percentile" val="50"/>
        <cfvo type="max"/>
        <color rgb="FFF8696B"/>
        <color rgb="FFFFEB84"/>
        <color rgb="FF63BE7B"/>
      </colorScale>
    </cfRule>
    <cfRule type="iconSet" priority="2">
      <iconSet iconSet="3Arrows">
        <cfvo type="percent" val="0"/>
        <cfvo type="percent" val="33"/>
        <cfvo type="percent" val="67"/>
      </iconSet>
    </cfRule>
  </conditionalFormatting>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vt:lpstr>
      <vt:lpstr>Main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ARYAN SHAH</cp:lastModifiedBy>
  <dcterms:created xsi:type="dcterms:W3CDTF">2020-11-16T12:47:35Z</dcterms:created>
  <dcterms:modified xsi:type="dcterms:W3CDTF">2023-06-24T17:40:13Z</dcterms:modified>
</cp:coreProperties>
</file>