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ya4\reach\Dicoding-MachineLearning-BelajarVisualisasiData\"/>
    </mc:Choice>
  </mc:AlternateContent>
  <xr:revisionPtr revIDLastSave="0" documentId="13_ncr:1_{CD5AE5BF-1050-43EE-9BEC-C1DDFA65A4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ris dan Kolom" sheetId="1" r:id="rId1"/>
    <sheet name="Sortir Data" sheetId="2" r:id="rId2"/>
    <sheet name="Penyaringan Data" sheetId="3" r:id="rId3"/>
    <sheet name="Pengenalan Formula pada Spreads" sheetId="4" r:id="rId4"/>
    <sheet name="Operator dalam Spreadsheet" sheetId="5" r:id="rId5"/>
    <sheet name="Elemen Formula pada Spreadsheet" sheetId="6" r:id="rId6"/>
    <sheet name="Fungsi Sum, Average, dan Count " sheetId="7" r:id="rId7"/>
    <sheet name="Fungsi Min, Max, Trim, Replace," sheetId="8" r:id="rId8"/>
    <sheet name="Pengenalan Pivot Tabel dan Elem" sheetId="9" r:id="rId9"/>
    <sheet name="Pivot Table 1" sheetId="10" r:id="rId10"/>
    <sheet name="Tips Pivot Table" sheetId="11" r:id="rId11"/>
    <sheet name="Detail1-Kos Campur" sheetId="12" r:id="rId12"/>
  </sheets>
  <definedNames>
    <definedName name="_xlnm._FilterDatabase" localSheetId="2" hidden="1">'Penyaringan Data'!$A$1:$G$57</definedName>
  </definedNames>
  <calcPr calcId="191029"/>
  <pivotCaches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8" l="1"/>
  <c r="K41" i="8"/>
  <c r="K40" i="8"/>
  <c r="K39" i="8"/>
  <c r="K38" i="8"/>
  <c r="K35" i="8"/>
  <c r="K34" i="8"/>
  <c r="K33" i="8"/>
  <c r="K32" i="8"/>
  <c r="K31" i="8"/>
  <c r="K30" i="8"/>
  <c r="K29" i="8"/>
  <c r="K28" i="8"/>
  <c r="K27" i="8"/>
  <c r="K26" i="8"/>
  <c r="H14" i="8" a="1"/>
  <c r="H16" i="8" s="1"/>
  <c r="C12" i="8"/>
  <c r="C13" i="8" s="1"/>
  <c r="H11" i="8"/>
  <c r="H10" i="8"/>
  <c r="H9" i="8"/>
  <c r="H6" i="8"/>
  <c r="H5" i="8"/>
  <c r="H4" i="8"/>
  <c r="H3" i="8"/>
  <c r="H2" i="8"/>
  <c r="J46" i="7"/>
  <c r="J45" i="7"/>
  <c r="J44" i="7"/>
  <c r="J43" i="7"/>
  <c r="G43" i="7"/>
  <c r="J42" i="7"/>
  <c r="G42" i="7"/>
  <c r="C38" i="7"/>
  <c r="C39" i="7" s="1"/>
  <c r="K20" i="7"/>
  <c r="H20" i="7"/>
  <c r="K19" i="7"/>
  <c r="H19" i="7"/>
  <c r="K18" i="7"/>
  <c r="K17" i="7"/>
  <c r="H17" i="7"/>
  <c r="K16" i="7"/>
  <c r="H16" i="7"/>
  <c r="K15" i="7"/>
  <c r="H15" i="7"/>
  <c r="C13" i="7"/>
  <c r="C12" i="7"/>
  <c r="B12" i="7"/>
  <c r="C1" i="6"/>
  <c r="A7" i="5"/>
  <c r="A6" i="5"/>
  <c r="A4" i="4"/>
  <c r="A3" i="4"/>
  <c r="H17" i="8" l="1"/>
  <c r="H14" i="8"/>
  <c r="H18" i="8"/>
  <c r="H15" i="8"/>
</calcChain>
</file>

<file path=xl/sharedStrings.xml><?xml version="1.0" encoding="utf-8"?>
<sst xmlns="http://schemas.openxmlformats.org/spreadsheetml/2006/main" count="679" uniqueCount="174">
  <si>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</si>
  <si>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</si>
  <si>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</si>
  <si>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</si>
  <si>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</si>
  <si>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</si>
  <si>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</si>
  <si>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</si>
  <si>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</si>
  <si>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</si>
  <si>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</si>
  <si>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</si>
  <si>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</si>
  <si>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</si>
  <si>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</si>
  <si>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</si>
  <si>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</si>
  <si>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</si>
  <si>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</si>
  <si>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</si>
  <si>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</si>
  <si>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</si>
  <si>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</si>
  <si>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</si>
  <si>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</si>
  <si>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</si>
  <si>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</si>
  <si>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</si>
  <si>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</si>
  <si>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</si>
  <si>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</si>
  <si>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</si>
  <si>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</si>
  <si>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TglPembelian</t>
  </si>
  <si>
    <t>Wilayah</t>
  </si>
  <si>
    <t>NamaPembeli</t>
  </si>
  <si>
    <t>Produk</t>
  </si>
  <si>
    <t>Jumlah</t>
  </si>
  <si>
    <t>Harga</t>
  </si>
  <si>
    <t>TotalNilaiPembelian</t>
  </si>
  <si>
    <t>Note: Data -&gt; Sort Range -&gt; 1 kondisi / 2 kondisi</t>
  </si>
  <si>
    <t>Tengah</t>
  </si>
  <si>
    <t>Agung</t>
  </si>
  <si>
    <t>Charger</t>
  </si>
  <si>
    <t>Kabel USB</t>
  </si>
  <si>
    <t>Keyboard</t>
  </si>
  <si>
    <t>Ahmad</t>
  </si>
  <si>
    <t>Baterai</t>
  </si>
  <si>
    <t>Monitor</t>
  </si>
  <si>
    <t>Ani</t>
  </si>
  <si>
    <t>Timur</t>
  </si>
  <si>
    <t>Arjuna</t>
  </si>
  <si>
    <t>Barat</t>
  </si>
  <si>
    <t>Budi</t>
  </si>
  <si>
    <t>Ridho</t>
  </si>
  <si>
    <t>Ridwan</t>
  </si>
  <si>
    <t>Tasya</t>
  </si>
  <si>
    <t>Taufik</t>
  </si>
  <si>
    <t>Togar</t>
  </si>
  <si>
    <t>Yoga</t>
  </si>
  <si>
    <t>Note: Data -&gt; Create a Filter -&gt; simbol segitiga</t>
  </si>
  <si>
    <t>Note: "= A1 + A2", "= A1 - A2", "= A1 / A2", "= A1 * A2", "= A1 ^2"</t>
  </si>
  <si>
    <t>Note: "=SUM(A1:A5)", "=SUM(A1:A2;A5)" -&gt; range(:), union(;), titik potong(&lt;spasi&gt;)</t>
  </si>
  <si>
    <t>Note: "=SUM(A1:A5)*B1/2"</t>
  </si>
  <si>
    <t>Nama Barang</t>
  </si>
  <si>
    <t>Stok Barang</t>
  </si>
  <si>
    <t>Terjual</t>
  </si>
  <si>
    <t>Note: Data -&gt; Split Text to Column</t>
  </si>
  <si>
    <t>Buku tulis</t>
  </si>
  <si>
    <t>[ =SUM(range) ] -&gt; [ =SUM(B2:B11) ]</t>
  </si>
  <si>
    <t>Pensil</t>
  </si>
  <si>
    <t>[ =SUMIF(range;”kriteria”;sum_range) ] -&gt; [ =SUMIF(A2:A11,"Buku Tulis",C2:C11) ] -&gt; hanya bisa untuk satu kriteria saja</t>
  </si>
  <si>
    <t>Penggaris</t>
  </si>
  <si>
    <t>[ =SUMIFS(sum_range, kriteria_range1, “kriteria1”, kriteria_range2, “kriteria2”, dan seterusnya) ] -&gt; [ =SUMIFS(D16:D25, C16:C25, "Buku Tulis", B16:B25, "&gt;=01/02/2020", B16:B25, "&lt;=02/02/2020") ]</t>
  </si>
  <si>
    <t>Penghapus biasa</t>
  </si>
  <si>
    <t>[ =AVERAGE(range) ] -&gt; [ =AVERAGE(C3:C12) ]</t>
  </si>
  <si>
    <t>Penghapus bolpoin</t>
  </si>
  <si>
    <t>[ =COUNT(range) ] -&gt; [ =COUNT(C3:C12) ] -&gt; hanya menghitung nilai numerik</t>
  </si>
  <si>
    <t>Rautan pensil</t>
  </si>
  <si>
    <t>[ =COUNTA(range) ] -&gt; [ =COUNTA(C3:C12) ] -&gt; menghitung nilai non-numerik juga, hanya melewati sel yang kosong</t>
  </si>
  <si>
    <t>Tempat pensil</t>
  </si>
  <si>
    <t>[ =COUNTIF(range,kriteria) ] -&gt; [ =COUNTIF(C42:C51, "L") ] -&gt; menghitung banyaknya data pada kumpulan sel dengan kriteria tertentu</t>
  </si>
  <si>
    <t>Spidol</t>
  </si>
  <si>
    <t>[ =COUNTIFS(kriteria_range1,kriteria1, kriteria_range2, kriteria2, dan seterusnya) ] -&gt; [ =COUNTIFS(C42:C51, "L", D42:D51, "Sepak Bola") ] -&gt; menghitung banyaknya data pada kumpulan sel berdasarkan kriteria (lebih dari satu)</t>
  </si>
  <si>
    <t>Lem</t>
  </si>
  <si>
    <t>Gunting</t>
  </si>
  <si>
    <t>TOTAL</t>
  </si>
  <si>
    <t>RATA-RATA</t>
  </si>
  <si>
    <t>SUMIF</t>
  </si>
  <si>
    <t>SUMIFS</t>
  </si>
  <si>
    <t>Total Terjual</t>
  </si>
  <si>
    <t>No</t>
  </si>
  <si>
    <t>Tanggal</t>
  </si>
  <si>
    <t>Buku Tulis</t>
  </si>
  <si>
    <t>Penghapus</t>
  </si>
  <si>
    <t>Belum Ada</t>
  </si>
  <si>
    <t>COUNT</t>
  </si>
  <si>
    <t>COUNTA</t>
  </si>
  <si>
    <t>Nama</t>
  </si>
  <si>
    <t>Jenis Kelamin</t>
  </si>
  <si>
    <t>Hobi</t>
  </si>
  <si>
    <t>L</t>
  </si>
  <si>
    <t>Sepak Bola</t>
  </si>
  <si>
    <t>Laki-Laki</t>
  </si>
  <si>
    <t>P</t>
  </si>
  <si>
    <t>Memasak</t>
  </si>
  <si>
    <t>Perempuan</t>
  </si>
  <si>
    <t>Andi</t>
  </si>
  <si>
    <t>Basket</t>
  </si>
  <si>
    <t>Alan</t>
  </si>
  <si>
    <t>Menulis</t>
  </si>
  <si>
    <t>Sarah</t>
  </si>
  <si>
    <t>Menari</t>
  </si>
  <si>
    <t>Riris</t>
  </si>
  <si>
    <t>Haris</t>
  </si>
  <si>
    <t>Siti</t>
  </si>
  <si>
    <t>Robert</t>
  </si>
  <si>
    <t>Yayan</t>
  </si>
  <si>
    <t>[  =MAX(C3:C12) ]</t>
  </si>
  <si>
    <t>Data</t>
  </si>
  <si>
    <t>Hasil TRIM</t>
  </si>
  <si>
    <t>[  =TRIM(G2) ]</t>
  </si>
  <si>
    <t>[  =MIN(C3:C12) ]</t>
  </si>
  <si>
    <t>Pensil           ada          5 unit</t>
  </si>
  <si>
    <t>Stok            barang           habis</t>
  </si>
  <si>
    <t xml:space="preserve">Buku   tulis            sisa           20 unit     </t>
  </si>
  <si>
    <t>Penghapus        sedang       re-stock</t>
  </si>
  <si>
    <t>Penggaris           sisa 50         unit</t>
  </si>
  <si>
    <t xml:space="preserve">Data              </t>
  </si>
  <si>
    <t>Hasil Replace</t>
  </si>
  <si>
    <t>[  =REPLACE(text, position, length, new_text) ] -&gt; [ =REPLACE(G9, 4, 1, "u") ]</t>
  </si>
  <si>
    <t>Buka</t>
  </si>
  <si>
    <t>Saya membaca buku</t>
  </si>
  <si>
    <t>Saya123</t>
  </si>
  <si>
    <t>MAX</t>
  </si>
  <si>
    <t>MIN</t>
  </si>
  <si>
    <t>Hasil Unique</t>
  </si>
  <si>
    <t>[  =UNIQUE(G14:G23) ]</t>
  </si>
  <si>
    <t>Buku</t>
  </si>
  <si>
    <t>Stok</t>
  </si>
  <si>
    <t>Barang</t>
  </si>
  <si>
    <t>Status Penjualan</t>
  </si>
  <si>
    <t>[  =IF(J31&gt;75, "Bagus", "Perlu Ditingkatkan") ]</t>
  </si>
  <si>
    <t/>
  </si>
  <si>
    <t>Nilai</t>
  </si>
  <si>
    <t>Nilai Angka</t>
  </si>
  <si>
    <t>Nilai Siswa</t>
  </si>
  <si>
    <t>Keterangan</t>
  </si>
  <si>
    <t>[ =IF(J38&gt;=90,"A",IF(J38&gt;=80,"B",IF(J38&gt;=70,"C",IF(J38&gt;=60,"D","E")))) ]</t>
  </si>
  <si>
    <t>A</t>
  </si>
  <si>
    <t>90 - 100</t>
  </si>
  <si>
    <t>B</t>
  </si>
  <si>
    <t>80 - 89</t>
  </si>
  <si>
    <t>C</t>
  </si>
  <si>
    <t>70 - 79</t>
  </si>
  <si>
    <t>D</t>
  </si>
  <si>
    <t>60 - 69</t>
  </si>
  <si>
    <t>E</t>
  </si>
  <si>
    <t>&lt;60</t>
  </si>
  <si>
    <t>Jenis Kos</t>
  </si>
  <si>
    <t>Pemilik</t>
  </si>
  <si>
    <t>Harga per-bulan</t>
  </si>
  <si>
    <t>Note: Insert -&gt; Pivot Tabel</t>
  </si>
  <si>
    <t>Kos Putra</t>
  </si>
  <si>
    <t>Kos Putri</t>
  </si>
  <si>
    <t>Kos Campur</t>
  </si>
  <si>
    <t>Tono</t>
  </si>
  <si>
    <t>Lala</t>
  </si>
  <si>
    <t>Lilis</t>
  </si>
  <si>
    <t>Anton</t>
  </si>
  <si>
    <t>COUNTA of Jenis Kos</t>
  </si>
  <si>
    <t>Grand Total</t>
  </si>
  <si>
    <t>AVERAGE of Harga per-bulan</t>
  </si>
  <si>
    <t>https://docs.google.com/spreadsheets/d/1hM1XWJ1HTQ5o6znZSPuE_Jz8uswPWO9Ff7ogK_ehEIk/edit?usp=sharing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</si>
</sst>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mm/dd/yyyy"/>
  </numFmts>
  <fonts count="10">
    <font>
      <sz val="11"/>
      <color rgb="FF000000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rgb="FFFAFAFA"/>
      <name val="&quot;Open Dyslexic&quot;"/>
    </font>
    <font>
      <b/>
      <sz val="11"/>
      <color rgb="FFFFFFFF"/>
      <name val="Calibri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43F5E"/>
        <bgColor rgb="FFF43F5E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3" fillId="3" borderId="0" xfId="0" applyFont="1" applyFill="1"/>
    <xf numFmtId="0" fontId="3" fillId="4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/>
    <xf numFmtId="165" fontId="3" fillId="5" borderId="1" xfId="0" applyNumberFormat="1" applyFont="1" applyFill="1" applyBorder="1"/>
    <xf numFmtId="0" fontId="3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0" borderId="1" xfId="0" applyFont="1" applyBorder="1"/>
    <xf numFmtId="0" fontId="3" fillId="7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7" fillId="8" borderId="0" xfId="0" applyFont="1" applyFill="1" applyAlignment="1">
      <alignment horizontal="left"/>
    </xf>
    <xf numFmtId="0" fontId="4" fillId="3" borderId="0" xfId="0" applyFont="1" applyFill="1"/>
    <xf numFmtId="3" fontId="3" fillId="0" borderId="0" xfId="0" applyNumberFormat="1" applyFont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3" fontId="3" fillId="0" borderId="9" xfId="0" applyNumberFormat="1" applyFont="1" applyBorder="1"/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9" fillId="9" borderId="0" xfId="0" applyFont="1" applyFill="1" applyAlignment="1">
      <alignment horizontal="left"/>
    </xf>
    <xf numFmtId="0" fontId="4" fillId="2" borderId="0" xfId="0" applyFont="1" applyFill="1"/>
    <xf numFmtId="0" fontId="0" fillId="0" borderId="0" xfId="0"/>
    <xf numFmtId="0" fontId="3" fillId="6" borderId="2" xfId="0" applyFont="1" applyFill="1" applyBorder="1"/>
    <xf numFmtId="0" fontId="6" fillId="0" borderId="3" xfId="0" applyFont="1" applyBorder="1"/>
    <xf numFmtId="0" fontId="3" fillId="0" borderId="2" xfId="0" applyFont="1" applyBorder="1" applyAlignment="1">
      <alignment horizontal="center"/>
    </xf>
    <xf numFmtId="0" fontId="3" fillId="4" borderId="2" xfId="0" applyFont="1" applyFill="1" applyBorder="1"/>
    <xf numFmtId="0" fontId="3" fillId="0" borderId="2" xfId="0" applyFont="1" applyBorder="1"/>
    <xf numFmtId="0" fontId="0" fillId="0" borderId="10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Kos Campu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ya Refman" refreshedDate="45848.465242245373" refreshedVersion="8" recordCount="15" xr:uid="{00000000-000A-0000-FFFF-FFFF00000000}">
  <cacheSource type="worksheet">
    <worksheetSource ref="A1:C16" sheet="Pengenalan Pivot Tabel dan Elem"/>
  </cacheSource>
  <cacheFields count="3">
    <cacheField name="Jenis Kos" numFmtId="0">
      <sharedItems count="3">
        <s v="Kos Putra"/>
        <s v="Kos Putri"/>
        <s v="Kos Campur"/>
      </sharedItems>
    </cacheField>
    <cacheField name="Pemilik" numFmtId="0">
      <sharedItems count="8">
        <s v="Budi"/>
        <s v="Siti"/>
        <s v="Tono"/>
        <s v="Lala"/>
        <s v="Lilis"/>
        <s v="Anton"/>
        <s v="Alan"/>
        <s v="Andi"/>
      </sharedItems>
    </cacheField>
    <cacheField name="Harga per-bulan" numFmtId="3">
      <sharedItems containsSemiMixedTypes="0" containsString="0" containsNumber="1" containsInteger="1" minValue="550000" maxValue="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600000"/>
  </r>
  <r>
    <x v="1"/>
    <x v="1"/>
    <n v="730000"/>
  </r>
  <r>
    <x v="2"/>
    <x v="2"/>
    <n v="860000"/>
  </r>
  <r>
    <x v="0"/>
    <x v="0"/>
    <n v="800000"/>
  </r>
  <r>
    <x v="0"/>
    <x v="3"/>
    <n v="650000"/>
  </r>
  <r>
    <x v="0"/>
    <x v="4"/>
    <n v="600000"/>
  </r>
  <r>
    <x v="1"/>
    <x v="4"/>
    <n v="930000"/>
  </r>
  <r>
    <x v="0"/>
    <x v="2"/>
    <n v="645000"/>
  </r>
  <r>
    <x v="1"/>
    <x v="5"/>
    <n v="700000"/>
  </r>
  <r>
    <x v="2"/>
    <x v="6"/>
    <n v="1000000"/>
  </r>
  <r>
    <x v="2"/>
    <x v="6"/>
    <n v="1500000"/>
  </r>
  <r>
    <x v="1"/>
    <x v="5"/>
    <n v="950000"/>
  </r>
  <r>
    <x v="1"/>
    <x v="3"/>
    <n v="975000"/>
  </r>
  <r>
    <x v="0"/>
    <x v="7"/>
    <n v="550000"/>
  </r>
  <r>
    <x v="2"/>
    <x v="0"/>
    <n v="1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 Table 1" cacheId="5" applyNumberFormats="0" applyBorderFormats="0" applyFontFormats="0" applyPatternFormats="0" applyAlignmentFormats="0" applyWidthHeightFormats="0" dataCaption="" updatedVersion="8" compact="0" compactData="0">
  <location ref="A1:E11" firstHeaderRow="1" firstDataRow="2" firstDataCol="1"/>
  <pivotFields count="3">
    <pivotField name="Jenis Kos" axis="axisCol" dataField="1" compact="0" outline="0" multipleItemSelectionAllowed="1" showAll="0" sortType="ascending">
      <items count="4">
        <item x="2"/>
        <item x="0"/>
        <item x="1"/>
        <item t="default"/>
      </items>
    </pivotField>
    <pivotField name="Pemilik" axis="axisRow" compact="0" outline="0" multipleItemSelectionAllowed="1" showAll="0" sortType="ascending">
      <items count="9">
        <item x="6"/>
        <item x="7"/>
        <item x="5"/>
        <item x="0"/>
        <item x="3"/>
        <item x="4"/>
        <item x="1"/>
        <item x="2"/>
        <item t="default"/>
      </items>
    </pivotField>
    <pivotField name="Harga per-bulan" compact="0" numFmtId="3" outline="0" multipleItemSelectionAllowe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A of Jenis Ko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Tips Pivot Table" cacheId="5" applyNumberFormats="0" applyBorderFormats="0" applyFontFormats="0" applyPatternFormats="0" applyAlignmentFormats="0" applyWidthHeightFormats="0" dataCaption="" updatedVersion="8" compact="0" compactData="0">
  <location ref="A1:C6" firstHeaderRow="1" firstDataRow="2" firstDataCol="1"/>
  <pivotFields count="3">
    <pivotField name="Jenis Kos" axis="axisRow" dataField="1" compact="0" outline="0" multipleItemSelectionAllowed="1" showAll="0" sortType="ascending">
      <items count="4">
        <item x="2"/>
        <item x="0"/>
        <item x="1"/>
        <item t="default"/>
      </items>
    </pivotField>
    <pivotField name="Pemilik" compact="0" outline="0" multipleItemSelectionAllowed="1" showAll="0"/>
    <pivotField name="Harga per-bulan" dataField="1" compact="0" numFmtId="3" outline="0" multipleItemSelectionAllowe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A of Jenis Kos" fld="0" subtotal="count" baseField="0"/>
    <dataField name="AVERAGE of Harga per-bulan" fld="2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5">
  <tableColumns count="3">
    <tableColumn id="1" xr3:uid="{00000000-0010-0000-0000-000001000000}" name="Jenis Kos"/>
    <tableColumn id="2" xr3:uid="{00000000-0010-0000-0000-000002000000}" name="Pemilik"/>
    <tableColumn id="3" xr3:uid="{00000000-0010-0000-0000-000003000000}" name="Harga per-bulan"/>
  </tableColumns>
  <tableStyleInfo name="Detail1-Kos Campu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zoomScale="57" workbookViewId="0">
      <selection activeCell="I1" sqref="I1:O1"/>
    </sheetView>
  </sheetViews>
  <sheetFormatPr defaultColWidth="14.453125" defaultRowHeight="15" customHeight="1"/>
  <sheetData>
    <row r="1" spans="1:1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9" t="s">
        <v>173</v>
      </c>
      <c r="J1" s="39"/>
      <c r="K1" s="39"/>
      <c r="L1" s="39"/>
      <c r="M1" s="39"/>
      <c r="N1" s="39"/>
      <c r="O1" s="39"/>
    </row>
    <row r="2" spans="1:1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3">
        <v>32</v>
      </c>
      <c r="G2" s="4" t="s">
        <v>11</v>
      </c>
      <c r="H2" s="3">
        <v>1562</v>
      </c>
    </row>
    <row r="3" spans="1:15">
      <c r="A3" s="3">
        <v>2</v>
      </c>
      <c r="B3" s="4" t="s">
        <v>12</v>
      </c>
      <c r="C3" s="4" t="s">
        <v>13</v>
      </c>
      <c r="D3" s="4" t="s">
        <v>9</v>
      </c>
      <c r="E3" s="4" t="s">
        <v>14</v>
      </c>
      <c r="F3" s="3">
        <v>25</v>
      </c>
      <c r="G3" s="4" t="s">
        <v>15</v>
      </c>
      <c r="H3" s="3">
        <v>1582</v>
      </c>
    </row>
    <row r="4" spans="1:1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3">
        <v>36</v>
      </c>
      <c r="G4" s="4" t="s">
        <v>20</v>
      </c>
      <c r="H4" s="3">
        <v>2587</v>
      </c>
    </row>
    <row r="5" spans="1:15">
      <c r="A5" s="3">
        <v>4</v>
      </c>
      <c r="B5" s="4" t="s">
        <v>21</v>
      </c>
      <c r="C5" s="4" t="s">
        <v>22</v>
      </c>
      <c r="D5" s="4" t="s">
        <v>9</v>
      </c>
      <c r="E5" s="4" t="s">
        <v>10</v>
      </c>
      <c r="F5" s="3">
        <v>25</v>
      </c>
      <c r="G5" s="4" t="s">
        <v>11</v>
      </c>
      <c r="H5" s="3">
        <v>3549</v>
      </c>
    </row>
    <row r="6" spans="1:15">
      <c r="A6" s="3">
        <v>5</v>
      </c>
      <c r="B6" s="4" t="s">
        <v>23</v>
      </c>
      <c r="C6" s="4" t="s">
        <v>24</v>
      </c>
      <c r="D6" s="4" t="s">
        <v>9</v>
      </c>
      <c r="E6" s="4" t="s">
        <v>10</v>
      </c>
      <c r="F6" s="3">
        <v>58</v>
      </c>
      <c r="G6" s="4" t="s">
        <v>15</v>
      </c>
      <c r="H6" s="3">
        <v>2468</v>
      </c>
    </row>
    <row r="7" spans="1:15">
      <c r="A7" s="3">
        <v>6</v>
      </c>
      <c r="B7" s="4" t="s">
        <v>25</v>
      </c>
      <c r="C7" s="4" t="s">
        <v>26</v>
      </c>
      <c r="D7" s="4" t="s">
        <v>18</v>
      </c>
      <c r="E7" s="4" t="s">
        <v>10</v>
      </c>
      <c r="F7" s="3">
        <v>24</v>
      </c>
      <c r="G7" s="4" t="s">
        <v>20</v>
      </c>
      <c r="H7" s="3">
        <v>2554</v>
      </c>
    </row>
    <row r="8" spans="1:15">
      <c r="A8" s="3">
        <v>7</v>
      </c>
      <c r="B8" s="4" t="s">
        <v>27</v>
      </c>
      <c r="C8" s="4" t="s">
        <v>28</v>
      </c>
      <c r="D8" s="4" t="s">
        <v>9</v>
      </c>
      <c r="E8" s="4" t="s">
        <v>14</v>
      </c>
      <c r="F8" s="3">
        <v>56</v>
      </c>
      <c r="G8" s="4" t="s">
        <v>11</v>
      </c>
      <c r="H8" s="3">
        <v>3598</v>
      </c>
    </row>
    <row r="9" spans="1:15">
      <c r="A9" s="3">
        <v>8</v>
      </c>
      <c r="B9" s="4" t="s">
        <v>29</v>
      </c>
      <c r="C9" s="4" t="s">
        <v>30</v>
      </c>
      <c r="D9" s="4" t="s">
        <v>9</v>
      </c>
      <c r="E9" s="4" t="s">
        <v>10</v>
      </c>
      <c r="F9" s="3">
        <v>27</v>
      </c>
      <c r="G9" s="4" t="s">
        <v>15</v>
      </c>
      <c r="H9" s="3">
        <v>2456</v>
      </c>
    </row>
    <row r="10" spans="1:15">
      <c r="A10" s="3">
        <v>9</v>
      </c>
      <c r="B10" s="4" t="s">
        <v>31</v>
      </c>
      <c r="C10" s="4" t="s">
        <v>32</v>
      </c>
      <c r="D10" s="4" t="s">
        <v>9</v>
      </c>
      <c r="E10" s="4" t="s">
        <v>10</v>
      </c>
      <c r="F10" s="3">
        <v>40</v>
      </c>
      <c r="G10" s="4" t="s">
        <v>20</v>
      </c>
      <c r="H10" s="3">
        <v>6548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13.26953125" customWidth="1"/>
    <col min="2" max="2" width="8.08984375" customWidth="1"/>
    <col min="3" max="3" width="13.7265625" customWidth="1"/>
    <col min="4" max="4" width="9.81640625" customWidth="1"/>
    <col min="5" max="5" width="7.26953125" customWidth="1"/>
    <col min="6" max="6" width="13.7265625" customWidth="1"/>
    <col min="7" max="7" width="19.81640625" customWidth="1"/>
    <col min="8" max="26" width="8.7265625" customWidth="1"/>
  </cols>
  <sheetData>
    <row r="1" spans="1:26" ht="14.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40" t="s">
        <v>40</v>
      </c>
      <c r="I1" s="41"/>
      <c r="J1" s="41"/>
      <c r="K1" s="41"/>
      <c r="L1" s="41"/>
    </row>
    <row r="2" spans="1:26" ht="14.5">
      <c r="A2" s="6">
        <v>43522</v>
      </c>
      <c r="B2" s="5" t="s">
        <v>41</v>
      </c>
      <c r="C2" s="5" t="s">
        <v>42</v>
      </c>
      <c r="D2" s="5" t="s">
        <v>43</v>
      </c>
      <c r="E2" s="5">
        <v>27</v>
      </c>
      <c r="F2" s="7">
        <v>30000</v>
      </c>
      <c r="G2" s="7">
        <v>810000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5">
      <c r="A3" s="6">
        <v>43965</v>
      </c>
      <c r="B3" s="5" t="s">
        <v>41</v>
      </c>
      <c r="C3" s="5" t="s">
        <v>42</v>
      </c>
      <c r="D3" s="5" t="s">
        <v>44</v>
      </c>
      <c r="E3" s="5">
        <v>53</v>
      </c>
      <c r="F3" s="7">
        <v>15000</v>
      </c>
      <c r="G3" s="7">
        <v>795000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5">
      <c r="A4" s="6">
        <v>44084</v>
      </c>
      <c r="B4" s="5" t="s">
        <v>41</v>
      </c>
      <c r="C4" s="5" t="s">
        <v>42</v>
      </c>
      <c r="D4" s="5" t="s">
        <v>44</v>
      </c>
      <c r="E4" s="5">
        <v>7</v>
      </c>
      <c r="F4" s="7">
        <v>15000</v>
      </c>
      <c r="G4" s="7">
        <v>105000</v>
      </c>
    </row>
    <row r="5" spans="1:26" ht="14.5">
      <c r="A5" s="6">
        <v>43845</v>
      </c>
      <c r="B5" s="8" t="s">
        <v>41</v>
      </c>
      <c r="C5" s="8" t="s">
        <v>42</v>
      </c>
      <c r="D5" s="8" t="s">
        <v>45</v>
      </c>
      <c r="E5" s="8">
        <v>46</v>
      </c>
      <c r="F5" s="7">
        <v>160000</v>
      </c>
      <c r="G5" s="7">
        <v>7360000</v>
      </c>
    </row>
    <row r="6" spans="1:26" ht="14.5">
      <c r="A6" s="6">
        <v>43982</v>
      </c>
      <c r="B6" s="8" t="s">
        <v>41</v>
      </c>
      <c r="C6" s="8" t="s">
        <v>42</v>
      </c>
      <c r="D6" s="8" t="s">
        <v>45</v>
      </c>
      <c r="E6" s="8">
        <v>80</v>
      </c>
      <c r="F6" s="7">
        <v>160000</v>
      </c>
      <c r="G6" s="7">
        <v>12800000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5">
      <c r="A7" s="6">
        <v>43845</v>
      </c>
      <c r="B7" s="5" t="s">
        <v>41</v>
      </c>
      <c r="C7" s="5" t="s">
        <v>42</v>
      </c>
      <c r="D7" s="5" t="s">
        <v>45</v>
      </c>
      <c r="E7" s="5">
        <v>46</v>
      </c>
      <c r="F7" s="7">
        <v>160000</v>
      </c>
      <c r="G7" s="7">
        <v>7360000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5">
      <c r="A8" s="6">
        <v>43982</v>
      </c>
      <c r="B8" s="5" t="s">
        <v>41</v>
      </c>
      <c r="C8" s="5" t="s">
        <v>42</v>
      </c>
      <c r="D8" s="5" t="s">
        <v>45</v>
      </c>
      <c r="E8" s="5">
        <v>80</v>
      </c>
      <c r="F8" s="7">
        <v>160000</v>
      </c>
      <c r="G8" s="7">
        <v>12800000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5">
      <c r="A9" s="6">
        <v>44050</v>
      </c>
      <c r="B9" s="5" t="s">
        <v>41</v>
      </c>
      <c r="C9" s="5" t="s">
        <v>46</v>
      </c>
      <c r="D9" s="5" t="s">
        <v>47</v>
      </c>
      <c r="E9" s="5">
        <v>42</v>
      </c>
      <c r="F9" s="7">
        <v>110000</v>
      </c>
      <c r="G9" s="7">
        <v>4620000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5">
      <c r="A10" s="6">
        <v>43794</v>
      </c>
      <c r="B10" s="5" t="s">
        <v>41</v>
      </c>
      <c r="C10" s="5" t="s">
        <v>46</v>
      </c>
      <c r="D10" s="5" t="s">
        <v>47</v>
      </c>
      <c r="E10" s="5">
        <v>96</v>
      </c>
      <c r="F10" s="7">
        <v>80000</v>
      </c>
      <c r="G10" s="7">
        <v>7680000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5">
      <c r="A11" s="6">
        <v>43488</v>
      </c>
      <c r="B11" s="5" t="s">
        <v>41</v>
      </c>
      <c r="C11" s="5" t="s">
        <v>46</v>
      </c>
      <c r="D11" s="5" t="s">
        <v>45</v>
      </c>
      <c r="E11" s="5">
        <v>50</v>
      </c>
      <c r="F11" s="7">
        <v>180000</v>
      </c>
      <c r="G11" s="7">
        <v>9000000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5">
      <c r="A12" s="6">
        <v>43999</v>
      </c>
      <c r="B12" s="5" t="s">
        <v>41</v>
      </c>
      <c r="C12" s="5" t="s">
        <v>46</v>
      </c>
      <c r="D12" s="5" t="s">
        <v>48</v>
      </c>
      <c r="E12" s="5">
        <v>5</v>
      </c>
      <c r="F12" s="7">
        <v>300000</v>
      </c>
      <c r="G12" s="7">
        <v>1500000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5">
      <c r="A13" s="6">
        <v>43811</v>
      </c>
      <c r="B13" s="5" t="s">
        <v>41</v>
      </c>
      <c r="C13" s="5" t="s">
        <v>49</v>
      </c>
      <c r="D13" s="5" t="s">
        <v>44</v>
      </c>
      <c r="E13" s="5">
        <v>67</v>
      </c>
      <c r="F13" s="7">
        <v>15000</v>
      </c>
      <c r="G13" s="7">
        <v>1005000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5">
      <c r="A14" s="6">
        <v>43862</v>
      </c>
      <c r="B14" s="8" t="s">
        <v>41</v>
      </c>
      <c r="C14" s="8" t="s">
        <v>49</v>
      </c>
      <c r="D14" s="8" t="s">
        <v>45</v>
      </c>
      <c r="E14" s="8">
        <v>87</v>
      </c>
      <c r="F14" s="7">
        <v>170000</v>
      </c>
      <c r="G14" s="7">
        <v>14790000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5">
      <c r="A15" s="6">
        <v>43862</v>
      </c>
      <c r="B15" s="5" t="s">
        <v>41</v>
      </c>
      <c r="C15" s="5" t="s">
        <v>49</v>
      </c>
      <c r="D15" s="5" t="s">
        <v>45</v>
      </c>
      <c r="E15" s="5">
        <v>87</v>
      </c>
      <c r="F15" s="7">
        <v>170000</v>
      </c>
      <c r="G15" s="7">
        <v>14790000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5">
      <c r="A16" s="6">
        <v>43709</v>
      </c>
      <c r="B16" s="5" t="s">
        <v>41</v>
      </c>
      <c r="C16" s="5" t="s">
        <v>49</v>
      </c>
      <c r="D16" s="5" t="s">
        <v>48</v>
      </c>
      <c r="E16" s="5">
        <v>2</v>
      </c>
      <c r="F16" s="7">
        <v>300000</v>
      </c>
      <c r="G16" s="7">
        <v>600000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7" ht="14.5">
      <c r="A17" s="6">
        <v>43607</v>
      </c>
      <c r="B17" s="5" t="s">
        <v>50</v>
      </c>
      <c r="C17" s="5" t="s">
        <v>51</v>
      </c>
      <c r="D17" s="5" t="s">
        <v>44</v>
      </c>
      <c r="E17" s="5">
        <v>32</v>
      </c>
      <c r="F17" s="7">
        <v>25000</v>
      </c>
      <c r="G17" s="7">
        <v>800000</v>
      </c>
    </row>
    <row r="18" spans="1:7" ht="14.5">
      <c r="A18" s="6">
        <v>44118</v>
      </c>
      <c r="B18" s="5" t="s">
        <v>50</v>
      </c>
      <c r="C18" s="5" t="s">
        <v>51</v>
      </c>
      <c r="D18" s="5" t="s">
        <v>45</v>
      </c>
      <c r="E18" s="5">
        <v>57</v>
      </c>
      <c r="F18" s="7">
        <v>200000</v>
      </c>
      <c r="G18" s="7">
        <v>11400000</v>
      </c>
    </row>
    <row r="19" spans="1:7" ht="14.5">
      <c r="A19" s="6">
        <v>43828</v>
      </c>
      <c r="B19" s="5" t="s">
        <v>52</v>
      </c>
      <c r="C19" s="5" t="s">
        <v>53</v>
      </c>
      <c r="D19" s="5" t="s">
        <v>47</v>
      </c>
      <c r="E19" s="5">
        <v>74</v>
      </c>
      <c r="F19" s="7">
        <v>90000</v>
      </c>
      <c r="G19" s="7">
        <v>6660000</v>
      </c>
    </row>
    <row r="20" spans="1:7" ht="14.5">
      <c r="A20" s="6">
        <v>43777</v>
      </c>
      <c r="B20" s="5" t="s">
        <v>52</v>
      </c>
      <c r="C20" s="5" t="s">
        <v>53</v>
      </c>
      <c r="D20" s="5" t="s">
        <v>43</v>
      </c>
      <c r="E20" s="5">
        <v>15</v>
      </c>
      <c r="F20" s="7">
        <v>30000</v>
      </c>
      <c r="G20" s="7">
        <v>450000</v>
      </c>
    </row>
    <row r="21" spans="1:7" ht="15.75" customHeight="1">
      <c r="A21" s="6">
        <v>43675</v>
      </c>
      <c r="B21" s="5" t="s">
        <v>52</v>
      </c>
      <c r="C21" s="5" t="s">
        <v>53</v>
      </c>
      <c r="D21" s="5" t="s">
        <v>45</v>
      </c>
      <c r="E21" s="5">
        <v>81</v>
      </c>
      <c r="F21" s="7">
        <v>190000</v>
      </c>
      <c r="G21" s="7">
        <v>15390000</v>
      </c>
    </row>
    <row r="22" spans="1:7" ht="15.75" customHeight="1">
      <c r="A22" s="6">
        <v>44016</v>
      </c>
      <c r="B22" s="8" t="s">
        <v>52</v>
      </c>
      <c r="C22" s="8" t="s">
        <v>54</v>
      </c>
      <c r="D22" s="8" t="s">
        <v>47</v>
      </c>
      <c r="E22" s="8">
        <v>62</v>
      </c>
      <c r="F22" s="7">
        <v>80000</v>
      </c>
      <c r="G22" s="7">
        <v>4960000</v>
      </c>
    </row>
    <row r="23" spans="1:7" ht="15.75" customHeight="1">
      <c r="A23" s="6">
        <v>43726</v>
      </c>
      <c r="B23" s="8" t="s">
        <v>52</v>
      </c>
      <c r="C23" s="8" t="s">
        <v>54</v>
      </c>
      <c r="D23" s="8" t="s">
        <v>47</v>
      </c>
      <c r="E23" s="8">
        <v>16</v>
      </c>
      <c r="F23" s="7">
        <v>90000</v>
      </c>
      <c r="G23" s="7">
        <v>1440000</v>
      </c>
    </row>
    <row r="24" spans="1:7" ht="15.75" customHeight="1">
      <c r="A24" s="6">
        <v>44016</v>
      </c>
      <c r="B24" s="5" t="s">
        <v>52</v>
      </c>
      <c r="C24" s="5" t="s">
        <v>54</v>
      </c>
      <c r="D24" s="5" t="s">
        <v>47</v>
      </c>
      <c r="E24" s="5">
        <v>62</v>
      </c>
      <c r="F24" s="7">
        <v>80000</v>
      </c>
      <c r="G24" s="7">
        <v>4960000</v>
      </c>
    </row>
    <row r="25" spans="1:7" ht="15.75" customHeight="1">
      <c r="A25" s="6">
        <v>43726</v>
      </c>
      <c r="B25" s="5" t="s">
        <v>52</v>
      </c>
      <c r="C25" s="5" t="s">
        <v>54</v>
      </c>
      <c r="D25" s="5" t="s">
        <v>47</v>
      </c>
      <c r="E25" s="5">
        <v>16</v>
      </c>
      <c r="F25" s="7">
        <v>90000</v>
      </c>
      <c r="G25" s="7">
        <v>1440000</v>
      </c>
    </row>
    <row r="26" spans="1:7" ht="15.75" customHeight="1">
      <c r="A26" s="6">
        <v>43760</v>
      </c>
      <c r="B26" s="8" t="s">
        <v>52</v>
      </c>
      <c r="C26" s="8" t="s">
        <v>54</v>
      </c>
      <c r="D26" s="8" t="s">
        <v>43</v>
      </c>
      <c r="E26" s="8">
        <v>64</v>
      </c>
      <c r="F26" s="7">
        <v>160000</v>
      </c>
      <c r="G26" s="7">
        <v>10240000</v>
      </c>
    </row>
    <row r="27" spans="1:7" ht="15.75" customHeight="1">
      <c r="A27" s="6">
        <v>43760</v>
      </c>
      <c r="B27" s="5" t="s">
        <v>52</v>
      </c>
      <c r="C27" s="5" t="s">
        <v>54</v>
      </c>
      <c r="D27" s="5" t="s">
        <v>43</v>
      </c>
      <c r="E27" s="5">
        <v>64</v>
      </c>
      <c r="F27" s="7">
        <v>160000</v>
      </c>
      <c r="G27" s="7">
        <v>10240000</v>
      </c>
    </row>
    <row r="28" spans="1:7" ht="15.75" customHeight="1">
      <c r="A28" s="6">
        <v>43692</v>
      </c>
      <c r="B28" s="8" t="s">
        <v>52</v>
      </c>
      <c r="C28" s="8" t="s">
        <v>54</v>
      </c>
      <c r="D28" s="8" t="s">
        <v>44</v>
      </c>
      <c r="E28" s="8">
        <v>35</v>
      </c>
      <c r="F28" s="7">
        <v>80000</v>
      </c>
      <c r="G28" s="7">
        <v>2800000</v>
      </c>
    </row>
    <row r="29" spans="1:7" ht="15.75" customHeight="1">
      <c r="A29" s="6">
        <v>43471</v>
      </c>
      <c r="B29" s="5" t="s">
        <v>52</v>
      </c>
      <c r="C29" s="5" t="s">
        <v>54</v>
      </c>
      <c r="D29" s="5" t="s">
        <v>44</v>
      </c>
      <c r="E29" s="5">
        <v>95</v>
      </c>
      <c r="F29" s="7">
        <v>25000</v>
      </c>
      <c r="G29" s="7">
        <v>2375000</v>
      </c>
    </row>
    <row r="30" spans="1:7" ht="15.75" customHeight="1">
      <c r="A30" s="6">
        <v>43692</v>
      </c>
      <c r="B30" s="5" t="s">
        <v>52</v>
      </c>
      <c r="C30" s="5" t="s">
        <v>54</v>
      </c>
      <c r="D30" s="5" t="s">
        <v>44</v>
      </c>
      <c r="E30" s="5">
        <v>35</v>
      </c>
      <c r="F30" s="7">
        <v>80000</v>
      </c>
      <c r="G30" s="7">
        <v>2800000</v>
      </c>
    </row>
    <row r="31" spans="1:7" ht="15.75" customHeight="1">
      <c r="A31" s="6">
        <v>43556</v>
      </c>
      <c r="B31" s="8" t="s">
        <v>52</v>
      </c>
      <c r="C31" s="8" t="s">
        <v>54</v>
      </c>
      <c r="D31" s="8" t="s">
        <v>45</v>
      </c>
      <c r="E31" s="8">
        <v>60</v>
      </c>
      <c r="F31" s="7">
        <v>80000</v>
      </c>
      <c r="G31" s="7">
        <v>4800000</v>
      </c>
    </row>
    <row r="32" spans="1:7" ht="15.75" customHeight="1">
      <c r="A32" s="6">
        <v>43879</v>
      </c>
      <c r="B32" s="8" t="s">
        <v>52</v>
      </c>
      <c r="C32" s="8" t="s">
        <v>54</v>
      </c>
      <c r="D32" s="8" t="s">
        <v>45</v>
      </c>
      <c r="E32" s="8">
        <v>4</v>
      </c>
      <c r="F32" s="7">
        <v>80000</v>
      </c>
      <c r="G32" s="7">
        <v>320000</v>
      </c>
    </row>
    <row r="33" spans="1:7" ht="15.75" customHeight="1">
      <c r="A33" s="6">
        <v>43624</v>
      </c>
      <c r="B33" s="8" t="s">
        <v>52</v>
      </c>
      <c r="C33" s="8" t="s">
        <v>54</v>
      </c>
      <c r="D33" s="8" t="s">
        <v>45</v>
      </c>
      <c r="E33" s="8">
        <v>60</v>
      </c>
      <c r="F33" s="7">
        <v>160000</v>
      </c>
      <c r="G33" s="7">
        <v>9600000</v>
      </c>
    </row>
    <row r="34" spans="1:7" ht="15.75" customHeight="1">
      <c r="A34" s="6">
        <v>43556</v>
      </c>
      <c r="B34" s="5" t="s">
        <v>52</v>
      </c>
      <c r="C34" s="5" t="s">
        <v>54</v>
      </c>
      <c r="D34" s="5" t="s">
        <v>45</v>
      </c>
      <c r="E34" s="5">
        <v>60</v>
      </c>
      <c r="F34" s="7">
        <v>80000</v>
      </c>
      <c r="G34" s="7">
        <v>4800000</v>
      </c>
    </row>
    <row r="35" spans="1:7" ht="15.75" customHeight="1">
      <c r="A35" s="6">
        <v>43879</v>
      </c>
      <c r="B35" s="5" t="s">
        <v>52</v>
      </c>
      <c r="C35" s="5" t="s">
        <v>54</v>
      </c>
      <c r="D35" s="5" t="s">
        <v>45</v>
      </c>
      <c r="E35" s="5">
        <v>4</v>
      </c>
      <c r="F35" s="7">
        <v>80000</v>
      </c>
      <c r="G35" s="7">
        <v>320000</v>
      </c>
    </row>
    <row r="36" spans="1:7" ht="15.75" customHeight="1">
      <c r="A36" s="6">
        <v>43624</v>
      </c>
      <c r="B36" s="5" t="s">
        <v>52</v>
      </c>
      <c r="C36" s="5" t="s">
        <v>54</v>
      </c>
      <c r="D36" s="5" t="s">
        <v>45</v>
      </c>
      <c r="E36" s="5">
        <v>60</v>
      </c>
      <c r="F36" s="7">
        <v>160000</v>
      </c>
      <c r="G36" s="7">
        <v>9600000</v>
      </c>
    </row>
    <row r="37" spans="1:7" ht="15.75" customHeight="1">
      <c r="A37" s="6">
        <v>44135</v>
      </c>
      <c r="B37" s="5" t="s">
        <v>41</v>
      </c>
      <c r="C37" s="5" t="s">
        <v>55</v>
      </c>
      <c r="D37" s="5" t="s">
        <v>44</v>
      </c>
      <c r="E37" s="5">
        <v>14</v>
      </c>
      <c r="F37" s="7">
        <v>15000</v>
      </c>
      <c r="G37" s="7">
        <v>210000</v>
      </c>
    </row>
    <row r="38" spans="1:7" ht="15.75" customHeight="1">
      <c r="A38" s="6">
        <v>43573</v>
      </c>
      <c r="B38" s="5" t="s">
        <v>41</v>
      </c>
      <c r="C38" s="5" t="s">
        <v>55</v>
      </c>
      <c r="D38" s="5" t="s">
        <v>44</v>
      </c>
      <c r="E38" s="5">
        <v>75</v>
      </c>
      <c r="F38" s="7">
        <v>25000</v>
      </c>
      <c r="G38" s="7">
        <v>1875000</v>
      </c>
    </row>
    <row r="39" spans="1:7" ht="15.75" customHeight="1">
      <c r="A39" s="6">
        <v>43931</v>
      </c>
      <c r="B39" s="5" t="s">
        <v>41</v>
      </c>
      <c r="C39" s="5" t="s">
        <v>55</v>
      </c>
      <c r="D39" s="5" t="s">
        <v>44</v>
      </c>
      <c r="E39" s="5">
        <v>66</v>
      </c>
      <c r="F39" s="7">
        <v>25000</v>
      </c>
      <c r="G39" s="7">
        <v>1650000</v>
      </c>
    </row>
    <row r="40" spans="1:7" ht="15.75" customHeight="1">
      <c r="A40" s="6">
        <v>44186</v>
      </c>
      <c r="B40" s="5" t="s">
        <v>41</v>
      </c>
      <c r="C40" s="5" t="s">
        <v>55</v>
      </c>
      <c r="D40" s="5" t="s">
        <v>45</v>
      </c>
      <c r="E40" s="5">
        <v>28</v>
      </c>
      <c r="F40" s="7">
        <v>80000</v>
      </c>
      <c r="G40" s="7">
        <v>2240000</v>
      </c>
    </row>
    <row r="41" spans="1:7" ht="15.75" customHeight="1">
      <c r="A41" s="6">
        <v>44033</v>
      </c>
      <c r="B41" s="8" t="s">
        <v>41</v>
      </c>
      <c r="C41" s="8" t="s">
        <v>56</v>
      </c>
      <c r="D41" s="8" t="s">
        <v>47</v>
      </c>
      <c r="E41" s="8">
        <v>55</v>
      </c>
      <c r="F41" s="7">
        <v>90000</v>
      </c>
      <c r="G41" s="7">
        <v>4950000</v>
      </c>
    </row>
    <row r="42" spans="1:7" ht="15.75" customHeight="1">
      <c r="A42" s="6">
        <v>44033</v>
      </c>
      <c r="B42" s="5" t="s">
        <v>41</v>
      </c>
      <c r="C42" s="5" t="s">
        <v>56</v>
      </c>
      <c r="D42" s="5" t="s">
        <v>47</v>
      </c>
      <c r="E42" s="5">
        <v>55</v>
      </c>
      <c r="F42" s="7">
        <v>90000</v>
      </c>
      <c r="G42" s="7">
        <v>4950000</v>
      </c>
    </row>
    <row r="43" spans="1:7" ht="15.75" customHeight="1">
      <c r="A43" s="6">
        <v>43641</v>
      </c>
      <c r="B43" s="5" t="s">
        <v>41</v>
      </c>
      <c r="C43" s="5" t="s">
        <v>56</v>
      </c>
      <c r="D43" s="5" t="s">
        <v>44</v>
      </c>
      <c r="E43" s="5">
        <v>90</v>
      </c>
      <c r="F43" s="7">
        <v>80000</v>
      </c>
      <c r="G43" s="7">
        <v>7200000</v>
      </c>
    </row>
    <row r="44" spans="1:7" ht="15.75" customHeight="1">
      <c r="A44" s="6">
        <v>43743</v>
      </c>
      <c r="B44" s="8" t="s">
        <v>41</v>
      </c>
      <c r="C44" s="8" t="s">
        <v>56</v>
      </c>
      <c r="D44" s="8" t="s">
        <v>45</v>
      </c>
      <c r="E44" s="8">
        <v>28</v>
      </c>
      <c r="F44" s="7">
        <v>160000</v>
      </c>
      <c r="G44" s="7">
        <v>4480000</v>
      </c>
    </row>
    <row r="45" spans="1:7" ht="15.75" customHeight="1">
      <c r="A45" s="6">
        <v>43743</v>
      </c>
      <c r="B45" s="5" t="s">
        <v>41</v>
      </c>
      <c r="C45" s="5" t="s">
        <v>56</v>
      </c>
      <c r="D45" s="5" t="s">
        <v>45</v>
      </c>
      <c r="E45" s="5">
        <v>28</v>
      </c>
      <c r="F45" s="7">
        <v>160000</v>
      </c>
      <c r="G45" s="7">
        <v>4480000</v>
      </c>
    </row>
    <row r="46" spans="1:7" ht="15.75" customHeight="1">
      <c r="A46" s="6">
        <v>43948</v>
      </c>
      <c r="B46" s="8" t="s">
        <v>52</v>
      </c>
      <c r="C46" s="8" t="s">
        <v>57</v>
      </c>
      <c r="D46" s="8" t="s">
        <v>43</v>
      </c>
      <c r="E46" s="8">
        <v>96</v>
      </c>
      <c r="F46" s="7">
        <v>80000</v>
      </c>
      <c r="G46" s="7">
        <v>7680000</v>
      </c>
    </row>
    <row r="47" spans="1:7" ht="15.75" customHeight="1">
      <c r="A47" s="6">
        <v>43948</v>
      </c>
      <c r="B47" s="5" t="s">
        <v>52</v>
      </c>
      <c r="C47" s="5" t="s">
        <v>57</v>
      </c>
      <c r="D47" s="5" t="s">
        <v>43</v>
      </c>
      <c r="E47" s="5">
        <v>96</v>
      </c>
      <c r="F47" s="7">
        <v>80000</v>
      </c>
      <c r="G47" s="7">
        <v>7680000</v>
      </c>
    </row>
    <row r="48" spans="1:7" ht="15.75" customHeight="1">
      <c r="A48" s="6">
        <v>43658</v>
      </c>
      <c r="B48" s="5" t="s">
        <v>52</v>
      </c>
      <c r="C48" s="5" t="s">
        <v>57</v>
      </c>
      <c r="D48" s="5" t="s">
        <v>45</v>
      </c>
      <c r="E48" s="5">
        <v>29</v>
      </c>
      <c r="F48" s="7">
        <v>25000</v>
      </c>
      <c r="G48" s="7">
        <v>725000</v>
      </c>
    </row>
    <row r="49" spans="1:7" ht="15.75" customHeight="1">
      <c r="A49" s="6">
        <v>44101</v>
      </c>
      <c r="B49" s="5" t="s">
        <v>50</v>
      </c>
      <c r="C49" s="5" t="s">
        <v>58</v>
      </c>
      <c r="D49" s="5" t="s">
        <v>43</v>
      </c>
      <c r="E49" s="5">
        <v>76</v>
      </c>
      <c r="F49" s="7">
        <v>25000</v>
      </c>
      <c r="G49" s="7">
        <v>1900000</v>
      </c>
    </row>
    <row r="50" spans="1:7" ht="15.75" customHeight="1">
      <c r="A50" s="6">
        <v>43539</v>
      </c>
      <c r="B50" s="5" t="s">
        <v>50</v>
      </c>
      <c r="C50" s="5" t="s">
        <v>58</v>
      </c>
      <c r="D50" s="5" t="s">
        <v>44</v>
      </c>
      <c r="E50" s="5">
        <v>56</v>
      </c>
      <c r="F50" s="7">
        <v>40000</v>
      </c>
      <c r="G50" s="7">
        <v>2240000</v>
      </c>
    </row>
    <row r="51" spans="1:7" ht="15.75" customHeight="1">
      <c r="A51" s="6">
        <v>43897</v>
      </c>
      <c r="B51" s="5" t="s">
        <v>50</v>
      </c>
      <c r="C51" s="5" t="s">
        <v>58</v>
      </c>
      <c r="D51" s="5" t="s">
        <v>45</v>
      </c>
      <c r="E51" s="5">
        <v>7</v>
      </c>
      <c r="F51" s="7">
        <v>200000</v>
      </c>
      <c r="G51" s="7">
        <v>1400000</v>
      </c>
    </row>
    <row r="52" spans="1:7" ht="15.75" customHeight="1">
      <c r="A52" s="6">
        <v>44067</v>
      </c>
      <c r="B52" s="5" t="s">
        <v>50</v>
      </c>
      <c r="C52" s="5" t="s">
        <v>58</v>
      </c>
      <c r="D52" s="5" t="s">
        <v>48</v>
      </c>
      <c r="E52" s="5">
        <v>3</v>
      </c>
      <c r="F52" s="7">
        <v>400000</v>
      </c>
      <c r="G52" s="7">
        <v>1200000</v>
      </c>
    </row>
    <row r="53" spans="1:7" ht="15.75" customHeight="1">
      <c r="A53" s="6">
        <v>43914</v>
      </c>
      <c r="B53" s="5" t="s">
        <v>41</v>
      </c>
      <c r="C53" s="5" t="s">
        <v>59</v>
      </c>
      <c r="D53" s="5" t="s">
        <v>47</v>
      </c>
      <c r="E53" s="5">
        <v>50</v>
      </c>
      <c r="F53" s="7">
        <v>80000</v>
      </c>
      <c r="G53" s="7">
        <v>4000000</v>
      </c>
    </row>
    <row r="54" spans="1:7" ht="15.75" customHeight="1">
      <c r="A54" s="6">
        <v>43505</v>
      </c>
      <c r="B54" s="5" t="s">
        <v>41</v>
      </c>
      <c r="C54" s="5" t="s">
        <v>59</v>
      </c>
      <c r="D54" s="5" t="s">
        <v>44</v>
      </c>
      <c r="E54" s="5">
        <v>36</v>
      </c>
      <c r="F54" s="7">
        <v>80000</v>
      </c>
      <c r="G54" s="7">
        <v>2880000</v>
      </c>
    </row>
    <row r="55" spans="1:7" ht="15.75" customHeight="1">
      <c r="A55" s="6">
        <v>43590</v>
      </c>
      <c r="B55" s="5" t="s">
        <v>41</v>
      </c>
      <c r="C55" s="5" t="s">
        <v>59</v>
      </c>
      <c r="D55" s="5" t="s">
        <v>44</v>
      </c>
      <c r="E55" s="5">
        <v>90</v>
      </c>
      <c r="F55" s="7">
        <v>80000</v>
      </c>
      <c r="G55" s="7">
        <v>7200000</v>
      </c>
    </row>
    <row r="56" spans="1:7" ht="15.75" customHeight="1">
      <c r="A56" s="6">
        <v>44152</v>
      </c>
      <c r="B56" s="5" t="s">
        <v>41</v>
      </c>
      <c r="C56" s="5" t="s">
        <v>59</v>
      </c>
      <c r="D56" s="5" t="s">
        <v>45</v>
      </c>
      <c r="E56" s="5">
        <v>11</v>
      </c>
      <c r="F56" s="7">
        <v>80000</v>
      </c>
      <c r="G56" s="7">
        <v>880000</v>
      </c>
    </row>
    <row r="57" spans="1:7" ht="15.75" customHeight="1">
      <c r="A57" s="6">
        <v>44169</v>
      </c>
      <c r="B57" s="5" t="s">
        <v>41</v>
      </c>
      <c r="C57" s="5" t="s">
        <v>59</v>
      </c>
      <c r="D57" s="5" t="s">
        <v>45</v>
      </c>
      <c r="E57" s="5">
        <v>94</v>
      </c>
      <c r="F57" s="7">
        <v>180000</v>
      </c>
      <c r="G57" s="7">
        <v>16920000</v>
      </c>
    </row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L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L57"/>
  <sheetViews>
    <sheetView workbookViewId="0"/>
  </sheetViews>
  <sheetFormatPr defaultColWidth="14.453125" defaultRowHeight="15" customHeight="1"/>
  <sheetData>
    <row r="1" spans="1:12" ht="14.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40" t="s">
        <v>60</v>
      </c>
      <c r="I1" s="41"/>
      <c r="J1" s="41"/>
      <c r="K1" s="9"/>
      <c r="L1" s="9"/>
    </row>
    <row r="2" spans="1:12" ht="14.5" hidden="1">
      <c r="A2" s="6">
        <v>43522</v>
      </c>
      <c r="B2" s="5" t="s">
        <v>41</v>
      </c>
      <c r="C2" s="5" t="s">
        <v>42</v>
      </c>
      <c r="D2" s="5" t="s">
        <v>43</v>
      </c>
      <c r="E2" s="5">
        <v>27</v>
      </c>
      <c r="F2" s="7">
        <v>30000</v>
      </c>
      <c r="G2" s="7">
        <v>810000</v>
      </c>
      <c r="H2" s="8"/>
      <c r="I2" s="8"/>
      <c r="J2" s="8"/>
      <c r="K2" s="8"/>
      <c r="L2" s="8"/>
    </row>
    <row r="3" spans="1:12" ht="14.5" hidden="1">
      <c r="A3" s="6">
        <v>43965</v>
      </c>
      <c r="B3" s="5" t="s">
        <v>41</v>
      </c>
      <c r="C3" s="5" t="s">
        <v>42</v>
      </c>
      <c r="D3" s="5" t="s">
        <v>44</v>
      </c>
      <c r="E3" s="5">
        <v>53</v>
      </c>
      <c r="F3" s="7">
        <v>15000</v>
      </c>
      <c r="G3" s="7">
        <v>795000</v>
      </c>
      <c r="H3" s="8"/>
      <c r="I3" s="8"/>
      <c r="J3" s="8"/>
      <c r="K3" s="8"/>
      <c r="L3" s="8"/>
    </row>
    <row r="4" spans="1:12" ht="14.5" hidden="1">
      <c r="A4" s="6">
        <v>44084</v>
      </c>
      <c r="B4" s="5" t="s">
        <v>41</v>
      </c>
      <c r="C4" s="5" t="s">
        <v>42</v>
      </c>
      <c r="D4" s="5" t="s">
        <v>44</v>
      </c>
      <c r="E4" s="5">
        <v>7</v>
      </c>
      <c r="F4" s="7">
        <v>15000</v>
      </c>
      <c r="G4" s="7">
        <v>105000</v>
      </c>
    </row>
    <row r="5" spans="1:12" ht="14.5">
      <c r="A5" s="6">
        <v>43845</v>
      </c>
      <c r="B5" s="8" t="s">
        <v>41</v>
      </c>
      <c r="C5" s="8" t="s">
        <v>42</v>
      </c>
      <c r="D5" s="8" t="s">
        <v>45</v>
      </c>
      <c r="E5" s="8">
        <v>46</v>
      </c>
      <c r="F5" s="7">
        <v>160000</v>
      </c>
      <c r="G5" s="7">
        <v>7360000</v>
      </c>
    </row>
    <row r="6" spans="1:12" ht="14.5">
      <c r="A6" s="6">
        <v>43982</v>
      </c>
      <c r="B6" s="8" t="s">
        <v>41</v>
      </c>
      <c r="C6" s="8" t="s">
        <v>42</v>
      </c>
      <c r="D6" s="8" t="s">
        <v>45</v>
      </c>
      <c r="E6" s="8">
        <v>80</v>
      </c>
      <c r="F6" s="7">
        <v>160000</v>
      </c>
      <c r="G6" s="7">
        <v>12800000</v>
      </c>
      <c r="H6" s="8"/>
      <c r="I6" s="8"/>
      <c r="J6" s="8"/>
      <c r="K6" s="8"/>
      <c r="L6" s="8"/>
    </row>
    <row r="7" spans="1:12" ht="14.5">
      <c r="A7" s="6">
        <v>43845</v>
      </c>
      <c r="B7" s="5" t="s">
        <v>41</v>
      </c>
      <c r="C7" s="5" t="s">
        <v>42</v>
      </c>
      <c r="D7" s="5" t="s">
        <v>45</v>
      </c>
      <c r="E7" s="5">
        <v>46</v>
      </c>
      <c r="F7" s="7">
        <v>160000</v>
      </c>
      <c r="G7" s="7">
        <v>7360000</v>
      </c>
      <c r="H7" s="8"/>
      <c r="I7" s="8"/>
      <c r="J7" s="8"/>
      <c r="K7" s="8"/>
      <c r="L7" s="8"/>
    </row>
    <row r="8" spans="1:12" ht="14.5">
      <c r="A8" s="6">
        <v>43982</v>
      </c>
      <c r="B8" s="5" t="s">
        <v>41</v>
      </c>
      <c r="C8" s="5" t="s">
        <v>42</v>
      </c>
      <c r="D8" s="5" t="s">
        <v>45</v>
      </c>
      <c r="E8" s="5">
        <v>80</v>
      </c>
      <c r="F8" s="7">
        <v>160000</v>
      </c>
      <c r="G8" s="7">
        <v>12800000</v>
      </c>
      <c r="H8" s="8"/>
      <c r="I8" s="8"/>
      <c r="J8" s="8"/>
      <c r="K8" s="8"/>
      <c r="L8" s="8"/>
    </row>
    <row r="9" spans="1:12" ht="14.5" hidden="1">
      <c r="A9" s="6">
        <v>44050</v>
      </c>
      <c r="B9" s="5" t="s">
        <v>41</v>
      </c>
      <c r="C9" s="5" t="s">
        <v>46</v>
      </c>
      <c r="D9" s="5" t="s">
        <v>47</v>
      </c>
      <c r="E9" s="5">
        <v>42</v>
      </c>
      <c r="F9" s="7">
        <v>110000</v>
      </c>
      <c r="G9" s="7">
        <v>4620000</v>
      </c>
      <c r="H9" s="8"/>
      <c r="I9" s="8"/>
      <c r="J9" s="8"/>
      <c r="K9" s="8"/>
      <c r="L9" s="8"/>
    </row>
    <row r="10" spans="1:12" ht="14.5" hidden="1">
      <c r="A10" s="6">
        <v>43794</v>
      </c>
      <c r="B10" s="5" t="s">
        <v>41</v>
      </c>
      <c r="C10" s="5" t="s">
        <v>46</v>
      </c>
      <c r="D10" s="5" t="s">
        <v>47</v>
      </c>
      <c r="E10" s="5">
        <v>96</v>
      </c>
      <c r="F10" s="7">
        <v>80000</v>
      </c>
      <c r="G10" s="7">
        <v>7680000</v>
      </c>
      <c r="H10" s="8"/>
      <c r="I10" s="8"/>
      <c r="J10" s="8"/>
      <c r="K10" s="8"/>
      <c r="L10" s="8"/>
    </row>
    <row r="11" spans="1:12" ht="14.5">
      <c r="A11" s="6">
        <v>43488</v>
      </c>
      <c r="B11" s="5" t="s">
        <v>41</v>
      </c>
      <c r="C11" s="5" t="s">
        <v>46</v>
      </c>
      <c r="D11" s="5" t="s">
        <v>45</v>
      </c>
      <c r="E11" s="5">
        <v>50</v>
      </c>
      <c r="F11" s="7">
        <v>180000</v>
      </c>
      <c r="G11" s="7">
        <v>9000000</v>
      </c>
      <c r="H11" s="8"/>
      <c r="I11" s="8"/>
      <c r="J11" s="8"/>
      <c r="K11" s="8"/>
      <c r="L11" s="8"/>
    </row>
    <row r="12" spans="1:12" ht="14.5">
      <c r="A12" s="6">
        <v>43999</v>
      </c>
      <c r="B12" s="5" t="s">
        <v>41</v>
      </c>
      <c r="C12" s="5" t="s">
        <v>46</v>
      </c>
      <c r="D12" s="5" t="s">
        <v>48</v>
      </c>
      <c r="E12" s="5">
        <v>5</v>
      </c>
      <c r="F12" s="7">
        <v>300000</v>
      </c>
      <c r="G12" s="7">
        <v>1500000</v>
      </c>
      <c r="H12" s="8"/>
      <c r="I12" s="8"/>
      <c r="J12" s="8"/>
      <c r="K12" s="8"/>
      <c r="L12" s="8"/>
    </row>
    <row r="13" spans="1:12" ht="14.5" hidden="1">
      <c r="A13" s="6">
        <v>43811</v>
      </c>
      <c r="B13" s="5" t="s">
        <v>41</v>
      </c>
      <c r="C13" s="5" t="s">
        <v>49</v>
      </c>
      <c r="D13" s="5" t="s">
        <v>44</v>
      </c>
      <c r="E13" s="5">
        <v>67</v>
      </c>
      <c r="F13" s="7">
        <v>15000</v>
      </c>
      <c r="G13" s="7">
        <v>1005000</v>
      </c>
      <c r="H13" s="8"/>
      <c r="I13" s="8"/>
      <c r="J13" s="8"/>
      <c r="K13" s="8"/>
      <c r="L13" s="8"/>
    </row>
    <row r="14" spans="1:12" ht="14.5">
      <c r="A14" s="6">
        <v>43862</v>
      </c>
      <c r="B14" s="8" t="s">
        <v>41</v>
      </c>
      <c r="C14" s="8" t="s">
        <v>49</v>
      </c>
      <c r="D14" s="8" t="s">
        <v>45</v>
      </c>
      <c r="E14" s="8">
        <v>87</v>
      </c>
      <c r="F14" s="7">
        <v>170000</v>
      </c>
      <c r="G14" s="7">
        <v>14790000</v>
      </c>
      <c r="H14" s="8"/>
      <c r="I14" s="8"/>
      <c r="J14" s="8"/>
      <c r="K14" s="8"/>
      <c r="L14" s="8"/>
    </row>
    <row r="15" spans="1:12" ht="14.5">
      <c r="A15" s="6">
        <v>43862</v>
      </c>
      <c r="B15" s="5" t="s">
        <v>41</v>
      </c>
      <c r="C15" s="5" t="s">
        <v>49</v>
      </c>
      <c r="D15" s="5" t="s">
        <v>45</v>
      </c>
      <c r="E15" s="5">
        <v>87</v>
      </c>
      <c r="F15" s="7">
        <v>170000</v>
      </c>
      <c r="G15" s="7">
        <v>14790000</v>
      </c>
      <c r="H15" s="8"/>
      <c r="I15" s="8"/>
      <c r="J15" s="8"/>
      <c r="K15" s="8"/>
      <c r="L15" s="8"/>
    </row>
    <row r="16" spans="1:12" ht="14.5">
      <c r="A16" s="6">
        <v>43709</v>
      </c>
      <c r="B16" s="5" t="s">
        <v>41</v>
      </c>
      <c r="C16" s="5" t="s">
        <v>49</v>
      </c>
      <c r="D16" s="5" t="s">
        <v>48</v>
      </c>
      <c r="E16" s="5">
        <v>2</v>
      </c>
      <c r="F16" s="7">
        <v>300000</v>
      </c>
      <c r="G16" s="7">
        <v>600000</v>
      </c>
      <c r="H16" s="8"/>
      <c r="I16" s="8"/>
      <c r="J16" s="8"/>
      <c r="K16" s="8"/>
      <c r="L16" s="8"/>
    </row>
    <row r="17" spans="1:7" ht="14.5" hidden="1">
      <c r="A17" s="6">
        <v>43607</v>
      </c>
      <c r="B17" s="5" t="s">
        <v>50</v>
      </c>
      <c r="C17" s="5" t="s">
        <v>51</v>
      </c>
      <c r="D17" s="5" t="s">
        <v>44</v>
      </c>
      <c r="E17" s="5">
        <v>32</v>
      </c>
      <c r="F17" s="7">
        <v>25000</v>
      </c>
      <c r="G17" s="7">
        <v>800000</v>
      </c>
    </row>
    <row r="18" spans="1:7" ht="14.5">
      <c r="A18" s="6">
        <v>44118</v>
      </c>
      <c r="B18" s="5" t="s">
        <v>50</v>
      </c>
      <c r="C18" s="5" t="s">
        <v>51</v>
      </c>
      <c r="D18" s="5" t="s">
        <v>45</v>
      </c>
      <c r="E18" s="5">
        <v>57</v>
      </c>
      <c r="F18" s="7">
        <v>200000</v>
      </c>
      <c r="G18" s="7">
        <v>11400000</v>
      </c>
    </row>
    <row r="19" spans="1:7" ht="14.5" hidden="1">
      <c r="A19" s="6">
        <v>43828</v>
      </c>
      <c r="B19" s="5" t="s">
        <v>52</v>
      </c>
      <c r="C19" s="5" t="s">
        <v>53</v>
      </c>
      <c r="D19" s="5" t="s">
        <v>47</v>
      </c>
      <c r="E19" s="5">
        <v>74</v>
      </c>
      <c r="F19" s="7">
        <v>90000</v>
      </c>
      <c r="G19" s="7">
        <v>6660000</v>
      </c>
    </row>
    <row r="20" spans="1:7" ht="14.5" hidden="1">
      <c r="A20" s="6">
        <v>43777</v>
      </c>
      <c r="B20" s="5" t="s">
        <v>52</v>
      </c>
      <c r="C20" s="5" t="s">
        <v>53</v>
      </c>
      <c r="D20" s="5" t="s">
        <v>43</v>
      </c>
      <c r="E20" s="5">
        <v>15</v>
      </c>
      <c r="F20" s="7">
        <v>30000</v>
      </c>
      <c r="G20" s="7">
        <v>450000</v>
      </c>
    </row>
    <row r="21" spans="1:7" ht="14.5">
      <c r="A21" s="6">
        <v>43675</v>
      </c>
      <c r="B21" s="5" t="s">
        <v>52</v>
      </c>
      <c r="C21" s="5" t="s">
        <v>53</v>
      </c>
      <c r="D21" s="5" t="s">
        <v>45</v>
      </c>
      <c r="E21" s="5">
        <v>81</v>
      </c>
      <c r="F21" s="7">
        <v>190000</v>
      </c>
      <c r="G21" s="7">
        <v>15390000</v>
      </c>
    </row>
    <row r="22" spans="1:7" ht="14.5" hidden="1">
      <c r="A22" s="6">
        <v>44016</v>
      </c>
      <c r="B22" s="8" t="s">
        <v>52</v>
      </c>
      <c r="C22" s="8" t="s">
        <v>54</v>
      </c>
      <c r="D22" s="8" t="s">
        <v>47</v>
      </c>
      <c r="E22" s="8">
        <v>62</v>
      </c>
      <c r="F22" s="7">
        <v>80000</v>
      </c>
      <c r="G22" s="7">
        <v>4960000</v>
      </c>
    </row>
    <row r="23" spans="1:7" ht="14.5" hidden="1">
      <c r="A23" s="6">
        <v>43726</v>
      </c>
      <c r="B23" s="8" t="s">
        <v>52</v>
      </c>
      <c r="C23" s="8" t="s">
        <v>54</v>
      </c>
      <c r="D23" s="8" t="s">
        <v>47</v>
      </c>
      <c r="E23" s="8">
        <v>16</v>
      </c>
      <c r="F23" s="7">
        <v>90000</v>
      </c>
      <c r="G23" s="7">
        <v>1440000</v>
      </c>
    </row>
    <row r="24" spans="1:7" ht="14.5" hidden="1">
      <c r="A24" s="6">
        <v>44016</v>
      </c>
      <c r="B24" s="5" t="s">
        <v>52</v>
      </c>
      <c r="C24" s="5" t="s">
        <v>54</v>
      </c>
      <c r="D24" s="5" t="s">
        <v>47</v>
      </c>
      <c r="E24" s="5">
        <v>62</v>
      </c>
      <c r="F24" s="7">
        <v>80000</v>
      </c>
      <c r="G24" s="7">
        <v>4960000</v>
      </c>
    </row>
    <row r="25" spans="1:7" ht="14.5" hidden="1">
      <c r="A25" s="6">
        <v>43726</v>
      </c>
      <c r="B25" s="5" t="s">
        <v>52</v>
      </c>
      <c r="C25" s="5" t="s">
        <v>54</v>
      </c>
      <c r="D25" s="5" t="s">
        <v>47</v>
      </c>
      <c r="E25" s="5">
        <v>16</v>
      </c>
      <c r="F25" s="7">
        <v>90000</v>
      </c>
      <c r="G25" s="7">
        <v>1440000</v>
      </c>
    </row>
    <row r="26" spans="1:7" ht="14.5" hidden="1">
      <c r="A26" s="6">
        <v>43760</v>
      </c>
      <c r="B26" s="8" t="s">
        <v>52</v>
      </c>
      <c r="C26" s="8" t="s">
        <v>54</v>
      </c>
      <c r="D26" s="8" t="s">
        <v>43</v>
      </c>
      <c r="E26" s="8">
        <v>64</v>
      </c>
      <c r="F26" s="7">
        <v>160000</v>
      </c>
      <c r="G26" s="7">
        <v>10240000</v>
      </c>
    </row>
    <row r="27" spans="1:7" ht="14.5" hidden="1">
      <c r="A27" s="6">
        <v>43760</v>
      </c>
      <c r="B27" s="5" t="s">
        <v>52</v>
      </c>
      <c r="C27" s="5" t="s">
        <v>54</v>
      </c>
      <c r="D27" s="5" t="s">
        <v>43</v>
      </c>
      <c r="E27" s="5">
        <v>64</v>
      </c>
      <c r="F27" s="7">
        <v>160000</v>
      </c>
      <c r="G27" s="7">
        <v>10240000</v>
      </c>
    </row>
    <row r="28" spans="1:7" ht="14.5" hidden="1">
      <c r="A28" s="6">
        <v>43692</v>
      </c>
      <c r="B28" s="8" t="s">
        <v>52</v>
      </c>
      <c r="C28" s="8" t="s">
        <v>54</v>
      </c>
      <c r="D28" s="8" t="s">
        <v>44</v>
      </c>
      <c r="E28" s="8">
        <v>35</v>
      </c>
      <c r="F28" s="7">
        <v>80000</v>
      </c>
      <c r="G28" s="7">
        <v>2800000</v>
      </c>
    </row>
    <row r="29" spans="1:7" ht="14.5" hidden="1">
      <c r="A29" s="6">
        <v>43471</v>
      </c>
      <c r="B29" s="5" t="s">
        <v>52</v>
      </c>
      <c r="C29" s="5" t="s">
        <v>54</v>
      </c>
      <c r="D29" s="5" t="s">
        <v>44</v>
      </c>
      <c r="E29" s="5">
        <v>95</v>
      </c>
      <c r="F29" s="7">
        <v>25000</v>
      </c>
      <c r="G29" s="7">
        <v>2375000</v>
      </c>
    </row>
    <row r="30" spans="1:7" ht="14.5" hidden="1">
      <c r="A30" s="6">
        <v>43692</v>
      </c>
      <c r="B30" s="5" t="s">
        <v>52</v>
      </c>
      <c r="C30" s="5" t="s">
        <v>54</v>
      </c>
      <c r="D30" s="5" t="s">
        <v>44</v>
      </c>
      <c r="E30" s="5">
        <v>35</v>
      </c>
      <c r="F30" s="7">
        <v>80000</v>
      </c>
      <c r="G30" s="7">
        <v>2800000</v>
      </c>
    </row>
    <row r="31" spans="1:7" ht="14.5">
      <c r="A31" s="6">
        <v>43556</v>
      </c>
      <c r="B31" s="8" t="s">
        <v>52</v>
      </c>
      <c r="C31" s="8" t="s">
        <v>54</v>
      </c>
      <c r="D31" s="8" t="s">
        <v>45</v>
      </c>
      <c r="E31" s="8">
        <v>60</v>
      </c>
      <c r="F31" s="7">
        <v>80000</v>
      </c>
      <c r="G31" s="7">
        <v>4800000</v>
      </c>
    </row>
    <row r="32" spans="1:7" ht="14.5">
      <c r="A32" s="6">
        <v>43879</v>
      </c>
      <c r="B32" s="8" t="s">
        <v>52</v>
      </c>
      <c r="C32" s="8" t="s">
        <v>54</v>
      </c>
      <c r="D32" s="8" t="s">
        <v>45</v>
      </c>
      <c r="E32" s="8">
        <v>4</v>
      </c>
      <c r="F32" s="7">
        <v>80000</v>
      </c>
      <c r="G32" s="7">
        <v>320000</v>
      </c>
    </row>
    <row r="33" spans="1:7" ht="14.5">
      <c r="A33" s="6">
        <v>43624</v>
      </c>
      <c r="B33" s="8" t="s">
        <v>52</v>
      </c>
      <c r="C33" s="8" t="s">
        <v>54</v>
      </c>
      <c r="D33" s="8" t="s">
        <v>45</v>
      </c>
      <c r="E33" s="8">
        <v>60</v>
      </c>
      <c r="F33" s="7">
        <v>160000</v>
      </c>
      <c r="G33" s="7">
        <v>9600000</v>
      </c>
    </row>
    <row r="34" spans="1:7" ht="14.5">
      <c r="A34" s="6">
        <v>43556</v>
      </c>
      <c r="B34" s="5" t="s">
        <v>52</v>
      </c>
      <c r="C34" s="5" t="s">
        <v>54</v>
      </c>
      <c r="D34" s="5" t="s">
        <v>45</v>
      </c>
      <c r="E34" s="5">
        <v>60</v>
      </c>
      <c r="F34" s="7">
        <v>80000</v>
      </c>
      <c r="G34" s="7">
        <v>4800000</v>
      </c>
    </row>
    <row r="35" spans="1:7" ht="14.5">
      <c r="A35" s="6">
        <v>43879</v>
      </c>
      <c r="B35" s="5" t="s">
        <v>52</v>
      </c>
      <c r="C35" s="5" t="s">
        <v>54</v>
      </c>
      <c r="D35" s="5" t="s">
        <v>45</v>
      </c>
      <c r="E35" s="5">
        <v>4</v>
      </c>
      <c r="F35" s="7">
        <v>80000</v>
      </c>
      <c r="G35" s="7">
        <v>320000</v>
      </c>
    </row>
    <row r="36" spans="1:7" ht="14.5">
      <c r="A36" s="6">
        <v>43624</v>
      </c>
      <c r="B36" s="5" t="s">
        <v>52</v>
      </c>
      <c r="C36" s="5" t="s">
        <v>54</v>
      </c>
      <c r="D36" s="5" t="s">
        <v>45</v>
      </c>
      <c r="E36" s="5">
        <v>60</v>
      </c>
      <c r="F36" s="7">
        <v>160000</v>
      </c>
      <c r="G36" s="7">
        <v>9600000</v>
      </c>
    </row>
    <row r="37" spans="1:7" ht="14.5" hidden="1">
      <c r="A37" s="6">
        <v>44135</v>
      </c>
      <c r="B37" s="5" t="s">
        <v>41</v>
      </c>
      <c r="C37" s="5" t="s">
        <v>55</v>
      </c>
      <c r="D37" s="5" t="s">
        <v>44</v>
      </c>
      <c r="E37" s="5">
        <v>14</v>
      </c>
      <c r="F37" s="7">
        <v>15000</v>
      </c>
      <c r="G37" s="7">
        <v>210000</v>
      </c>
    </row>
    <row r="38" spans="1:7" ht="14.5" hidden="1">
      <c r="A38" s="6">
        <v>43573</v>
      </c>
      <c r="B38" s="5" t="s">
        <v>41</v>
      </c>
      <c r="C38" s="5" t="s">
        <v>55</v>
      </c>
      <c r="D38" s="5" t="s">
        <v>44</v>
      </c>
      <c r="E38" s="5">
        <v>75</v>
      </c>
      <c r="F38" s="7">
        <v>25000</v>
      </c>
      <c r="G38" s="7">
        <v>1875000</v>
      </c>
    </row>
    <row r="39" spans="1:7" ht="14.5" hidden="1">
      <c r="A39" s="6">
        <v>43931</v>
      </c>
      <c r="B39" s="5" t="s">
        <v>41</v>
      </c>
      <c r="C39" s="5" t="s">
        <v>55</v>
      </c>
      <c r="D39" s="5" t="s">
        <v>44</v>
      </c>
      <c r="E39" s="5">
        <v>66</v>
      </c>
      <c r="F39" s="7">
        <v>25000</v>
      </c>
      <c r="G39" s="7">
        <v>1650000</v>
      </c>
    </row>
    <row r="40" spans="1:7" ht="14.5">
      <c r="A40" s="6">
        <v>44186</v>
      </c>
      <c r="B40" s="5" t="s">
        <v>41</v>
      </c>
      <c r="C40" s="5" t="s">
        <v>55</v>
      </c>
      <c r="D40" s="5" t="s">
        <v>45</v>
      </c>
      <c r="E40" s="5">
        <v>28</v>
      </c>
      <c r="F40" s="7">
        <v>80000</v>
      </c>
      <c r="G40" s="7">
        <v>2240000</v>
      </c>
    </row>
    <row r="41" spans="1:7" ht="14.5" hidden="1">
      <c r="A41" s="6">
        <v>44033</v>
      </c>
      <c r="B41" s="8" t="s">
        <v>41</v>
      </c>
      <c r="C41" s="8" t="s">
        <v>56</v>
      </c>
      <c r="D41" s="8" t="s">
        <v>47</v>
      </c>
      <c r="E41" s="8">
        <v>55</v>
      </c>
      <c r="F41" s="7">
        <v>90000</v>
      </c>
      <c r="G41" s="7">
        <v>4950000</v>
      </c>
    </row>
    <row r="42" spans="1:7" ht="14.5" hidden="1">
      <c r="A42" s="6">
        <v>44033</v>
      </c>
      <c r="B42" s="5" t="s">
        <v>41</v>
      </c>
      <c r="C42" s="5" t="s">
        <v>56</v>
      </c>
      <c r="D42" s="5" t="s">
        <v>47</v>
      </c>
      <c r="E42" s="5">
        <v>55</v>
      </c>
      <c r="F42" s="7">
        <v>90000</v>
      </c>
      <c r="G42" s="7">
        <v>4950000</v>
      </c>
    </row>
    <row r="43" spans="1:7" ht="14.5" hidden="1">
      <c r="A43" s="6">
        <v>43641</v>
      </c>
      <c r="B43" s="5" t="s">
        <v>41</v>
      </c>
      <c r="C43" s="5" t="s">
        <v>56</v>
      </c>
      <c r="D43" s="5" t="s">
        <v>44</v>
      </c>
      <c r="E43" s="5">
        <v>90</v>
      </c>
      <c r="F43" s="7">
        <v>80000</v>
      </c>
      <c r="G43" s="7">
        <v>7200000</v>
      </c>
    </row>
    <row r="44" spans="1:7" ht="14.5">
      <c r="A44" s="6">
        <v>43743</v>
      </c>
      <c r="B44" s="8" t="s">
        <v>41</v>
      </c>
      <c r="C44" s="8" t="s">
        <v>56</v>
      </c>
      <c r="D44" s="8" t="s">
        <v>45</v>
      </c>
      <c r="E44" s="8">
        <v>28</v>
      </c>
      <c r="F44" s="7">
        <v>160000</v>
      </c>
      <c r="G44" s="7">
        <v>4480000</v>
      </c>
    </row>
    <row r="45" spans="1:7" ht="14.5">
      <c r="A45" s="6">
        <v>43743</v>
      </c>
      <c r="B45" s="5" t="s">
        <v>41</v>
      </c>
      <c r="C45" s="5" t="s">
        <v>56</v>
      </c>
      <c r="D45" s="5" t="s">
        <v>45</v>
      </c>
      <c r="E45" s="5">
        <v>28</v>
      </c>
      <c r="F45" s="7">
        <v>160000</v>
      </c>
      <c r="G45" s="7">
        <v>4480000</v>
      </c>
    </row>
    <row r="46" spans="1:7" ht="14.5" hidden="1">
      <c r="A46" s="6">
        <v>43948</v>
      </c>
      <c r="B46" s="8" t="s">
        <v>52</v>
      </c>
      <c r="C46" s="8" t="s">
        <v>57</v>
      </c>
      <c r="D46" s="8" t="s">
        <v>43</v>
      </c>
      <c r="E46" s="8">
        <v>96</v>
      </c>
      <c r="F46" s="7">
        <v>80000</v>
      </c>
      <c r="G46" s="7">
        <v>7680000</v>
      </c>
    </row>
    <row r="47" spans="1:7" ht="14.5" hidden="1">
      <c r="A47" s="6">
        <v>43948</v>
      </c>
      <c r="B47" s="5" t="s">
        <v>52</v>
      </c>
      <c r="C47" s="5" t="s">
        <v>57</v>
      </c>
      <c r="D47" s="5" t="s">
        <v>43</v>
      </c>
      <c r="E47" s="5">
        <v>96</v>
      </c>
      <c r="F47" s="7">
        <v>80000</v>
      </c>
      <c r="G47" s="7">
        <v>7680000</v>
      </c>
    </row>
    <row r="48" spans="1:7" ht="14.5">
      <c r="A48" s="6">
        <v>43658</v>
      </c>
      <c r="B48" s="5" t="s">
        <v>52</v>
      </c>
      <c r="C48" s="5" t="s">
        <v>57</v>
      </c>
      <c r="D48" s="5" t="s">
        <v>45</v>
      </c>
      <c r="E48" s="5">
        <v>29</v>
      </c>
      <c r="F48" s="7">
        <v>25000</v>
      </c>
      <c r="G48" s="7">
        <v>725000</v>
      </c>
    </row>
    <row r="49" spans="1:7" ht="14.5" hidden="1">
      <c r="A49" s="6">
        <v>44101</v>
      </c>
      <c r="B49" s="5" t="s">
        <v>50</v>
      </c>
      <c r="C49" s="5" t="s">
        <v>58</v>
      </c>
      <c r="D49" s="5" t="s">
        <v>43</v>
      </c>
      <c r="E49" s="5">
        <v>76</v>
      </c>
      <c r="F49" s="7">
        <v>25000</v>
      </c>
      <c r="G49" s="7">
        <v>1900000</v>
      </c>
    </row>
    <row r="50" spans="1:7" ht="14.5" hidden="1">
      <c r="A50" s="6">
        <v>43539</v>
      </c>
      <c r="B50" s="5" t="s">
        <v>50</v>
      </c>
      <c r="C50" s="5" t="s">
        <v>58</v>
      </c>
      <c r="D50" s="5" t="s">
        <v>44</v>
      </c>
      <c r="E50" s="5">
        <v>56</v>
      </c>
      <c r="F50" s="7">
        <v>40000</v>
      </c>
      <c r="G50" s="7">
        <v>2240000</v>
      </c>
    </row>
    <row r="51" spans="1:7" ht="14.5">
      <c r="A51" s="6">
        <v>43897</v>
      </c>
      <c r="B51" s="5" t="s">
        <v>50</v>
      </c>
      <c r="C51" s="5" t="s">
        <v>58</v>
      </c>
      <c r="D51" s="5" t="s">
        <v>45</v>
      </c>
      <c r="E51" s="5">
        <v>7</v>
      </c>
      <c r="F51" s="7">
        <v>200000</v>
      </c>
      <c r="G51" s="7">
        <v>1400000</v>
      </c>
    </row>
    <row r="52" spans="1:7" ht="14.5">
      <c r="A52" s="6">
        <v>44067</v>
      </c>
      <c r="B52" s="5" t="s">
        <v>50</v>
      </c>
      <c r="C52" s="5" t="s">
        <v>58</v>
      </c>
      <c r="D52" s="5" t="s">
        <v>48</v>
      </c>
      <c r="E52" s="5">
        <v>3</v>
      </c>
      <c r="F52" s="7">
        <v>400000</v>
      </c>
      <c r="G52" s="7">
        <v>1200000</v>
      </c>
    </row>
    <row r="53" spans="1:7" ht="14.5" hidden="1">
      <c r="A53" s="6">
        <v>43914</v>
      </c>
      <c r="B53" s="5" t="s">
        <v>41</v>
      </c>
      <c r="C53" s="5" t="s">
        <v>59</v>
      </c>
      <c r="D53" s="5" t="s">
        <v>47</v>
      </c>
      <c r="E53" s="5">
        <v>50</v>
      </c>
      <c r="F53" s="7">
        <v>80000</v>
      </c>
      <c r="G53" s="7">
        <v>4000000</v>
      </c>
    </row>
    <row r="54" spans="1:7" ht="14.5" hidden="1">
      <c r="A54" s="6">
        <v>43505</v>
      </c>
      <c r="B54" s="5" t="s">
        <v>41</v>
      </c>
      <c r="C54" s="5" t="s">
        <v>59</v>
      </c>
      <c r="D54" s="5" t="s">
        <v>44</v>
      </c>
      <c r="E54" s="5">
        <v>36</v>
      </c>
      <c r="F54" s="7">
        <v>80000</v>
      </c>
      <c r="G54" s="7">
        <v>2880000</v>
      </c>
    </row>
    <row r="55" spans="1:7" ht="14.5" hidden="1">
      <c r="A55" s="6">
        <v>43590</v>
      </c>
      <c r="B55" s="5" t="s">
        <v>41</v>
      </c>
      <c r="C55" s="5" t="s">
        <v>59</v>
      </c>
      <c r="D55" s="5" t="s">
        <v>44</v>
      </c>
      <c r="E55" s="5">
        <v>90</v>
      </c>
      <c r="F55" s="7">
        <v>80000</v>
      </c>
      <c r="G55" s="7">
        <v>7200000</v>
      </c>
    </row>
    <row r="56" spans="1:7" ht="14.5">
      <c r="A56" s="6">
        <v>44152</v>
      </c>
      <c r="B56" s="5" t="s">
        <v>41</v>
      </c>
      <c r="C56" s="5" t="s">
        <v>59</v>
      </c>
      <c r="D56" s="5" t="s">
        <v>45</v>
      </c>
      <c r="E56" s="5">
        <v>11</v>
      </c>
      <c r="F56" s="7">
        <v>80000</v>
      </c>
      <c r="G56" s="7">
        <v>880000</v>
      </c>
    </row>
    <row r="57" spans="1:7" ht="14.5">
      <c r="A57" s="6">
        <v>44169</v>
      </c>
      <c r="B57" s="5" t="s">
        <v>41</v>
      </c>
      <c r="C57" s="5" t="s">
        <v>59</v>
      </c>
      <c r="D57" s="5" t="s">
        <v>45</v>
      </c>
      <c r="E57" s="5">
        <v>94</v>
      </c>
      <c r="F57" s="7">
        <v>180000</v>
      </c>
      <c r="G57" s="7">
        <v>16920000</v>
      </c>
    </row>
  </sheetData>
  <autoFilter ref="A1:G57" xr:uid="{00000000-0009-0000-0000-000002000000}">
    <filterColumn colId="3">
      <filters>
        <filter val="Monitor"/>
        <filter val="Keyboard"/>
      </filters>
    </filterColumn>
  </autoFilter>
  <mergeCells count="1"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/>
  </sheetViews>
  <sheetFormatPr defaultColWidth="14.453125" defaultRowHeight="15" customHeight="1"/>
  <sheetData>
    <row r="1" spans="1:5">
      <c r="A1" s="5">
        <v>4</v>
      </c>
      <c r="B1" s="40" t="s">
        <v>61</v>
      </c>
      <c r="C1" s="41"/>
      <c r="D1" s="41"/>
      <c r="E1" s="41"/>
    </row>
    <row r="2" spans="1:5">
      <c r="A2" s="5">
        <v>7</v>
      </c>
    </row>
    <row r="3" spans="1:5">
      <c r="A3" s="5">
        <f>A1 + A2</f>
        <v>11</v>
      </c>
    </row>
    <row r="4" spans="1:5">
      <c r="A4" s="5">
        <f>A1^2</f>
        <v>16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"/>
  <sheetViews>
    <sheetView workbookViewId="0"/>
  </sheetViews>
  <sheetFormatPr defaultColWidth="14.453125" defaultRowHeight="15" customHeight="1"/>
  <sheetData>
    <row r="1" spans="1:7">
      <c r="A1" s="5">
        <v>1</v>
      </c>
      <c r="B1" s="40" t="s">
        <v>62</v>
      </c>
      <c r="C1" s="41"/>
      <c r="D1" s="41"/>
      <c r="E1" s="41"/>
      <c r="F1" s="41"/>
      <c r="G1" s="41"/>
    </row>
    <row r="2" spans="1:7">
      <c r="A2" s="5">
        <v>2</v>
      </c>
    </row>
    <row r="3" spans="1:7">
      <c r="A3" s="5">
        <v>3</v>
      </c>
    </row>
    <row r="4" spans="1:7">
      <c r="A4" s="5">
        <v>4</v>
      </c>
    </row>
    <row r="5" spans="1:7">
      <c r="A5" s="5">
        <v>5</v>
      </c>
    </row>
    <row r="6" spans="1:7">
      <c r="A6" s="5">
        <f>SUM(A1:A5)</f>
        <v>15</v>
      </c>
    </row>
    <row r="7" spans="1:7">
      <c r="A7" s="5">
        <f>SUM(A1:A2,A5)</f>
        <v>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"/>
  <sheetViews>
    <sheetView workbookViewId="0"/>
  </sheetViews>
  <sheetFormatPr defaultColWidth="14.453125" defaultRowHeight="15" customHeight="1"/>
  <sheetData>
    <row r="1" spans="1:5">
      <c r="A1" s="5">
        <v>4</v>
      </c>
      <c r="B1" s="5">
        <v>3</v>
      </c>
      <c r="C1" s="5">
        <f>SUM(A1:A5)*B1/2</f>
        <v>30</v>
      </c>
      <c r="D1" s="40" t="s">
        <v>63</v>
      </c>
      <c r="E1" s="41"/>
    </row>
    <row r="2" spans="1:5">
      <c r="A2" s="5">
        <v>5</v>
      </c>
    </row>
    <row r="3" spans="1:5">
      <c r="A3" s="5">
        <v>4</v>
      </c>
    </row>
    <row r="4" spans="1:5">
      <c r="A4" s="5">
        <v>3</v>
      </c>
    </row>
    <row r="5" spans="1:5">
      <c r="A5" s="5">
        <v>4</v>
      </c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51"/>
  <sheetViews>
    <sheetView workbookViewId="0"/>
  </sheetViews>
  <sheetFormatPr defaultColWidth="14.453125" defaultRowHeight="15" customHeight="1"/>
  <sheetData>
    <row r="1" spans="1:17">
      <c r="A1" s="10" t="s">
        <v>64</v>
      </c>
      <c r="B1" s="10" t="s">
        <v>65</v>
      </c>
      <c r="C1" s="10" t="s">
        <v>66</v>
      </c>
      <c r="D1" s="40" t="s">
        <v>67</v>
      </c>
      <c r="E1" s="41"/>
    </row>
    <row r="2" spans="1:17">
      <c r="A2" s="10" t="s">
        <v>68</v>
      </c>
      <c r="B2" s="10">
        <v>500</v>
      </c>
      <c r="C2" s="10">
        <v>300</v>
      </c>
      <c r="D2" s="40" t="s">
        <v>69</v>
      </c>
      <c r="E2" s="41"/>
      <c r="F2" s="41"/>
    </row>
    <row r="3" spans="1:17">
      <c r="A3" s="10" t="s">
        <v>70</v>
      </c>
      <c r="B3" s="10">
        <v>350</v>
      </c>
      <c r="C3" s="10">
        <v>100</v>
      </c>
      <c r="D3" s="40" t="s">
        <v>71</v>
      </c>
      <c r="E3" s="41"/>
      <c r="F3" s="41"/>
      <c r="G3" s="41"/>
      <c r="H3" s="41"/>
      <c r="I3" s="41"/>
      <c r="J3" s="41"/>
      <c r="K3" s="41"/>
    </row>
    <row r="4" spans="1:17">
      <c r="A4" s="10" t="s">
        <v>72</v>
      </c>
      <c r="B4" s="10">
        <v>200</v>
      </c>
      <c r="C4" s="10">
        <v>100</v>
      </c>
      <c r="D4" s="40" t="s">
        <v>73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7">
      <c r="A5" s="10" t="s">
        <v>74</v>
      </c>
      <c r="B5" s="10">
        <v>250</v>
      </c>
      <c r="C5" s="10">
        <v>150</v>
      </c>
      <c r="D5" s="40" t="s">
        <v>75</v>
      </c>
      <c r="E5" s="41"/>
      <c r="F5" s="41"/>
    </row>
    <row r="6" spans="1:17">
      <c r="A6" s="10" t="s">
        <v>76</v>
      </c>
      <c r="B6" s="10">
        <v>200</v>
      </c>
      <c r="C6" s="10">
        <v>100</v>
      </c>
      <c r="D6" s="40" t="s">
        <v>77</v>
      </c>
      <c r="E6" s="41"/>
      <c r="F6" s="41"/>
      <c r="G6" s="41"/>
      <c r="H6" s="41"/>
    </row>
    <row r="7" spans="1:17">
      <c r="A7" s="10" t="s">
        <v>78</v>
      </c>
      <c r="B7" s="10">
        <v>150</v>
      </c>
      <c r="C7" s="10">
        <v>50</v>
      </c>
      <c r="D7" s="40" t="s">
        <v>79</v>
      </c>
      <c r="E7" s="41"/>
      <c r="F7" s="41"/>
      <c r="G7" s="41"/>
      <c r="H7" s="41"/>
      <c r="I7" s="41"/>
      <c r="J7" s="41"/>
    </row>
    <row r="8" spans="1:17">
      <c r="A8" s="10" t="s">
        <v>80</v>
      </c>
      <c r="B8" s="10">
        <v>100</v>
      </c>
      <c r="C8" s="10">
        <v>50</v>
      </c>
      <c r="D8" s="40" t="s">
        <v>81</v>
      </c>
      <c r="E8" s="41"/>
      <c r="F8" s="41"/>
      <c r="G8" s="41"/>
      <c r="H8" s="41"/>
      <c r="I8" s="41"/>
      <c r="J8" s="41"/>
      <c r="K8" s="41"/>
    </row>
    <row r="9" spans="1:17">
      <c r="A9" s="10" t="s">
        <v>82</v>
      </c>
      <c r="B9" s="10">
        <v>200</v>
      </c>
      <c r="C9" s="10">
        <v>100</v>
      </c>
      <c r="D9" s="40" t="s">
        <v>83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>
      <c r="A10" s="10" t="s">
        <v>84</v>
      </c>
      <c r="B10" s="10">
        <v>400</v>
      </c>
      <c r="C10" s="10">
        <v>150</v>
      </c>
    </row>
    <row r="11" spans="1:17">
      <c r="A11" s="10" t="s">
        <v>85</v>
      </c>
      <c r="B11" s="10">
        <v>200</v>
      </c>
      <c r="C11" s="10">
        <v>50</v>
      </c>
    </row>
    <row r="12" spans="1:17">
      <c r="A12" s="10" t="s">
        <v>86</v>
      </c>
      <c r="B12" s="10">
        <f t="shared" ref="B12:C12" si="0">SUM(B2:B11)</f>
        <v>2550</v>
      </c>
      <c r="C12" s="10">
        <f t="shared" si="0"/>
        <v>1150</v>
      </c>
    </row>
    <row r="13" spans="1:17">
      <c r="A13" s="45" t="s">
        <v>87</v>
      </c>
      <c r="B13" s="43"/>
      <c r="C13" s="10">
        <f>AVERAGE(C2:C11)</f>
        <v>115</v>
      </c>
      <c r="G13" s="44" t="s">
        <v>88</v>
      </c>
      <c r="H13" s="43"/>
      <c r="J13" s="44" t="s">
        <v>89</v>
      </c>
      <c r="K13" s="43"/>
    </row>
    <row r="14" spans="1:17">
      <c r="G14" s="11" t="s">
        <v>64</v>
      </c>
      <c r="H14" s="11" t="s">
        <v>90</v>
      </c>
      <c r="J14" s="11" t="s">
        <v>64</v>
      </c>
      <c r="K14" s="11" t="s">
        <v>90</v>
      </c>
    </row>
    <row r="15" spans="1:17">
      <c r="A15" s="12" t="s">
        <v>91</v>
      </c>
      <c r="B15" s="12" t="s">
        <v>92</v>
      </c>
      <c r="C15" s="12" t="s">
        <v>64</v>
      </c>
      <c r="D15" s="12" t="s">
        <v>66</v>
      </c>
      <c r="G15" s="11" t="s">
        <v>93</v>
      </c>
      <c r="H15" s="11">
        <f>SUMIF(A2:A11,"Buku Tulis",C2:C11)</f>
        <v>300</v>
      </c>
      <c r="J15" s="11" t="s">
        <v>93</v>
      </c>
      <c r="K15" s="11">
        <f>SUMIFS(D16:D25, C16:C25, "Buku Tulis", B16:B25, "&gt;=01/02/2020", B16:B25, "&lt;=02/02/2020")</f>
        <v>75</v>
      </c>
    </row>
    <row r="16" spans="1:17">
      <c r="A16" s="13">
        <v>1</v>
      </c>
      <c r="B16" s="14">
        <v>43832</v>
      </c>
      <c r="C16" s="13" t="s">
        <v>68</v>
      </c>
      <c r="D16" s="13">
        <v>100</v>
      </c>
      <c r="G16" s="11" t="s">
        <v>70</v>
      </c>
      <c r="H16" s="11">
        <f>SUMIF(A2:A11,"Pensil",C2:C11)</f>
        <v>100</v>
      </c>
      <c r="J16" s="11" t="s">
        <v>70</v>
      </c>
      <c r="K16" s="11">
        <f>SUMIFS(D16:D25, C16:C25, "Pensil", B16:B25, "&gt;=01/02/2020", B16:B25, "&lt;=02/02/2020")</f>
        <v>70</v>
      </c>
    </row>
    <row r="17" spans="1:11">
      <c r="A17" s="13">
        <v>2</v>
      </c>
      <c r="B17" s="14">
        <v>43832</v>
      </c>
      <c r="C17" s="13" t="s">
        <v>70</v>
      </c>
      <c r="D17" s="13">
        <v>120</v>
      </c>
      <c r="G17" s="11" t="s">
        <v>72</v>
      </c>
      <c r="H17" s="11">
        <f>SUMIF(A2:A11,"Penggaris",C2:C11)</f>
        <v>100</v>
      </c>
      <c r="J17" s="11" t="s">
        <v>72</v>
      </c>
      <c r="K17" s="11">
        <f>SUMIFS(D16:D25, C16:C25, "Penggaris", B16:B25, "&gt;=01/02/2020", B16:B25, "&lt;=02/02/2020")</f>
        <v>0</v>
      </c>
    </row>
    <row r="18" spans="1:11">
      <c r="A18" s="13">
        <v>3</v>
      </c>
      <c r="B18" s="14">
        <v>43832</v>
      </c>
      <c r="C18" s="13" t="s">
        <v>72</v>
      </c>
      <c r="D18" s="13">
        <v>50</v>
      </c>
      <c r="G18" s="11" t="s">
        <v>94</v>
      </c>
      <c r="H18" s="11">
        <v>250</v>
      </c>
      <c r="J18" s="11" t="s">
        <v>94</v>
      </c>
      <c r="K18" s="11">
        <f>SUMIFS(D16:D25, C16:C25, "Penghapus", B16:B25, "&gt;=01/02/2020", B16:B25, "&lt;=02/02/2020")</f>
        <v>0</v>
      </c>
    </row>
    <row r="19" spans="1:11">
      <c r="A19" s="13">
        <v>4</v>
      </c>
      <c r="B19" s="14">
        <v>43832</v>
      </c>
      <c r="C19" s="13" t="s">
        <v>94</v>
      </c>
      <c r="D19" s="13">
        <v>70</v>
      </c>
      <c r="G19" s="11" t="s">
        <v>82</v>
      </c>
      <c r="H19" s="11">
        <f>SUMIF(A2:A11,"Spidol",C2:C11)</f>
        <v>100</v>
      </c>
      <c r="J19" s="11" t="s">
        <v>82</v>
      </c>
      <c r="K19" s="11">
        <f>SUMIFS(D16:D25, C16:C25, "Spidol", B16:B25, "&gt;=01/02/2020", B16:B25, "&lt;=02/02/2020")</f>
        <v>50</v>
      </c>
    </row>
    <row r="20" spans="1:11">
      <c r="A20" s="13">
        <v>5</v>
      </c>
      <c r="B20" s="14">
        <v>43863</v>
      </c>
      <c r="C20" s="13" t="s">
        <v>68</v>
      </c>
      <c r="D20" s="13">
        <v>75</v>
      </c>
      <c r="G20" s="11" t="s">
        <v>85</v>
      </c>
      <c r="H20" s="11">
        <f>SUMIF(A2:A11,"Gunting",C2:C11)</f>
        <v>50</v>
      </c>
      <c r="J20" s="11" t="s">
        <v>85</v>
      </c>
      <c r="K20" s="11">
        <f>SUMIFS(D16:D25, C16:C25, "Gunting", B16:B25, "&gt;=01/02/2020", B16:B25, "&lt;=02/02/2020")</f>
        <v>0</v>
      </c>
    </row>
    <row r="21" spans="1:11">
      <c r="A21" s="13">
        <v>6</v>
      </c>
      <c r="B21" s="14">
        <v>43863</v>
      </c>
      <c r="C21" s="13" t="s">
        <v>82</v>
      </c>
      <c r="D21" s="13">
        <v>50</v>
      </c>
    </row>
    <row r="22" spans="1:11">
      <c r="A22" s="13">
        <v>7</v>
      </c>
      <c r="B22" s="14">
        <v>43863</v>
      </c>
      <c r="C22" s="13" t="s">
        <v>70</v>
      </c>
      <c r="D22" s="13">
        <v>70</v>
      </c>
    </row>
    <row r="23" spans="1:11">
      <c r="A23" s="13">
        <v>8</v>
      </c>
      <c r="B23" s="14">
        <v>43892</v>
      </c>
      <c r="C23" s="13" t="s">
        <v>85</v>
      </c>
      <c r="D23" s="13">
        <v>80</v>
      </c>
    </row>
    <row r="24" spans="1:11">
      <c r="A24" s="13">
        <v>9</v>
      </c>
      <c r="B24" s="14">
        <v>43892</v>
      </c>
      <c r="C24" s="13" t="s">
        <v>70</v>
      </c>
      <c r="D24" s="13">
        <v>30</v>
      </c>
    </row>
    <row r="25" spans="1:11">
      <c r="A25" s="13">
        <v>10</v>
      </c>
      <c r="B25" s="14">
        <v>43923</v>
      </c>
      <c r="C25" s="13" t="s">
        <v>68</v>
      </c>
      <c r="D25" s="13">
        <v>120</v>
      </c>
    </row>
    <row r="27" spans="1:11">
      <c r="A27" s="15" t="s">
        <v>64</v>
      </c>
      <c r="B27" s="15" t="s">
        <v>65</v>
      </c>
      <c r="C27" s="15" t="s">
        <v>66</v>
      </c>
    </row>
    <row r="28" spans="1:11">
      <c r="A28" s="15" t="s">
        <v>68</v>
      </c>
      <c r="B28" s="15">
        <v>500</v>
      </c>
      <c r="C28" s="15">
        <v>300</v>
      </c>
    </row>
    <row r="29" spans="1:11">
      <c r="A29" s="15" t="s">
        <v>70</v>
      </c>
      <c r="B29" s="15">
        <v>350</v>
      </c>
      <c r="C29" s="15">
        <v>100</v>
      </c>
    </row>
    <row r="30" spans="1:11">
      <c r="A30" s="15" t="s">
        <v>72</v>
      </c>
      <c r="B30" s="15">
        <v>200</v>
      </c>
      <c r="C30" s="15">
        <v>100</v>
      </c>
    </row>
    <row r="31" spans="1:11">
      <c r="A31" s="15" t="s">
        <v>74</v>
      </c>
      <c r="B31" s="15">
        <v>250</v>
      </c>
      <c r="C31" s="15">
        <v>150</v>
      </c>
    </row>
    <row r="32" spans="1:11">
      <c r="A32" s="15" t="s">
        <v>76</v>
      </c>
      <c r="B32" s="15">
        <v>200</v>
      </c>
      <c r="C32" s="15">
        <v>100</v>
      </c>
    </row>
    <row r="33" spans="1:10">
      <c r="A33" s="15" t="s">
        <v>78</v>
      </c>
      <c r="B33" s="15">
        <v>150</v>
      </c>
      <c r="C33" s="15" t="s">
        <v>95</v>
      </c>
    </row>
    <row r="34" spans="1:10">
      <c r="A34" s="15" t="s">
        <v>80</v>
      </c>
      <c r="B34" s="15">
        <v>100</v>
      </c>
      <c r="C34" s="15">
        <v>50</v>
      </c>
    </row>
    <row r="35" spans="1:10">
      <c r="A35" s="15" t="s">
        <v>82</v>
      </c>
      <c r="B35" s="15">
        <v>200</v>
      </c>
      <c r="C35" s="15">
        <v>100</v>
      </c>
    </row>
    <row r="36" spans="1:10">
      <c r="A36" s="15" t="s">
        <v>84</v>
      </c>
      <c r="B36" s="15">
        <v>400</v>
      </c>
      <c r="C36" s="15">
        <v>150</v>
      </c>
    </row>
    <row r="37" spans="1:10">
      <c r="A37" s="15" t="s">
        <v>85</v>
      </c>
      <c r="B37" s="15">
        <v>200</v>
      </c>
      <c r="C37" s="15"/>
    </row>
    <row r="38" spans="1:10">
      <c r="A38" s="42" t="s">
        <v>96</v>
      </c>
      <c r="B38" s="43"/>
      <c r="C38" s="15">
        <f>COUNT(C28:C37)</f>
        <v>8</v>
      </c>
    </row>
    <row r="39" spans="1:10">
      <c r="A39" s="42" t="s">
        <v>97</v>
      </c>
      <c r="B39" s="43"/>
      <c r="C39" s="15">
        <f>COUNTA(C29:C38)</f>
        <v>9</v>
      </c>
    </row>
    <row r="41" spans="1:10">
      <c r="A41" s="16" t="s">
        <v>91</v>
      </c>
      <c r="B41" s="16" t="s">
        <v>98</v>
      </c>
      <c r="C41" s="16" t="s">
        <v>99</v>
      </c>
      <c r="D41" s="16" t="s">
        <v>100</v>
      </c>
      <c r="F41" s="17" t="s">
        <v>99</v>
      </c>
      <c r="G41" s="17" t="s">
        <v>37</v>
      </c>
      <c r="I41" s="17" t="s">
        <v>100</v>
      </c>
      <c r="J41" s="17" t="s">
        <v>37</v>
      </c>
    </row>
    <row r="42" spans="1:10">
      <c r="A42" s="18">
        <v>1</v>
      </c>
      <c r="B42" s="18" t="s">
        <v>53</v>
      </c>
      <c r="C42" s="18" t="s">
        <v>101</v>
      </c>
      <c r="D42" s="18" t="s">
        <v>102</v>
      </c>
      <c r="F42" s="11" t="s">
        <v>103</v>
      </c>
      <c r="G42" s="11">
        <f>COUNTIF(C42:C51, "L")</f>
        <v>6</v>
      </c>
      <c r="I42" s="11" t="s">
        <v>102</v>
      </c>
      <c r="J42" s="11">
        <f>COUNTIFS(C42:C51, "L", D42:D51, "Sepak Bola")</f>
        <v>3</v>
      </c>
    </row>
    <row r="43" spans="1:10">
      <c r="A43" s="18">
        <v>2</v>
      </c>
      <c r="B43" s="18" t="s">
        <v>49</v>
      </c>
      <c r="C43" s="18" t="s">
        <v>104</v>
      </c>
      <c r="D43" s="18" t="s">
        <v>105</v>
      </c>
      <c r="F43" s="11" t="s">
        <v>106</v>
      </c>
      <c r="G43" s="11">
        <f>COUNTIF(C42:C51, "P")</f>
        <v>4</v>
      </c>
      <c r="I43" s="11" t="s">
        <v>105</v>
      </c>
      <c r="J43" s="11">
        <f>COUNTIFS(C42:C51, "P", D42:D51, "Memasak")</f>
        <v>2</v>
      </c>
    </row>
    <row r="44" spans="1:10">
      <c r="A44" s="18">
        <v>3</v>
      </c>
      <c r="B44" s="18" t="s">
        <v>107</v>
      </c>
      <c r="C44" s="18" t="s">
        <v>101</v>
      </c>
      <c r="D44" s="18" t="s">
        <v>102</v>
      </c>
      <c r="I44" s="11" t="s">
        <v>108</v>
      </c>
      <c r="J44" s="11">
        <f>COUNTIFS(C42:C51, "L", D42:D51, "Basket")</f>
        <v>3</v>
      </c>
    </row>
    <row r="45" spans="1:10">
      <c r="A45" s="18">
        <v>4</v>
      </c>
      <c r="B45" s="18" t="s">
        <v>109</v>
      </c>
      <c r="C45" s="18" t="s">
        <v>101</v>
      </c>
      <c r="D45" s="18" t="s">
        <v>108</v>
      </c>
      <c r="I45" s="11" t="s">
        <v>110</v>
      </c>
      <c r="J45" s="11">
        <f>COUNTIFS(C42:C51, "P", D42:D51, "Menulis")</f>
        <v>1</v>
      </c>
    </row>
    <row r="46" spans="1:10">
      <c r="A46" s="18">
        <v>5</v>
      </c>
      <c r="B46" s="18" t="s">
        <v>111</v>
      </c>
      <c r="C46" s="18" t="s">
        <v>104</v>
      </c>
      <c r="D46" s="18" t="s">
        <v>110</v>
      </c>
      <c r="I46" s="11" t="s">
        <v>112</v>
      </c>
      <c r="J46" s="11">
        <f>COUNTIFS(C42:C51, "P", D42:D51, "Menari")</f>
        <v>1</v>
      </c>
    </row>
    <row r="47" spans="1:10">
      <c r="A47" s="18">
        <v>6</v>
      </c>
      <c r="B47" s="18" t="s">
        <v>113</v>
      </c>
      <c r="C47" s="18" t="s">
        <v>104</v>
      </c>
      <c r="D47" s="18" t="s">
        <v>105</v>
      </c>
    </row>
    <row r="48" spans="1:10">
      <c r="A48" s="18">
        <v>7</v>
      </c>
      <c r="B48" s="18" t="s">
        <v>114</v>
      </c>
      <c r="C48" s="18" t="s">
        <v>101</v>
      </c>
      <c r="D48" s="18" t="s">
        <v>108</v>
      </c>
    </row>
    <row r="49" spans="1:4">
      <c r="A49" s="18">
        <v>8</v>
      </c>
      <c r="B49" s="18" t="s">
        <v>115</v>
      </c>
      <c r="C49" s="18" t="s">
        <v>104</v>
      </c>
      <c r="D49" s="18" t="s">
        <v>112</v>
      </c>
    </row>
    <row r="50" spans="1:4">
      <c r="A50" s="18">
        <v>9</v>
      </c>
      <c r="B50" s="18" t="s">
        <v>116</v>
      </c>
      <c r="C50" s="18" t="s">
        <v>101</v>
      </c>
      <c r="D50" s="18" t="s">
        <v>102</v>
      </c>
    </row>
    <row r="51" spans="1:4">
      <c r="A51" s="18">
        <v>10</v>
      </c>
      <c r="B51" s="18" t="s">
        <v>117</v>
      </c>
      <c r="C51" s="18" t="s">
        <v>101</v>
      </c>
      <c r="D51" s="18" t="s">
        <v>108</v>
      </c>
    </row>
  </sheetData>
  <mergeCells count="14">
    <mergeCell ref="D1:E1"/>
    <mergeCell ref="A13:B13"/>
    <mergeCell ref="D7:J7"/>
    <mergeCell ref="D8:K8"/>
    <mergeCell ref="D3:K3"/>
    <mergeCell ref="D4:O4"/>
    <mergeCell ref="D6:H6"/>
    <mergeCell ref="D9:Q9"/>
    <mergeCell ref="A38:B38"/>
    <mergeCell ref="A39:B39"/>
    <mergeCell ref="J13:K13"/>
    <mergeCell ref="G13:H13"/>
    <mergeCell ref="D2:F2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42"/>
  <sheetViews>
    <sheetView workbookViewId="0"/>
  </sheetViews>
  <sheetFormatPr defaultColWidth="14.453125" defaultRowHeight="15" customHeight="1"/>
  <cols>
    <col min="7" max="7" width="37.26953125" customWidth="1"/>
    <col min="8" max="8" width="39.81640625" customWidth="1"/>
    <col min="11" max="11" width="17.7265625" customWidth="1"/>
  </cols>
  <sheetData>
    <row r="1" spans="1:13">
      <c r="A1" s="10" t="s">
        <v>64</v>
      </c>
      <c r="B1" s="10" t="s">
        <v>65</v>
      </c>
      <c r="C1" s="10" t="s">
        <v>66</v>
      </c>
      <c r="D1" s="40" t="s">
        <v>118</v>
      </c>
      <c r="E1" s="41"/>
      <c r="G1" s="19" t="s">
        <v>119</v>
      </c>
      <c r="H1" s="19" t="s">
        <v>120</v>
      </c>
      <c r="I1" s="40" t="s">
        <v>121</v>
      </c>
      <c r="J1" s="41"/>
    </row>
    <row r="2" spans="1:13">
      <c r="A2" s="10" t="s">
        <v>68</v>
      </c>
      <c r="B2" s="10">
        <v>500</v>
      </c>
      <c r="C2" s="10">
        <v>300</v>
      </c>
      <c r="D2" s="40" t="s">
        <v>122</v>
      </c>
      <c r="E2" s="41"/>
      <c r="G2" s="11" t="s">
        <v>123</v>
      </c>
      <c r="H2" s="11" t="str">
        <f t="shared" ref="H2:H6" si="0">TRIM(G2)</f>
        <v>Pensil ada 5 unit</v>
      </c>
    </row>
    <row r="3" spans="1:13">
      <c r="A3" s="10" t="s">
        <v>70</v>
      </c>
      <c r="B3" s="10">
        <v>350</v>
      </c>
      <c r="C3" s="10">
        <v>100</v>
      </c>
      <c r="G3" s="11" t="s">
        <v>124</v>
      </c>
      <c r="H3" s="11" t="str">
        <f t="shared" si="0"/>
        <v>Stok barang habis</v>
      </c>
    </row>
    <row r="4" spans="1:13">
      <c r="A4" s="10" t="s">
        <v>72</v>
      </c>
      <c r="B4" s="10">
        <v>200</v>
      </c>
      <c r="C4" s="10">
        <v>100</v>
      </c>
      <c r="G4" s="11" t="s">
        <v>125</v>
      </c>
      <c r="H4" s="11" t="str">
        <f t="shared" si="0"/>
        <v>Buku tulis sisa 20 unit</v>
      </c>
    </row>
    <row r="5" spans="1:13">
      <c r="A5" s="10" t="s">
        <v>74</v>
      </c>
      <c r="B5" s="10">
        <v>250</v>
      </c>
      <c r="C5" s="10">
        <v>150</v>
      </c>
      <c r="G5" s="11" t="s">
        <v>126</v>
      </c>
      <c r="H5" s="11" t="str">
        <f t="shared" si="0"/>
        <v>Penghapus sedang re-stock</v>
      </c>
    </row>
    <row r="6" spans="1:13">
      <c r="A6" s="10" t="s">
        <v>76</v>
      </c>
      <c r="B6" s="10">
        <v>200</v>
      </c>
      <c r="C6" s="10">
        <v>100</v>
      </c>
      <c r="G6" s="11" t="s">
        <v>127</v>
      </c>
      <c r="H6" s="11" t="str">
        <f t="shared" si="0"/>
        <v>Penggaris sisa 50 unit</v>
      </c>
    </row>
    <row r="7" spans="1:13">
      <c r="A7" s="10" t="s">
        <v>78</v>
      </c>
      <c r="B7" s="10">
        <v>150</v>
      </c>
      <c r="C7" s="10">
        <v>50</v>
      </c>
    </row>
    <row r="8" spans="1:13">
      <c r="A8" s="10" t="s">
        <v>80</v>
      </c>
      <c r="B8" s="10">
        <v>100</v>
      </c>
      <c r="C8" s="10">
        <v>50</v>
      </c>
      <c r="F8" s="20"/>
      <c r="G8" s="17" t="s">
        <v>128</v>
      </c>
      <c r="H8" s="17" t="s">
        <v>129</v>
      </c>
      <c r="I8" s="40" t="s">
        <v>130</v>
      </c>
      <c r="J8" s="41"/>
      <c r="K8" s="41"/>
      <c r="L8" s="41"/>
      <c r="M8" s="41"/>
    </row>
    <row r="9" spans="1:13">
      <c r="A9" s="10" t="s">
        <v>82</v>
      </c>
      <c r="B9" s="10">
        <v>200</v>
      </c>
      <c r="C9" s="10">
        <v>100</v>
      </c>
      <c r="G9" s="11" t="s">
        <v>131</v>
      </c>
      <c r="H9" s="11" t="str">
        <f>REPLACE(G9, 4, 1, "u")</f>
        <v>Buku</v>
      </c>
    </row>
    <row r="10" spans="1:13">
      <c r="A10" s="10" t="s">
        <v>84</v>
      </c>
      <c r="B10" s="10">
        <v>400</v>
      </c>
      <c r="C10" s="10">
        <v>150</v>
      </c>
      <c r="G10" s="11" t="s">
        <v>132</v>
      </c>
      <c r="H10" s="11" t="str">
        <f>REPLACE(G10, 8, 5, "nulis")</f>
        <v>Saya menulis buku</v>
      </c>
    </row>
    <row r="11" spans="1:13">
      <c r="A11" s="10" t="s">
        <v>85</v>
      </c>
      <c r="B11" s="10">
        <v>200</v>
      </c>
      <c r="C11" s="10">
        <v>50</v>
      </c>
      <c r="G11" s="11" t="s">
        <v>133</v>
      </c>
      <c r="H11" s="11" t="str">
        <f>REPLACE(G11, 1, 4, "Aku")</f>
        <v>Aku123</v>
      </c>
    </row>
    <row r="12" spans="1:13">
      <c r="A12" s="46" t="s">
        <v>134</v>
      </c>
      <c r="B12" s="43"/>
      <c r="C12" s="21">
        <f>MAX(C2:C11)</f>
        <v>300</v>
      </c>
    </row>
    <row r="13" spans="1:13">
      <c r="A13" s="46" t="s">
        <v>135</v>
      </c>
      <c r="B13" s="43"/>
      <c r="C13" s="21">
        <f>MIN(C3:C12)</f>
        <v>50</v>
      </c>
      <c r="G13" s="17" t="s">
        <v>64</v>
      </c>
      <c r="H13" s="17" t="s">
        <v>136</v>
      </c>
      <c r="I13" s="40" t="s">
        <v>137</v>
      </c>
      <c r="J13" s="41"/>
      <c r="K13" s="22"/>
      <c r="L13" s="22"/>
      <c r="M13" s="22"/>
    </row>
    <row r="14" spans="1:13">
      <c r="G14" s="11" t="s">
        <v>138</v>
      </c>
      <c r="H14" s="11" t="e">
        <f t="array" aca="1" ref="H14:H18" ca="1">_xludf.UNIQUE(G14:G23)</f>
        <v>#NAME?</v>
      </c>
    </row>
    <row r="15" spans="1:13">
      <c r="G15" s="11" t="s">
        <v>70</v>
      </c>
      <c r="H15" s="11" t="e">
        <f ca="1"/>
        <v>#NAME?</v>
      </c>
    </row>
    <row r="16" spans="1:13">
      <c r="G16" s="11" t="s">
        <v>138</v>
      </c>
      <c r="H16" s="11" t="e">
        <f ca="1"/>
        <v>#NAME?</v>
      </c>
    </row>
    <row r="17" spans="7:14">
      <c r="G17" s="11" t="s">
        <v>72</v>
      </c>
      <c r="H17" s="11" t="e">
        <f ca="1"/>
        <v>#NAME?</v>
      </c>
    </row>
    <row r="18" spans="7:14">
      <c r="G18" s="11" t="s">
        <v>82</v>
      </c>
      <c r="H18" s="11" t="e">
        <f ca="1"/>
        <v>#NAME?</v>
      </c>
    </row>
    <row r="19" spans="7:14">
      <c r="G19" s="11" t="s">
        <v>82</v>
      </c>
    </row>
    <row r="20" spans="7:14">
      <c r="G20" s="11" t="s">
        <v>94</v>
      </c>
    </row>
    <row r="21" spans="7:14">
      <c r="G21" s="11" t="s">
        <v>70</v>
      </c>
    </row>
    <row r="22" spans="7:14">
      <c r="G22" s="11" t="s">
        <v>138</v>
      </c>
    </row>
    <row r="23" spans="7:14">
      <c r="G23" s="11" t="s">
        <v>72</v>
      </c>
    </row>
    <row r="25" spans="7:14">
      <c r="G25" s="17" t="s">
        <v>64</v>
      </c>
      <c r="H25" s="17" t="s">
        <v>139</v>
      </c>
      <c r="I25" s="17" t="s">
        <v>140</v>
      </c>
      <c r="J25" s="17" t="s">
        <v>66</v>
      </c>
      <c r="K25" s="17" t="s">
        <v>141</v>
      </c>
      <c r="L25" s="40" t="s">
        <v>142</v>
      </c>
      <c r="M25" s="41"/>
      <c r="N25" s="41"/>
    </row>
    <row r="26" spans="7:14">
      <c r="G26" s="11" t="s">
        <v>68</v>
      </c>
      <c r="H26" s="11">
        <v>500</v>
      </c>
      <c r="I26" s="11" t="s">
        <v>143</v>
      </c>
      <c r="J26" s="11">
        <v>300</v>
      </c>
      <c r="K26" s="11" t="str">
        <f t="shared" ref="K26:K35" si="1">IF(J26&gt;75, "Bagus", "Perlu Ditingkatkan")</f>
        <v>Bagus</v>
      </c>
    </row>
    <row r="27" spans="7:14">
      <c r="G27" s="11" t="s">
        <v>70</v>
      </c>
      <c r="H27" s="11">
        <v>350</v>
      </c>
      <c r="I27" s="11" t="s">
        <v>143</v>
      </c>
      <c r="J27" s="11">
        <v>100</v>
      </c>
      <c r="K27" s="11" t="str">
        <f t="shared" si="1"/>
        <v>Bagus</v>
      </c>
    </row>
    <row r="28" spans="7:14">
      <c r="G28" s="11" t="s">
        <v>72</v>
      </c>
      <c r="H28" s="11">
        <v>200</v>
      </c>
      <c r="I28" s="11" t="s">
        <v>143</v>
      </c>
      <c r="J28" s="11">
        <v>100</v>
      </c>
      <c r="K28" s="11" t="str">
        <f t="shared" si="1"/>
        <v>Bagus</v>
      </c>
    </row>
    <row r="29" spans="7:14">
      <c r="G29" s="11" t="s">
        <v>74</v>
      </c>
      <c r="H29" s="11">
        <v>250</v>
      </c>
      <c r="I29" s="11" t="s">
        <v>143</v>
      </c>
      <c r="J29" s="11">
        <v>150</v>
      </c>
      <c r="K29" s="11" t="str">
        <f t="shared" si="1"/>
        <v>Bagus</v>
      </c>
    </row>
    <row r="30" spans="7:14">
      <c r="G30" s="11" t="s">
        <v>76</v>
      </c>
      <c r="H30" s="11">
        <v>200</v>
      </c>
      <c r="I30" s="11" t="s">
        <v>143</v>
      </c>
      <c r="J30" s="11">
        <v>100</v>
      </c>
      <c r="K30" s="11" t="str">
        <f t="shared" si="1"/>
        <v>Bagus</v>
      </c>
    </row>
    <row r="31" spans="7:14">
      <c r="G31" s="11" t="s">
        <v>78</v>
      </c>
      <c r="H31" s="11">
        <v>150</v>
      </c>
      <c r="I31" s="11" t="s">
        <v>143</v>
      </c>
      <c r="J31" s="11">
        <v>50</v>
      </c>
      <c r="K31" s="11" t="str">
        <f t="shared" si="1"/>
        <v>Perlu Ditingkatkan</v>
      </c>
    </row>
    <row r="32" spans="7:14">
      <c r="G32" s="11" t="s">
        <v>80</v>
      </c>
      <c r="H32" s="11">
        <v>100</v>
      </c>
      <c r="I32" s="11" t="s">
        <v>143</v>
      </c>
      <c r="J32" s="11">
        <v>50</v>
      </c>
      <c r="K32" s="11" t="str">
        <f t="shared" si="1"/>
        <v>Perlu Ditingkatkan</v>
      </c>
    </row>
    <row r="33" spans="7:16">
      <c r="G33" s="11" t="s">
        <v>82</v>
      </c>
      <c r="H33" s="11">
        <v>200</v>
      </c>
      <c r="I33" s="11" t="s">
        <v>143</v>
      </c>
      <c r="J33" s="11">
        <v>100</v>
      </c>
      <c r="K33" s="11" t="str">
        <f t="shared" si="1"/>
        <v>Bagus</v>
      </c>
    </row>
    <row r="34" spans="7:16">
      <c r="G34" s="11" t="s">
        <v>84</v>
      </c>
      <c r="H34" s="11">
        <v>400</v>
      </c>
      <c r="I34" s="11" t="s">
        <v>143</v>
      </c>
      <c r="J34" s="11">
        <v>150</v>
      </c>
      <c r="K34" s="11" t="str">
        <f t="shared" si="1"/>
        <v>Bagus</v>
      </c>
    </row>
    <row r="35" spans="7:16">
      <c r="G35" s="11" t="s">
        <v>85</v>
      </c>
      <c r="H35" s="11">
        <v>200</v>
      </c>
      <c r="I35" s="11" t="s">
        <v>143</v>
      </c>
      <c r="J35" s="11">
        <v>50</v>
      </c>
      <c r="K35" s="11" t="str">
        <f t="shared" si="1"/>
        <v>Perlu Ditingkatkan</v>
      </c>
    </row>
    <row r="37" spans="7:16">
      <c r="G37" s="17" t="s">
        <v>144</v>
      </c>
      <c r="H37" s="17" t="s">
        <v>145</v>
      </c>
      <c r="I37" s="20"/>
      <c r="J37" s="17" t="s">
        <v>146</v>
      </c>
      <c r="K37" s="17" t="s">
        <v>147</v>
      </c>
      <c r="L37" s="40" t="s">
        <v>148</v>
      </c>
      <c r="M37" s="41"/>
      <c r="N37" s="41"/>
      <c r="O37" s="41"/>
      <c r="P37" s="41"/>
    </row>
    <row r="38" spans="7:16">
      <c r="G38" s="11" t="s">
        <v>149</v>
      </c>
      <c r="H38" s="11" t="s">
        <v>150</v>
      </c>
      <c r="J38" s="11">
        <v>80</v>
      </c>
      <c r="K38" s="11" t="str">
        <f t="shared" ref="K38:K42" si="2">IF(J38&gt;=90,"A",IF(J38&gt;=80,"B",IF(J38&gt;=70,"C",IF(J38&gt;=60,"D","E"))))</f>
        <v>B</v>
      </c>
    </row>
    <row r="39" spans="7:16">
      <c r="G39" s="11" t="s">
        <v>151</v>
      </c>
      <c r="H39" s="11" t="s">
        <v>152</v>
      </c>
      <c r="J39" s="11">
        <v>75</v>
      </c>
      <c r="K39" s="11" t="str">
        <f t="shared" si="2"/>
        <v>C</v>
      </c>
    </row>
    <row r="40" spans="7:16">
      <c r="G40" s="11" t="s">
        <v>153</v>
      </c>
      <c r="H40" s="11" t="s">
        <v>154</v>
      </c>
      <c r="J40" s="11">
        <v>40</v>
      </c>
      <c r="K40" s="11" t="str">
        <f t="shared" si="2"/>
        <v>E</v>
      </c>
    </row>
    <row r="41" spans="7:16">
      <c r="G41" s="11" t="s">
        <v>155</v>
      </c>
      <c r="H41" s="11" t="s">
        <v>156</v>
      </c>
      <c r="J41" s="11">
        <v>90</v>
      </c>
      <c r="K41" s="11" t="str">
        <f t="shared" si="2"/>
        <v>A</v>
      </c>
    </row>
    <row r="42" spans="7:16">
      <c r="G42" s="11" t="s">
        <v>157</v>
      </c>
      <c r="H42" s="11" t="s">
        <v>158</v>
      </c>
      <c r="J42" s="11">
        <v>60</v>
      </c>
      <c r="K42" s="11" t="str">
        <f t="shared" si="2"/>
        <v>D</v>
      </c>
    </row>
  </sheetData>
  <mergeCells count="9">
    <mergeCell ref="L25:N25"/>
    <mergeCell ref="L37:P37"/>
    <mergeCell ref="D1:E1"/>
    <mergeCell ref="A12:B12"/>
    <mergeCell ref="A13:B13"/>
    <mergeCell ref="D2:E2"/>
    <mergeCell ref="I1:J1"/>
    <mergeCell ref="I8:M8"/>
    <mergeCell ref="I13:J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6"/>
  <sheetViews>
    <sheetView workbookViewId="0"/>
  </sheetViews>
  <sheetFormatPr defaultColWidth="14.453125" defaultRowHeight="15" customHeight="1"/>
  <sheetData>
    <row r="1" spans="1:5">
      <c r="A1" s="5" t="s">
        <v>159</v>
      </c>
      <c r="B1" s="5" t="s">
        <v>160</v>
      </c>
      <c r="C1" s="5" t="s">
        <v>161</v>
      </c>
      <c r="D1" s="40" t="s">
        <v>162</v>
      </c>
      <c r="E1" s="41"/>
    </row>
    <row r="2" spans="1:5">
      <c r="A2" s="5" t="s">
        <v>163</v>
      </c>
      <c r="B2" s="5" t="s">
        <v>53</v>
      </c>
      <c r="C2" s="23">
        <v>600000</v>
      </c>
    </row>
    <row r="3" spans="1:5">
      <c r="A3" s="5" t="s">
        <v>164</v>
      </c>
      <c r="B3" s="5" t="s">
        <v>115</v>
      </c>
      <c r="C3" s="23">
        <v>730000</v>
      </c>
    </row>
    <row r="4" spans="1:5">
      <c r="A4" s="5" t="s">
        <v>165</v>
      </c>
      <c r="B4" s="5" t="s">
        <v>166</v>
      </c>
      <c r="C4" s="23">
        <v>860000</v>
      </c>
    </row>
    <row r="5" spans="1:5">
      <c r="A5" s="5" t="s">
        <v>163</v>
      </c>
      <c r="B5" s="5" t="s">
        <v>53</v>
      </c>
      <c r="C5" s="23">
        <v>800000</v>
      </c>
    </row>
    <row r="6" spans="1:5">
      <c r="A6" s="5" t="s">
        <v>163</v>
      </c>
      <c r="B6" s="5" t="s">
        <v>167</v>
      </c>
      <c r="C6" s="23">
        <v>650000</v>
      </c>
    </row>
    <row r="7" spans="1:5">
      <c r="A7" s="5" t="s">
        <v>163</v>
      </c>
      <c r="B7" s="5" t="s">
        <v>168</v>
      </c>
      <c r="C7" s="23">
        <v>600000</v>
      </c>
    </row>
    <row r="8" spans="1:5">
      <c r="A8" s="5" t="s">
        <v>164</v>
      </c>
      <c r="B8" s="5" t="s">
        <v>168</v>
      </c>
      <c r="C8" s="23">
        <v>930000</v>
      </c>
    </row>
    <row r="9" spans="1:5">
      <c r="A9" s="5" t="s">
        <v>163</v>
      </c>
      <c r="B9" s="5" t="s">
        <v>166</v>
      </c>
      <c r="C9" s="23">
        <v>645000</v>
      </c>
    </row>
    <row r="10" spans="1:5">
      <c r="A10" s="5" t="s">
        <v>164</v>
      </c>
      <c r="B10" s="5" t="s">
        <v>169</v>
      </c>
      <c r="C10" s="23">
        <v>700000</v>
      </c>
    </row>
    <row r="11" spans="1:5">
      <c r="A11" s="5" t="s">
        <v>165</v>
      </c>
      <c r="B11" s="5" t="s">
        <v>109</v>
      </c>
      <c r="C11" s="23">
        <v>1000000</v>
      </c>
    </row>
    <row r="12" spans="1:5">
      <c r="A12" s="5" t="s">
        <v>165</v>
      </c>
      <c r="B12" s="5" t="s">
        <v>109</v>
      </c>
      <c r="C12" s="23">
        <v>1500000</v>
      </c>
    </row>
    <row r="13" spans="1:5">
      <c r="A13" s="5" t="s">
        <v>164</v>
      </c>
      <c r="B13" s="5" t="s">
        <v>169</v>
      </c>
      <c r="C13" s="23">
        <v>950000</v>
      </c>
    </row>
    <row r="14" spans="1:5">
      <c r="A14" s="5" t="s">
        <v>164</v>
      </c>
      <c r="B14" s="5" t="s">
        <v>167</v>
      </c>
      <c r="C14" s="23">
        <v>975000</v>
      </c>
    </row>
    <row r="15" spans="1:5">
      <c r="A15" s="5" t="s">
        <v>163</v>
      </c>
      <c r="B15" s="5" t="s">
        <v>107</v>
      </c>
      <c r="C15" s="23">
        <v>550000</v>
      </c>
    </row>
    <row r="16" spans="1:5">
      <c r="A16" s="5" t="s">
        <v>165</v>
      </c>
      <c r="B16" s="5" t="s">
        <v>53</v>
      </c>
      <c r="C16" s="23">
        <v>1300000</v>
      </c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"/>
  <sheetViews>
    <sheetView showGridLines="0" workbookViewId="0"/>
  </sheetViews>
  <sheetFormatPr defaultColWidth="14.453125" defaultRowHeight="15" customHeight="1"/>
  <sheetData>
    <row r="1" spans="1:5">
      <c r="A1" s="30" t="s">
        <v>170</v>
      </c>
      <c r="B1" s="30" t="s">
        <v>159</v>
      </c>
      <c r="C1" s="31"/>
      <c r="D1" s="31"/>
      <c r="E1" s="32"/>
    </row>
    <row r="2" spans="1:5">
      <c r="A2" s="30" t="s">
        <v>160</v>
      </c>
      <c r="B2" s="33" t="s">
        <v>165</v>
      </c>
      <c r="C2" s="34" t="s">
        <v>163</v>
      </c>
      <c r="D2" s="34" t="s">
        <v>164</v>
      </c>
      <c r="E2" s="35" t="s">
        <v>171</v>
      </c>
    </row>
    <row r="3" spans="1:5">
      <c r="A3" s="33" t="s">
        <v>109</v>
      </c>
      <c r="B3" s="47">
        <v>2</v>
      </c>
      <c r="C3" s="48"/>
      <c r="D3" s="48"/>
      <c r="E3" s="49">
        <v>2</v>
      </c>
    </row>
    <row r="4" spans="1:5">
      <c r="A4" s="36" t="s">
        <v>107</v>
      </c>
      <c r="B4" s="50"/>
      <c r="C4" s="51">
        <v>1</v>
      </c>
      <c r="D4" s="51"/>
      <c r="E4" s="52">
        <v>1</v>
      </c>
    </row>
    <row r="5" spans="1:5">
      <c r="A5" s="36" t="s">
        <v>169</v>
      </c>
      <c r="B5" s="50"/>
      <c r="C5" s="51"/>
      <c r="D5" s="51">
        <v>2</v>
      </c>
      <c r="E5" s="52">
        <v>2</v>
      </c>
    </row>
    <row r="6" spans="1:5">
      <c r="A6" s="36" t="s">
        <v>53</v>
      </c>
      <c r="B6" s="50">
        <v>1</v>
      </c>
      <c r="C6" s="51">
        <v>2</v>
      </c>
      <c r="D6" s="51"/>
      <c r="E6" s="52">
        <v>3</v>
      </c>
    </row>
    <row r="7" spans="1:5">
      <c r="A7" s="36" t="s">
        <v>167</v>
      </c>
      <c r="B7" s="50"/>
      <c r="C7" s="51">
        <v>1</v>
      </c>
      <c r="D7" s="51">
        <v>1</v>
      </c>
      <c r="E7" s="52">
        <v>2</v>
      </c>
    </row>
    <row r="8" spans="1:5">
      <c r="A8" s="36" t="s">
        <v>168</v>
      </c>
      <c r="B8" s="50"/>
      <c r="C8" s="51">
        <v>1</v>
      </c>
      <c r="D8" s="51">
        <v>1</v>
      </c>
      <c r="E8" s="52">
        <v>2</v>
      </c>
    </row>
    <row r="9" spans="1:5">
      <c r="A9" s="36" t="s">
        <v>115</v>
      </c>
      <c r="B9" s="50"/>
      <c r="C9" s="51"/>
      <c r="D9" s="51">
        <v>1</v>
      </c>
      <c r="E9" s="52">
        <v>1</v>
      </c>
    </row>
    <row r="10" spans="1:5">
      <c r="A10" s="36" t="s">
        <v>166</v>
      </c>
      <c r="B10" s="50">
        <v>1</v>
      </c>
      <c r="C10" s="51">
        <v>1</v>
      </c>
      <c r="D10" s="51"/>
      <c r="E10" s="52">
        <v>2</v>
      </c>
    </row>
    <row r="11" spans="1:5">
      <c r="A11" s="37" t="s">
        <v>171</v>
      </c>
      <c r="B11" s="53">
        <v>4</v>
      </c>
      <c r="C11" s="54">
        <v>6</v>
      </c>
      <c r="D11" s="54">
        <v>5</v>
      </c>
      <c r="E11" s="55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6"/>
  <sheetViews>
    <sheetView showGridLines="0" workbookViewId="0"/>
  </sheetViews>
  <sheetFormatPr defaultColWidth="14.453125" defaultRowHeight="15" customHeight="1"/>
  <sheetData>
    <row r="1" spans="1:3" ht="14.5">
      <c r="A1" s="33"/>
      <c r="B1" s="30" t="s">
        <v>143</v>
      </c>
      <c r="C1" s="32"/>
    </row>
    <row r="2" spans="1:3" ht="14.5">
      <c r="A2" s="30" t="s">
        <v>159</v>
      </c>
      <c r="B2" s="33" t="s">
        <v>170</v>
      </c>
      <c r="C2" s="38" t="s">
        <v>172</v>
      </c>
    </row>
    <row r="3" spans="1:3" ht="14.5">
      <c r="A3" s="33" t="s">
        <v>165</v>
      </c>
      <c r="B3" s="47">
        <v>4</v>
      </c>
      <c r="C3" s="56">
        <v>1165000</v>
      </c>
    </row>
    <row r="4" spans="1:3" ht="14.5">
      <c r="A4" s="36" t="s">
        <v>163</v>
      </c>
      <c r="B4" s="50">
        <v>6</v>
      </c>
      <c r="C4" s="57">
        <v>640833.33333333337</v>
      </c>
    </row>
    <row r="5" spans="1:3" ht="14.5">
      <c r="A5" s="36" t="s">
        <v>164</v>
      </c>
      <c r="B5" s="50">
        <v>5</v>
      </c>
      <c r="C5" s="57">
        <v>857000</v>
      </c>
    </row>
    <row r="6" spans="1:3" ht="15" customHeight="1">
      <c r="A6" s="37" t="s">
        <v>171</v>
      </c>
      <c r="B6" s="53">
        <v>15</v>
      </c>
      <c r="C6" s="58">
        <v>852666.66666666663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sheetData>
    <row r="1" spans="1:3">
      <c r="A1" s="24" t="s">
        <v>159</v>
      </c>
      <c r="B1" s="25" t="s">
        <v>160</v>
      </c>
      <c r="C1" s="26" t="s">
        <v>161</v>
      </c>
    </row>
    <row r="2" spans="1:3">
      <c r="A2" s="27" t="s">
        <v>165</v>
      </c>
      <c r="B2" s="28" t="s">
        <v>166</v>
      </c>
      <c r="C2" s="29">
        <v>860000</v>
      </c>
    </row>
    <row r="3" spans="1:3">
      <c r="A3" s="27" t="s">
        <v>165</v>
      </c>
      <c r="B3" s="28" t="s">
        <v>109</v>
      </c>
      <c r="C3" s="29">
        <v>1000000</v>
      </c>
    </row>
    <row r="4" spans="1:3">
      <c r="A4" s="27" t="s">
        <v>165</v>
      </c>
      <c r="B4" s="28" t="s">
        <v>109</v>
      </c>
      <c r="C4" s="29">
        <v>1500000</v>
      </c>
    </row>
    <row r="5" spans="1:3">
      <c r="A5" s="27" t="s">
        <v>165</v>
      </c>
      <c r="B5" s="28" t="s">
        <v>53</v>
      </c>
      <c r="C5" s="29">
        <v>1300000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Baris dan Kolom</vt:lpstr>
      <vt:lpstr>Sortir Data</vt:lpstr>
      <vt:lpstr>Penyaringan Data</vt:lpstr>
      <vt:lpstr>Pengenalan Formula pada Spreads</vt:lpstr>
      <vt:lpstr>Operator dalam Spreadsheet</vt:lpstr>
      <vt:lpstr>Elemen Formula pada Spreadsheet</vt:lpstr>
      <vt:lpstr>Fungsi Sum, Average, dan Count </vt:lpstr>
      <vt:lpstr>Fungsi Min, Max, Trim, Replace,</vt:lpstr>
      <vt:lpstr>Pengenalan Pivot Tabel dan Elem</vt:lpstr>
      <vt:lpstr>Pivot Table 1</vt:lpstr>
      <vt:lpstr>Tips Pivot Table</vt:lpstr>
      <vt:lpstr>Detail1-Kos Campur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 Refman</cp:lastModifiedBy>
  <dcterms:modified xsi:type="dcterms:W3CDTF">2025-07-10T04:10:02Z</dcterms:modified>
</cp:coreProperties>
</file>