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CCK8 Plate Reader Data/"/>
    </mc:Choice>
  </mc:AlternateContent>
  <xr:revisionPtr revIDLastSave="114" documentId="11_DC8AA28A82E68919E474A5A4A3E2FD53C58BEF8E" xr6:coauthVersionLast="47" xr6:coauthVersionMax="47" xr10:uidLastSave="{AF781CA0-F24B-2D45-B4BD-174DBB9BFB6D}"/>
  <bookViews>
    <workbookView xWindow="25800" yWindow="0" windowWidth="25400" windowHeight="2880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1029917360</definedName>
    <definedName name="MethodPointer2">712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I20" i="2"/>
  <c r="F31" i="1"/>
  <c r="I11" i="2"/>
  <c r="K16" i="2"/>
  <c r="J16" i="2"/>
  <c r="I16" i="2"/>
  <c r="K15" i="2"/>
  <c r="J15" i="2"/>
  <c r="I15" i="2"/>
  <c r="L15" i="2" s="1"/>
  <c r="K14" i="2"/>
  <c r="J14" i="2"/>
  <c r="I14" i="2"/>
  <c r="K13" i="2"/>
  <c r="J13" i="2"/>
  <c r="I13" i="2"/>
  <c r="K12" i="2"/>
  <c r="J12" i="2"/>
  <c r="K11" i="2"/>
  <c r="J11" i="2"/>
  <c r="K10" i="2"/>
  <c r="J10" i="2"/>
  <c r="I10" i="2"/>
  <c r="L10" i="2" s="1"/>
  <c r="K9" i="2"/>
  <c r="J9" i="2"/>
  <c r="I9" i="2"/>
  <c r="L16" i="2" l="1"/>
  <c r="L13" i="2"/>
  <c r="O13" i="2" s="1"/>
  <c r="P13" i="2" s="1"/>
  <c r="I12" i="2"/>
  <c r="L12" i="2" s="1"/>
  <c r="O12" i="2" s="1"/>
  <c r="P12" i="2" s="1"/>
  <c r="L14" i="2"/>
  <c r="O14" i="2" s="1"/>
  <c r="P14" i="2" s="1"/>
  <c r="L11" i="2"/>
  <c r="O11" i="2" s="1"/>
  <c r="P11" i="2" s="1"/>
  <c r="L9" i="2"/>
  <c r="O9" i="2" s="1"/>
  <c r="P9" i="2" s="1"/>
  <c r="K32" i="2"/>
  <c r="Q32" i="2" s="1"/>
  <c r="K27" i="2"/>
  <c r="Q27" i="2" s="1"/>
  <c r="O15" i="2"/>
  <c r="P15" i="2" s="1"/>
  <c r="K28" i="2"/>
  <c r="Q28" i="2" s="1"/>
  <c r="O16" i="2"/>
  <c r="P16" i="2" s="1"/>
  <c r="J27" i="2"/>
  <c r="P27" i="2" s="1"/>
  <c r="K30" i="2"/>
  <c r="Q30" i="2" s="1"/>
  <c r="K33" i="2"/>
  <c r="Q33" i="2" s="1"/>
  <c r="K31" i="2"/>
  <c r="Q31" i="2" s="1"/>
  <c r="I32" i="2"/>
  <c r="O32" i="2" s="1"/>
  <c r="J34" i="2"/>
  <c r="P34" i="2" s="1"/>
  <c r="J20" i="2"/>
  <c r="J23" i="2" s="1"/>
  <c r="O10" i="2"/>
  <c r="P10" i="2" s="1"/>
  <c r="J33" i="2"/>
  <c r="P33" i="2" s="1"/>
  <c r="J32" i="2"/>
  <c r="P32" i="2" s="1"/>
  <c r="J30" i="2"/>
  <c r="P30" i="2" s="1"/>
  <c r="J29" i="2"/>
  <c r="P29" i="2" s="1"/>
  <c r="J28" i="2"/>
  <c r="P28" i="2" s="1"/>
  <c r="J31" i="2"/>
  <c r="P31" i="2" s="1"/>
  <c r="K29" i="2"/>
  <c r="Q29" i="2" s="1"/>
  <c r="K34" i="2"/>
  <c r="Q34" i="2" s="1"/>
  <c r="I27" i="2"/>
  <c r="O27" i="2" s="1"/>
  <c r="I28" i="2"/>
  <c r="O28" i="2" s="1"/>
  <c r="I29" i="2"/>
  <c r="O29" i="2" s="1"/>
  <c r="I30" i="2"/>
  <c r="O30" i="2" s="1"/>
  <c r="I31" i="2"/>
  <c r="O31" i="2" s="1"/>
  <c r="I33" i="2"/>
  <c r="O33" i="2" s="1"/>
  <c r="I34" i="2"/>
  <c r="O34" i="2" s="1"/>
  <c r="K20" i="2"/>
  <c r="K23" i="2" s="1"/>
  <c r="R30" i="2" l="1"/>
  <c r="S30" i="2" s="1"/>
  <c r="R33" i="2"/>
  <c r="S33" i="2" s="1"/>
  <c r="R31" i="2"/>
  <c r="S31" i="2" s="1"/>
  <c r="R27" i="2"/>
  <c r="S27" i="2" s="1"/>
  <c r="I23" i="2"/>
  <c r="L23" i="2" s="1"/>
  <c r="L20" i="2"/>
  <c r="R29" i="2"/>
  <c r="S29" i="2" s="1"/>
  <c r="R28" i="2"/>
  <c r="S28" i="2" s="1"/>
  <c r="R32" i="2"/>
  <c r="S32" i="2" s="1"/>
  <c r="R34" i="2"/>
  <c r="S34" i="2" s="1"/>
</calcChain>
</file>

<file path=xl/sharedStrings.xml><?xml version="1.0" encoding="utf-8"?>
<sst xmlns="http://schemas.openxmlformats.org/spreadsheetml/2006/main" count="165" uniqueCount="79">
  <si>
    <t>Software Version</t>
  </si>
  <si>
    <t>3.11.19</t>
  </si>
  <si>
    <t>Experiment File Path:</t>
  </si>
  <si>
    <t>C:\Users\Public\Documents\Experiments\Kumar Lab\Aryelle\20230920_CCK8_DMAEMA70equiv_AW.xpt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</si>
  <si>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</si>
  <si>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</si>
  <si>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</si>
  <si>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</si>
  <si>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</si>
  <si>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</si>
  <si>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</si>
  <si>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</si>
  <si>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</si>
  <si>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</si>
  <si>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</si>
  <si>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</si>
  <si>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</si>
  <si>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</si>
  <si>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</si>
  <si>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</si>
  <si>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A1..D6</t>
  </si>
  <si>
    <t>Wavelengths:  460,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</si>
  <si>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</si>
  <si>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</si>
  <si>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</si>
  <si>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</si>
  <si>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</si>
  <si>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</si>
  <si>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</si>
  <si>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</si>
  <si>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</si>
  <si>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</si>
  <si>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</si>
  <si>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1:460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</si>
  <si>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</si>
  <si>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</si>
  <si>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</si>
  <si>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</si>
  <si>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</si>
  <si>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</si>
  <si>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</si>
  <si>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</si>
  <si>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</si>
  <si>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</si>
  <si>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>Absorbance at 460</t>
  </si>
  <si>
    <t>Well 1</t>
  </si>
  <si>
    <t>Well 2</t>
  </si>
  <si>
    <t>Well 3</t>
  </si>
  <si>
    <t>Absorbance Correction with 720 nm</t>
  </si>
  <si>
    <t>Well 1 Correction</t>
  </si>
  <si>
    <t>Well 2 Correction</t>
  </si>
  <si>
    <t>Well 3 Correction</t>
  </si>
  <si>
    <t>Avg</t>
  </si>
  <si>
    <t>Viability</t>
  </si>
  <si>
    <t>% Viability</t>
  </si>
  <si>
    <t>pDNA</t>
  </si>
  <si>
    <t>UT</t>
  </si>
  <si>
    <t>AVG Untreated</t>
  </si>
  <si>
    <t>JETPei</t>
  </si>
  <si>
    <t>LPF</t>
  </si>
  <si>
    <t>DIP70 N/P 1</t>
  </si>
  <si>
    <t>DIP70 N/P 2.5</t>
  </si>
  <si>
    <t>DIP70 N/P 5</t>
  </si>
  <si>
    <t>DIP70 N/P 10</t>
  </si>
  <si>
    <t>Normalization with UT</t>
  </si>
  <si>
    <t>Standard Deviation</t>
  </si>
  <si>
    <t>Standard Deviation %</t>
  </si>
  <si>
    <t>Average</t>
  </si>
  <si>
    <t>StdDev</t>
  </si>
  <si>
    <t xml:space="preserve">Variable </t>
  </si>
  <si>
    <t>LPF2000</t>
  </si>
  <si>
    <t>N/P 1</t>
  </si>
  <si>
    <t>N/P 2.5</t>
  </si>
  <si>
    <t>N/P 5</t>
  </si>
  <si>
    <t>N/P 10</t>
  </si>
  <si>
    <t>Variables</t>
  </si>
  <si>
    <t>jetPEI</t>
  </si>
  <si>
    <t>Transfection</t>
  </si>
  <si>
    <t>pDNA+water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</si>
</sst>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5" xfId="0" applyFont="1" applyBorder="1"/>
    <xf numFmtId="0" fontId="5" fillId="13" borderId="5" xfId="0" applyFont="1" applyFill="1" applyBorder="1"/>
    <xf numFmtId="0" fontId="0" fillId="0" borderId="5" xfId="0" applyBorder="1"/>
    <xf numFmtId="0" fontId="2" fillId="4" borderId="6" xfId="0" applyFont="1" applyFill="1" applyBorder="1" applyAlignment="1">
      <alignment horizontal="center" vertical="center" wrapText="1"/>
    </xf>
    <xf numFmtId="0" fontId="0" fillId="13" borderId="7" xfId="0" applyFill="1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A24" zoomScale="150" zoomScaleNormal="150" workbookViewId="0">
      <selection activeCell="C46" sqref="C46"/>
    </sheetView>
  </sheetViews>
  <sheetFormatPr baseColWidth="10" defaultColWidth="8.83203125" defaultRowHeight="13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45189</v>
      </c>
    </row>
    <row r="8" spans="1:2">
      <c r="A8" t="s">
        <v>8</v>
      </c>
      <c r="B8" s="2">
        <v>0.56914351851851852</v>
      </c>
    </row>
    <row r="9" spans="1:2">
      <c r="A9" t="s">
        <v>9</v>
      </c>
      <c r="B9" t="s">
        <v>10</v>
      </c>
    </row>
    <row r="10" spans="1:2">
      <c r="A10" t="s">
        <v>11</v>
      </c>
      <c r="B10">
        <v>14092513</v>
      </c>
    </row>
    <row r="11" spans="1:2">
      <c r="A11" t="s">
        <v>12</v>
      </c>
      <c r="B11" t="s">
        <v>13</v>
      </c>
    </row>
    <row r="13" spans="1:2" ht="14">
      <c r="A13" s="3" t="s">
        <v>14</v>
      </c>
      <c r="B13" s="4"/>
    </row>
    <row r="14" spans="1:2">
      <c r="A14" t="s">
        <v>15</v>
      </c>
      <c r="B14" t="s">
        <v>16</v>
      </c>
    </row>
    <row r="15" spans="1:2">
      <c r="A15" t="s">
        <v>17</v>
      </c>
    </row>
    <row r="16" spans="1:2">
      <c r="A16" t="s">
        <v>18</v>
      </c>
      <c r="B16" t="s">
        <v>19</v>
      </c>
    </row>
    <row r="17" spans="1:6">
      <c r="B17" t="s">
        <v>20</v>
      </c>
    </row>
    <row r="18" spans="1:6">
      <c r="B18" t="s">
        <v>21</v>
      </c>
    </row>
    <row r="19" spans="1:6">
      <c r="B19" t="s">
        <v>22</v>
      </c>
    </row>
    <row r="20" spans="1:6">
      <c r="A20" t="s">
        <v>18</v>
      </c>
      <c r="B20" t="s">
        <v>23</v>
      </c>
    </row>
    <row r="21" spans="1:6">
      <c r="B21" t="s">
        <v>20</v>
      </c>
    </row>
    <row r="22" spans="1:6">
      <c r="B22" t="s">
        <v>24</v>
      </c>
    </row>
    <row r="23" spans="1:6">
      <c r="B23" t="s">
        <v>25</v>
      </c>
    </row>
    <row r="24" spans="1:6">
      <c r="B24" t="s">
        <v>26</v>
      </c>
    </row>
    <row r="25" spans="1:6">
      <c r="B25" t="s">
        <v>27</v>
      </c>
    </row>
    <row r="26" spans="1:6">
      <c r="B26" t="s">
        <v>28</v>
      </c>
    </row>
    <row r="27" spans="1:6">
      <c r="B27" t="s">
        <v>29</v>
      </c>
    </row>
    <row r="29" spans="1:6" ht="14">
      <c r="A29" s="3" t="s">
        <v>30</v>
      </c>
      <c r="B29" s="4"/>
    </row>
    <row r="30" spans="1:6">
      <c r="A30" t="s">
        <v>31</v>
      </c>
      <c r="B30">
        <v>21.8</v>
      </c>
    </row>
    <row r="31" spans="1:6">
      <c r="A31" t="s">
        <v>31</v>
      </c>
      <c r="B31">
        <v>21.8</v>
      </c>
      <c r="F31">
        <f>AVERAGE(C38:H38,C46:H46,C50:H50,E42,G42:H42)</f>
        <v>4.433333333333335E-2</v>
      </c>
    </row>
    <row r="32" spans="1:6">
      <c r="A32" t="s">
        <v>31</v>
      </c>
      <c r="B32">
        <v>21.8</v>
      </c>
    </row>
    <row r="33" spans="1:15">
      <c r="A33" t="s">
        <v>31</v>
      </c>
      <c r="B33">
        <v>21.9</v>
      </c>
    </row>
    <row r="35" spans="1: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>
      <c r="B36" s="42" t="s">
        <v>32</v>
      </c>
      <c r="C36" s="7">
        <v>0.35099999999999998</v>
      </c>
      <c r="D36" s="8">
        <v>0.502</v>
      </c>
      <c r="E36" s="9">
        <v>0.54200000000000004</v>
      </c>
      <c r="F36" s="9">
        <v>0.54400000000000004</v>
      </c>
      <c r="G36" s="10">
        <v>0.65700000000000003</v>
      </c>
      <c r="H36" s="9">
        <v>0.58899999999999997</v>
      </c>
      <c r="I36" s="12" t="s">
        <v>33</v>
      </c>
      <c r="J36" s="11"/>
      <c r="K36" s="11"/>
      <c r="L36" s="11"/>
      <c r="M36" s="11"/>
      <c r="N36" s="11"/>
      <c r="O36" s="12" t="s">
        <v>33</v>
      </c>
    </row>
    <row r="37" spans="1:15">
      <c r="B37" s="43"/>
      <c r="C37" s="13">
        <v>0.34200000000000003</v>
      </c>
      <c r="D37" s="14">
        <v>0.48899999999999999</v>
      </c>
      <c r="E37" s="15">
        <v>0.52700000000000002</v>
      </c>
      <c r="F37" s="15">
        <v>0.52900000000000003</v>
      </c>
      <c r="G37" s="16">
        <v>0.63900000000000001</v>
      </c>
      <c r="H37" s="15">
        <v>0.57299999999999995</v>
      </c>
      <c r="I37" s="12" t="s">
        <v>34</v>
      </c>
      <c r="J37" s="17"/>
      <c r="K37" s="17"/>
      <c r="L37" s="17"/>
      <c r="M37" s="17"/>
      <c r="N37" s="17"/>
      <c r="O37" s="12" t="s">
        <v>34</v>
      </c>
    </row>
    <row r="38" spans="1:15">
      <c r="B38" s="43"/>
      <c r="C38" s="13">
        <v>4.1000000000000002E-2</v>
      </c>
      <c r="D38" s="13">
        <v>4.1000000000000002E-2</v>
      </c>
      <c r="E38" s="13">
        <v>4.7E-2</v>
      </c>
      <c r="F38" s="13">
        <v>4.2000000000000003E-2</v>
      </c>
      <c r="G38" s="13">
        <v>4.5999999999999999E-2</v>
      </c>
      <c r="H38" s="13">
        <v>4.1000000000000002E-2</v>
      </c>
      <c r="I38" s="12" t="s">
        <v>35</v>
      </c>
      <c r="J38" s="17"/>
      <c r="K38" s="17"/>
      <c r="L38" s="17"/>
      <c r="M38" s="17"/>
      <c r="N38" s="17"/>
      <c r="O38" s="12" t="s">
        <v>35</v>
      </c>
    </row>
    <row r="39" spans="1:15" ht="36">
      <c r="B39" s="44"/>
      <c r="C39" s="18">
        <v>129813</v>
      </c>
      <c r="D39" s="18">
        <v>132275</v>
      </c>
      <c r="E39" s="18">
        <v>162552</v>
      </c>
      <c r="F39" s="18">
        <v>111373</v>
      </c>
      <c r="G39" s="18">
        <v>139475</v>
      </c>
      <c r="H39" s="18">
        <v>114922</v>
      </c>
      <c r="I39" s="12" t="s">
        <v>36</v>
      </c>
      <c r="J39" s="19"/>
      <c r="K39" s="19"/>
      <c r="L39" s="19"/>
      <c r="M39" s="19"/>
      <c r="N39" s="19"/>
      <c r="O39" s="12" t="s">
        <v>36</v>
      </c>
    </row>
    <row r="40" spans="1:15">
      <c r="B40" s="42" t="s">
        <v>37</v>
      </c>
      <c r="C40" s="20">
        <v>1.3839999999999999</v>
      </c>
      <c r="D40" s="10">
        <v>0.63200000000000001</v>
      </c>
      <c r="E40" s="7">
        <v>0.29299999999999998</v>
      </c>
      <c r="F40" s="21">
        <v>0.85399999999999998</v>
      </c>
      <c r="G40" s="8">
        <v>0.49099999999999999</v>
      </c>
      <c r="H40" s="22">
        <v>0.43099999999999999</v>
      </c>
      <c r="I40" s="12" t="s">
        <v>33</v>
      </c>
      <c r="J40" s="11"/>
      <c r="K40" s="11"/>
      <c r="L40" s="11"/>
      <c r="M40" s="11"/>
      <c r="N40" s="11"/>
      <c r="O40" s="12" t="s">
        <v>33</v>
      </c>
    </row>
    <row r="41" spans="1:15">
      <c r="B41" s="43"/>
      <c r="C41" s="23">
        <v>1.3879999999999999</v>
      </c>
      <c r="D41" s="16">
        <v>0.61899999999999999</v>
      </c>
      <c r="E41" s="13">
        <v>0.28599999999999998</v>
      </c>
      <c r="F41" s="24">
        <v>0.83899999999999997</v>
      </c>
      <c r="G41" s="14">
        <v>0.47799999999999998</v>
      </c>
      <c r="H41" s="25">
        <v>0.42</v>
      </c>
      <c r="I41" s="12" t="s">
        <v>34</v>
      </c>
      <c r="J41" s="17"/>
      <c r="K41" s="17"/>
      <c r="L41" s="17"/>
      <c r="M41" s="17"/>
      <c r="N41" s="17"/>
      <c r="O41" s="12" t="s">
        <v>34</v>
      </c>
    </row>
    <row r="42" spans="1:15">
      <c r="B42" s="43"/>
      <c r="C42" s="23">
        <v>1.1100000000000001</v>
      </c>
      <c r="D42" s="15">
        <v>0.34399999999999997</v>
      </c>
      <c r="E42" s="13">
        <v>0.05</v>
      </c>
      <c r="F42" s="15">
        <v>0.32700000000000001</v>
      </c>
      <c r="G42" s="13">
        <v>5.1999999999999998E-2</v>
      </c>
      <c r="H42" s="13">
        <v>4.2999999999999997E-2</v>
      </c>
      <c r="I42" s="12" t="s">
        <v>35</v>
      </c>
      <c r="J42" s="17"/>
      <c r="K42" s="17"/>
      <c r="L42" s="17"/>
      <c r="M42" s="17"/>
      <c r="N42" s="17"/>
      <c r="O42" s="12" t="s">
        <v>35</v>
      </c>
    </row>
    <row r="43" spans="1:15" ht="36">
      <c r="B43" s="44"/>
      <c r="C43" s="26">
        <v>304731</v>
      </c>
      <c r="D43" s="27">
        <v>659203</v>
      </c>
      <c r="E43" s="28">
        <v>996106</v>
      </c>
      <c r="F43" s="18">
        <v>171510</v>
      </c>
      <c r="G43" s="29">
        <v>232606</v>
      </c>
      <c r="H43" s="30">
        <v>248925</v>
      </c>
      <c r="I43" s="12" t="s">
        <v>36</v>
      </c>
      <c r="J43" s="19"/>
      <c r="K43" s="19"/>
      <c r="L43" s="19"/>
      <c r="M43" s="19"/>
      <c r="N43" s="19"/>
      <c r="O43" s="12" t="s">
        <v>36</v>
      </c>
    </row>
    <row r="44" spans="1:15">
      <c r="B44" s="42" t="s">
        <v>38</v>
      </c>
      <c r="C44" s="9">
        <v>0.52800000000000002</v>
      </c>
      <c r="D44" s="10">
        <v>0.629</v>
      </c>
      <c r="E44" s="31">
        <v>0.70499999999999996</v>
      </c>
      <c r="F44" s="8">
        <v>0.48099999999999998</v>
      </c>
      <c r="G44" s="10">
        <v>0.60799999999999998</v>
      </c>
      <c r="H44" s="9">
        <v>0.58799999999999997</v>
      </c>
      <c r="I44" s="12" t="s">
        <v>33</v>
      </c>
      <c r="J44" s="11"/>
      <c r="K44" s="11"/>
      <c r="L44" s="11"/>
      <c r="M44" s="11"/>
      <c r="N44" s="11"/>
      <c r="O44" s="12" t="s">
        <v>33</v>
      </c>
    </row>
    <row r="45" spans="1:15">
      <c r="B45" s="43"/>
      <c r="C45" s="14">
        <v>0.51500000000000001</v>
      </c>
      <c r="D45" s="16">
        <v>0.61299999999999999</v>
      </c>
      <c r="E45" s="32">
        <v>0.68600000000000005</v>
      </c>
      <c r="F45" s="14">
        <v>0.46800000000000003</v>
      </c>
      <c r="G45" s="15">
        <v>0.59199999999999997</v>
      </c>
      <c r="H45" s="15">
        <v>0.57299999999999995</v>
      </c>
      <c r="I45" s="12" t="s">
        <v>34</v>
      </c>
      <c r="J45" s="17"/>
      <c r="K45" s="17"/>
      <c r="L45" s="17"/>
      <c r="M45" s="17"/>
      <c r="N45" s="17"/>
      <c r="O45" s="12" t="s">
        <v>34</v>
      </c>
    </row>
    <row r="46" spans="1:15">
      <c r="B46" s="43"/>
      <c r="C46" s="13">
        <v>4.2999999999999997E-2</v>
      </c>
      <c r="D46" s="13">
        <v>4.4999999999999998E-2</v>
      </c>
      <c r="E46" s="13">
        <v>4.5999999999999999E-2</v>
      </c>
      <c r="F46" s="13">
        <v>4.2000000000000003E-2</v>
      </c>
      <c r="G46" s="13">
        <v>4.2999999999999997E-2</v>
      </c>
      <c r="H46" s="13">
        <v>4.2999999999999997E-2</v>
      </c>
      <c r="I46" s="12" t="s">
        <v>35</v>
      </c>
      <c r="J46" s="17"/>
      <c r="K46" s="17"/>
      <c r="L46" s="17"/>
      <c r="M46" s="17"/>
      <c r="N46" s="17"/>
      <c r="O46" s="12" t="s">
        <v>35</v>
      </c>
    </row>
    <row r="47" spans="1:15" ht="36">
      <c r="B47" s="44"/>
      <c r="C47" s="18">
        <v>142990</v>
      </c>
      <c r="D47" s="18">
        <v>128825</v>
      </c>
      <c r="E47" s="18">
        <v>116107</v>
      </c>
      <c r="F47" s="18">
        <v>120987</v>
      </c>
      <c r="G47" s="18">
        <v>137058</v>
      </c>
      <c r="H47" s="18">
        <v>132487</v>
      </c>
      <c r="I47" s="12" t="s">
        <v>36</v>
      </c>
      <c r="J47" s="19"/>
      <c r="K47" s="19"/>
      <c r="L47" s="19"/>
      <c r="M47" s="19"/>
      <c r="N47" s="19"/>
      <c r="O47" s="12" t="s">
        <v>36</v>
      </c>
    </row>
    <row r="48" spans="1:15">
      <c r="B48" s="42" t="s">
        <v>39</v>
      </c>
      <c r="C48" s="10">
        <v>0.61399999999999999</v>
      </c>
      <c r="D48" s="8">
        <v>0.45200000000000001</v>
      </c>
      <c r="E48" s="8">
        <v>0.51700000000000002</v>
      </c>
      <c r="F48" s="8">
        <v>0.47499999999999998</v>
      </c>
      <c r="G48" s="9">
        <v>0.55300000000000005</v>
      </c>
      <c r="H48" s="9">
        <v>0.55300000000000005</v>
      </c>
      <c r="I48" s="12" t="s">
        <v>33</v>
      </c>
      <c r="J48" s="11"/>
      <c r="K48" s="11"/>
      <c r="L48" s="11"/>
      <c r="M48" s="11"/>
      <c r="N48" s="11"/>
      <c r="O48" s="12" t="s">
        <v>33</v>
      </c>
    </row>
    <row r="49" spans="2:15">
      <c r="B49" s="43"/>
      <c r="C49" s="15">
        <v>0.60099999999999998</v>
      </c>
      <c r="D49" s="25">
        <v>0.44</v>
      </c>
      <c r="E49" s="14">
        <v>0.504</v>
      </c>
      <c r="F49" s="14">
        <v>0.46300000000000002</v>
      </c>
      <c r="G49" s="15">
        <v>0.53900000000000003</v>
      </c>
      <c r="H49" s="15">
        <v>0.53900000000000003</v>
      </c>
      <c r="I49" s="12" t="s">
        <v>34</v>
      </c>
      <c r="J49" s="17"/>
      <c r="K49" s="17"/>
      <c r="L49" s="17"/>
      <c r="M49" s="17"/>
      <c r="N49" s="17"/>
      <c r="O49" s="12" t="s">
        <v>34</v>
      </c>
    </row>
    <row r="50" spans="2:15">
      <c r="B50" s="43"/>
      <c r="C50" s="13">
        <v>4.5999999999999999E-2</v>
      </c>
      <c r="D50" s="13">
        <v>4.5999999999999999E-2</v>
      </c>
      <c r="E50" s="13">
        <v>4.2999999999999997E-2</v>
      </c>
      <c r="F50" s="13">
        <v>4.2999999999999997E-2</v>
      </c>
      <c r="G50" s="13">
        <v>4.2000000000000003E-2</v>
      </c>
      <c r="H50" s="13">
        <v>4.5999999999999999E-2</v>
      </c>
      <c r="I50" s="12" t="s">
        <v>35</v>
      </c>
      <c r="J50" s="17"/>
      <c r="K50" s="17"/>
      <c r="L50" s="17"/>
      <c r="M50" s="17"/>
      <c r="N50" s="17"/>
      <c r="O50" s="12" t="s">
        <v>35</v>
      </c>
    </row>
    <row r="51" spans="2:15" ht="36">
      <c r="B51" s="44"/>
      <c r="C51" s="29">
        <v>193990</v>
      </c>
      <c r="D51" s="29">
        <v>198691</v>
      </c>
      <c r="E51" s="29">
        <v>174843</v>
      </c>
      <c r="F51" s="29">
        <v>181251</v>
      </c>
      <c r="G51" s="18">
        <v>149505</v>
      </c>
      <c r="H51" s="29">
        <v>178256</v>
      </c>
      <c r="I51" s="12" t="s">
        <v>36</v>
      </c>
      <c r="J51" s="19"/>
      <c r="K51" s="19"/>
      <c r="L51" s="19"/>
      <c r="M51" s="19"/>
      <c r="N51" s="19"/>
      <c r="O51" s="12" t="s">
        <v>36</v>
      </c>
    </row>
    <row r="52" spans="2:15">
      <c r="B52" s="42" t="s">
        <v>40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 t="s">
        <v>33</v>
      </c>
    </row>
    <row r="53" spans="2:15">
      <c r="B53" s="4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2" t="s">
        <v>34</v>
      </c>
    </row>
    <row r="54" spans="2:15">
      <c r="B54" s="4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2" t="s">
        <v>35</v>
      </c>
    </row>
    <row r="55" spans="2:15" ht="36">
      <c r="B55" s="4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2" t="s">
        <v>36</v>
      </c>
    </row>
    <row r="56" spans="2:15">
      <c r="B56" s="42" t="s">
        <v>41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 t="s">
        <v>33</v>
      </c>
    </row>
    <row r="57" spans="2:15">
      <c r="B57" s="4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2" t="s">
        <v>34</v>
      </c>
    </row>
    <row r="58" spans="2:15">
      <c r="B58" s="4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2" t="s">
        <v>35</v>
      </c>
    </row>
    <row r="59" spans="2:15" ht="36">
      <c r="B59" s="4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2" t="s">
        <v>36</v>
      </c>
    </row>
    <row r="60" spans="2:15">
      <c r="B60" s="42" t="s">
        <v>42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 t="s">
        <v>33</v>
      </c>
    </row>
    <row r="61" spans="2:15">
      <c r="B61" s="4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2" t="s">
        <v>34</v>
      </c>
    </row>
    <row r="62" spans="2:15">
      <c r="B62" s="4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2" t="s">
        <v>35</v>
      </c>
    </row>
    <row r="63" spans="2:15" ht="36">
      <c r="B63" s="4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2" t="s">
        <v>36</v>
      </c>
    </row>
    <row r="64" spans="2:15">
      <c r="B64" s="42" t="s">
        <v>43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 t="s">
        <v>33</v>
      </c>
    </row>
    <row r="65" spans="2:15">
      <c r="B65" s="4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2" t="s">
        <v>34</v>
      </c>
    </row>
    <row r="66" spans="2:15">
      <c r="B66" s="4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2" t="s">
        <v>35</v>
      </c>
    </row>
    <row r="67" spans="2:15" ht="36">
      <c r="B67" s="4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2" t="s">
        <v>36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327D-4109-4F60-A7E2-FB3C3DC294EC}">
  <dimension ref="A1:S56"/>
  <sheetViews>
    <sheetView workbookViewId="0">
      <selection activeCell="S29" sqref="S29"/>
    </sheetView>
  </sheetViews>
  <sheetFormatPr baseColWidth="10" defaultColWidth="8.83203125" defaultRowHeight="13"/>
  <cols>
    <col min="2" max="2" width="12" customWidth="1"/>
    <col min="8" max="8" width="12.6640625" customWidth="1"/>
    <col min="13" max="14" width="13.1640625" customWidth="1"/>
    <col min="16" max="16" width="10.6640625" customWidth="1"/>
  </cols>
  <sheetData>
    <row r="1" spans="1:17">
      <c r="A1" s="33" t="s">
        <v>69</v>
      </c>
    </row>
    <row r="5" spans="1:17">
      <c r="B5" s="33"/>
      <c r="C5" s="33">
        <v>4.433333333333335E-2</v>
      </c>
    </row>
    <row r="7" spans="1:17">
      <c r="B7" s="33"/>
    </row>
    <row r="8" spans="1:17" ht="70">
      <c r="B8" s="33" t="s">
        <v>44</v>
      </c>
      <c r="C8" s="33" t="s">
        <v>45</v>
      </c>
      <c r="D8" s="33" t="s">
        <v>46</v>
      </c>
      <c r="E8" s="33" t="s">
        <v>47</v>
      </c>
      <c r="H8" s="34" t="s">
        <v>48</v>
      </c>
      <c r="I8" s="34" t="s">
        <v>49</v>
      </c>
      <c r="J8" s="34" t="s">
        <v>50</v>
      </c>
      <c r="K8" s="34" t="s">
        <v>51</v>
      </c>
      <c r="L8" s="33" t="s">
        <v>52</v>
      </c>
      <c r="O8" s="35" t="s">
        <v>53</v>
      </c>
      <c r="P8" s="36" t="s">
        <v>54</v>
      </c>
      <c r="Q8" s="34"/>
    </row>
    <row r="9" spans="1:17">
      <c r="B9" s="33" t="s">
        <v>55</v>
      </c>
      <c r="C9" s="50">
        <v>0.35099999999999998</v>
      </c>
      <c r="D9" s="51">
        <v>0.502</v>
      </c>
      <c r="E9" s="52">
        <v>0.54200000000000004</v>
      </c>
      <c r="H9" s="33" t="s">
        <v>55</v>
      </c>
      <c r="I9" s="8">
        <f>C9-C$5</f>
        <v>0.30666666666666664</v>
      </c>
      <c r="J9" s="10">
        <f>D9-C$5</f>
        <v>0.45766666666666667</v>
      </c>
      <c r="K9" s="8">
        <f>E9-C$5</f>
        <v>0.4976666666666667</v>
      </c>
      <c r="L9">
        <f>AVERAGE(I$9:K$9)</f>
        <v>0.42066666666666669</v>
      </c>
      <c r="O9" s="37">
        <f>L9/L$10</f>
        <v>0.76161738080869046</v>
      </c>
      <c r="P9" s="37">
        <f>100*O$9</f>
        <v>76.161738080869043</v>
      </c>
    </row>
    <row r="10" spans="1:17">
      <c r="B10" s="33" t="s">
        <v>56</v>
      </c>
      <c r="C10" s="52">
        <v>0.54400000000000004</v>
      </c>
      <c r="D10" s="53">
        <v>0.65700000000000003</v>
      </c>
      <c r="E10" s="52">
        <v>0.58899999999999997</v>
      </c>
      <c r="H10" s="33" t="s">
        <v>56</v>
      </c>
      <c r="I10" s="8">
        <f t="shared" ref="I10:I16" si="0">C10-C$5</f>
        <v>0.4996666666666667</v>
      </c>
      <c r="J10" s="10">
        <f t="shared" ref="J10:J16" si="1">D10-C$5</f>
        <v>0.61266666666666669</v>
      </c>
      <c r="K10" s="38">
        <f t="shared" ref="K10:K16" si="2">E10-C$5</f>
        <v>0.54466666666666663</v>
      </c>
      <c r="L10" s="39">
        <f>(I10+J10+K10)/3</f>
        <v>0.55233333333333334</v>
      </c>
      <c r="M10" s="40" t="s">
        <v>57</v>
      </c>
      <c r="O10" s="37">
        <f t="shared" ref="O10:O16" si="3">L10/L$10</f>
        <v>1</v>
      </c>
      <c r="P10" s="37">
        <f t="shared" ref="P10:P16" si="4">100*O10</f>
        <v>100</v>
      </c>
    </row>
    <row r="11" spans="1:17">
      <c r="B11" s="33" t="s">
        <v>58</v>
      </c>
      <c r="C11" s="54">
        <v>0.2739999999999998</v>
      </c>
      <c r="D11" s="54">
        <v>0.28800000000000003</v>
      </c>
      <c r="E11" s="54">
        <v>0.29299999999999998</v>
      </c>
      <c r="H11" s="33" t="s">
        <v>58</v>
      </c>
      <c r="I11" s="8">
        <f t="shared" si="0"/>
        <v>0.22966666666666646</v>
      </c>
      <c r="J11" s="10">
        <f t="shared" si="1"/>
        <v>0.2436666666666667</v>
      </c>
      <c r="K11" s="8">
        <f t="shared" si="2"/>
        <v>0.24866666666666665</v>
      </c>
      <c r="L11">
        <f t="shared" ref="L11:L16" si="5">AVERAGE(I11:K11)</f>
        <v>0.24066666666666658</v>
      </c>
      <c r="O11" s="37">
        <f t="shared" si="3"/>
        <v>0.4357272178636088</v>
      </c>
      <c r="P11" s="37">
        <f t="shared" si="4"/>
        <v>43.57272178636088</v>
      </c>
    </row>
    <row r="12" spans="1:17">
      <c r="B12" s="33" t="s">
        <v>59</v>
      </c>
      <c r="C12" s="54">
        <v>0.52699999999999991</v>
      </c>
      <c r="D12" s="51">
        <v>0.49099999999999999</v>
      </c>
      <c r="E12" s="55">
        <v>0.43099999999999999</v>
      </c>
      <c r="H12" s="33" t="s">
        <v>59</v>
      </c>
      <c r="I12" s="8">
        <f t="shared" si="0"/>
        <v>0.48266666666666658</v>
      </c>
      <c r="J12" s="10">
        <f t="shared" si="1"/>
        <v>0.44666666666666666</v>
      </c>
      <c r="K12" s="8">
        <f t="shared" si="2"/>
        <v>0.38666666666666666</v>
      </c>
      <c r="L12">
        <f t="shared" si="5"/>
        <v>0.43866666666666659</v>
      </c>
      <c r="O12" s="37">
        <f t="shared" si="3"/>
        <v>0.7942063971031984</v>
      </c>
      <c r="P12" s="37">
        <f t="shared" si="4"/>
        <v>79.420639710319847</v>
      </c>
    </row>
    <row r="13" spans="1:17">
      <c r="B13" s="33" t="s">
        <v>60</v>
      </c>
      <c r="C13" s="52">
        <v>0.52800000000000002</v>
      </c>
      <c r="D13" s="53">
        <v>0.629</v>
      </c>
      <c r="E13" s="56">
        <v>0.70499999999999996</v>
      </c>
      <c r="H13" s="33" t="s">
        <v>60</v>
      </c>
      <c r="I13" s="8">
        <f t="shared" si="0"/>
        <v>0.48366666666666669</v>
      </c>
      <c r="J13" s="10">
        <f t="shared" si="1"/>
        <v>0.58466666666666667</v>
      </c>
      <c r="K13" s="8">
        <f t="shared" si="2"/>
        <v>0.66066666666666662</v>
      </c>
      <c r="L13">
        <f t="shared" si="5"/>
        <v>0.57633333333333336</v>
      </c>
      <c r="O13" s="37">
        <f t="shared" si="3"/>
        <v>1.0434520217260108</v>
      </c>
      <c r="P13" s="37">
        <f t="shared" si="4"/>
        <v>104.34520217260108</v>
      </c>
    </row>
    <row r="14" spans="1:17">
      <c r="B14" s="33" t="s">
        <v>61</v>
      </c>
      <c r="C14" s="51">
        <v>0.48099999999999998</v>
      </c>
      <c r="D14" s="53">
        <v>0.60799999999999998</v>
      </c>
      <c r="E14" s="52">
        <v>0.58799999999999997</v>
      </c>
      <c r="H14" s="33" t="s">
        <v>61</v>
      </c>
      <c r="I14" s="8">
        <f t="shared" si="0"/>
        <v>0.43666666666666665</v>
      </c>
      <c r="J14" s="10">
        <f t="shared" si="1"/>
        <v>0.56366666666666665</v>
      </c>
      <c r="K14" s="8">
        <f t="shared" si="2"/>
        <v>0.54366666666666663</v>
      </c>
      <c r="L14">
        <f t="shared" si="5"/>
        <v>0.51466666666666672</v>
      </c>
      <c r="O14" s="37">
        <f t="shared" si="3"/>
        <v>0.93180446590223298</v>
      </c>
      <c r="P14" s="37">
        <f t="shared" si="4"/>
        <v>93.180446590223298</v>
      </c>
    </row>
    <row r="15" spans="1:17">
      <c r="B15" s="33" t="s">
        <v>62</v>
      </c>
      <c r="C15" s="53">
        <v>0.61399999999999999</v>
      </c>
      <c r="D15" s="51">
        <v>0.45200000000000001</v>
      </c>
      <c r="E15" s="51">
        <v>0.51700000000000002</v>
      </c>
      <c r="H15" s="33" t="s">
        <v>62</v>
      </c>
      <c r="I15" s="8">
        <f t="shared" si="0"/>
        <v>0.56966666666666665</v>
      </c>
      <c r="J15" s="10">
        <f t="shared" si="1"/>
        <v>0.40766666666666668</v>
      </c>
      <c r="K15" s="8">
        <f t="shared" si="2"/>
        <v>0.47266666666666668</v>
      </c>
      <c r="L15">
        <f t="shared" si="5"/>
        <v>0.48333333333333339</v>
      </c>
      <c r="O15" s="37">
        <f t="shared" si="3"/>
        <v>0.87507543753771888</v>
      </c>
      <c r="P15" s="37">
        <f t="shared" si="4"/>
        <v>87.507543753771884</v>
      </c>
    </row>
    <row r="16" spans="1:17">
      <c r="B16" s="33" t="s">
        <v>63</v>
      </c>
      <c r="C16" s="51">
        <v>0.47499999999999998</v>
      </c>
      <c r="D16" s="52">
        <v>0.55300000000000005</v>
      </c>
      <c r="E16" s="52">
        <v>0.55300000000000005</v>
      </c>
      <c r="H16" s="33" t="s">
        <v>63</v>
      </c>
      <c r="I16" s="8">
        <f t="shared" si="0"/>
        <v>0.43066666666666664</v>
      </c>
      <c r="J16" s="10">
        <f t="shared" si="1"/>
        <v>0.50866666666666671</v>
      </c>
      <c r="K16" s="8">
        <f t="shared" si="2"/>
        <v>0.50866666666666671</v>
      </c>
      <c r="L16">
        <f t="shared" si="5"/>
        <v>0.48266666666666663</v>
      </c>
      <c r="O16" s="37">
        <f t="shared" si="3"/>
        <v>0.87386843693421834</v>
      </c>
      <c r="P16" s="37">
        <f t="shared" si="4"/>
        <v>87.386843693421838</v>
      </c>
    </row>
    <row r="20" spans="2:19" ht="42">
      <c r="H20" s="34" t="s">
        <v>64</v>
      </c>
      <c r="I20">
        <f>I10/L10</f>
        <v>0.90464695232347625</v>
      </c>
      <c r="J20">
        <f>J10/L10</f>
        <v>1.1092335546167773</v>
      </c>
      <c r="K20">
        <f>K10/L10</f>
        <v>0.98611949305974644</v>
      </c>
      <c r="L20">
        <f>AVERAGE(I20:K20)</f>
        <v>1</v>
      </c>
    </row>
    <row r="23" spans="2:19">
      <c r="B23" s="41"/>
      <c r="C23" s="41"/>
      <c r="D23" s="41"/>
      <c r="I23">
        <f>I20*100</f>
        <v>90.464695232347623</v>
      </c>
      <c r="J23">
        <f>J20*100</f>
        <v>110.92335546167773</v>
      </c>
      <c r="K23">
        <f>K20*100</f>
        <v>98.611949305974647</v>
      </c>
      <c r="L23">
        <f>AVERAGE(I23:K23)</f>
        <v>100</v>
      </c>
    </row>
    <row r="26" spans="2:19" ht="28">
      <c r="H26" s="34" t="s">
        <v>65</v>
      </c>
      <c r="I26" s="33" t="s">
        <v>45</v>
      </c>
      <c r="J26" s="33" t="s">
        <v>46</v>
      </c>
      <c r="K26" s="33" t="s">
        <v>47</v>
      </c>
      <c r="N26" s="33" t="s">
        <v>66</v>
      </c>
      <c r="O26" s="33" t="s">
        <v>45</v>
      </c>
      <c r="P26" s="33" t="s">
        <v>46</v>
      </c>
      <c r="Q26" s="33" t="s">
        <v>47</v>
      </c>
      <c r="R26" s="33" t="s">
        <v>67</v>
      </c>
      <c r="S26" s="33" t="s">
        <v>68</v>
      </c>
    </row>
    <row r="27" spans="2:19">
      <c r="H27" s="33" t="s">
        <v>55</v>
      </c>
      <c r="I27" s="37">
        <f>I9/L$10</f>
        <v>0.5552202776101387</v>
      </c>
      <c r="J27" s="37">
        <f>J9/L$10</f>
        <v>0.82860591430295716</v>
      </c>
      <c r="K27" s="37">
        <f>K9/L$10</f>
        <v>0.90102595051297529</v>
      </c>
      <c r="N27" s="33" t="s">
        <v>55</v>
      </c>
      <c r="O27" s="37">
        <f>I27*100</f>
        <v>55.522027761013874</v>
      </c>
      <c r="P27" s="37">
        <f>J27*100</f>
        <v>82.860591430295713</v>
      </c>
      <c r="Q27" s="37">
        <f>+K27*100</f>
        <v>90.102595051297527</v>
      </c>
      <c r="R27" s="37">
        <f>AVERAGE(O$27:Q$27)</f>
        <v>76.161738080869029</v>
      </c>
      <c r="S27" s="37">
        <f>STDEV(O$27:R$27)</f>
        <v>14.890934281799428</v>
      </c>
    </row>
    <row r="28" spans="2:19">
      <c r="H28" s="33" t="s">
        <v>56</v>
      </c>
      <c r="I28" s="37">
        <f t="shared" ref="I28:I34" si="6">I10/L$10</f>
        <v>0.90464695232347625</v>
      </c>
      <c r="J28" s="37">
        <f t="shared" ref="J28:J34" si="7">J10/L$10</f>
        <v>1.1092335546167773</v>
      </c>
      <c r="K28" s="37">
        <f t="shared" ref="K28:K34" si="8">K10/L$10</f>
        <v>0.98611949305974644</v>
      </c>
      <c r="N28" s="33" t="s">
        <v>56</v>
      </c>
      <c r="O28" s="37">
        <f t="shared" ref="O28:P34" si="9">I28*100</f>
        <v>90.464695232347623</v>
      </c>
      <c r="P28" s="37">
        <f t="shared" si="9"/>
        <v>110.92335546167773</v>
      </c>
      <c r="Q28" s="37">
        <f t="shared" ref="Q28:Q34" si="10">+K28*100</f>
        <v>98.611949305974647</v>
      </c>
      <c r="R28" s="37">
        <f>AVERAGE(O$28:Q$28)</f>
        <v>100</v>
      </c>
      <c r="S28" s="37">
        <f>STDEV(O$28:R$28)</f>
        <v>8.4096852157371327</v>
      </c>
    </row>
    <row r="29" spans="2:19">
      <c r="H29" s="33" t="s">
        <v>58</v>
      </c>
      <c r="I29" s="37">
        <f t="shared" si="6"/>
        <v>0.41581170790585359</v>
      </c>
      <c r="J29" s="37">
        <f t="shared" si="7"/>
        <v>0.44115872057936034</v>
      </c>
      <c r="K29" s="37">
        <f t="shared" si="8"/>
        <v>0.45021122510561251</v>
      </c>
      <c r="N29" s="33" t="s">
        <v>58</v>
      </c>
      <c r="O29" s="37">
        <f t="shared" si="9"/>
        <v>41.581170790585361</v>
      </c>
      <c r="P29" s="37">
        <f t="shared" si="9"/>
        <v>44.115872057936031</v>
      </c>
      <c r="Q29" s="37">
        <f t="shared" si="10"/>
        <v>45.021122510561248</v>
      </c>
      <c r="R29" s="37">
        <f>AVERAGE(O$29:Q$29)</f>
        <v>43.57272178636088</v>
      </c>
      <c r="S29" s="37">
        <f>STDEV(O$29:R$29)</f>
        <v>1.4559249344375294</v>
      </c>
    </row>
    <row r="30" spans="2:19">
      <c r="H30" s="33" t="s">
        <v>59</v>
      </c>
      <c r="I30" s="37">
        <f t="shared" si="6"/>
        <v>0.87386843693421834</v>
      </c>
      <c r="J30" s="37">
        <f t="shared" si="7"/>
        <v>0.80869040434520212</v>
      </c>
      <c r="K30" s="37">
        <f t="shared" si="8"/>
        <v>0.70006035003017497</v>
      </c>
      <c r="N30" s="33" t="s">
        <v>59</v>
      </c>
      <c r="O30" s="37">
        <f t="shared" si="9"/>
        <v>87.386843693421838</v>
      </c>
      <c r="P30" s="37">
        <f t="shared" si="9"/>
        <v>80.869040434520215</v>
      </c>
      <c r="Q30" s="37">
        <f t="shared" si="10"/>
        <v>70.006035003017502</v>
      </c>
      <c r="R30" s="37">
        <f>AVERAGE(O$30:Q$30)</f>
        <v>79.420639710319861</v>
      </c>
      <c r="S30" s="37">
        <f>STDEV(O30:R30)</f>
        <v>7.169217817703073</v>
      </c>
    </row>
    <row r="31" spans="2:19">
      <c r="H31" s="33" t="s">
        <v>60</v>
      </c>
      <c r="I31" s="37">
        <f t="shared" si="6"/>
        <v>0.87567893783946893</v>
      </c>
      <c r="J31" s="37">
        <f t="shared" si="7"/>
        <v>1.0585395292697646</v>
      </c>
      <c r="K31" s="37">
        <f t="shared" si="8"/>
        <v>1.1961375980687989</v>
      </c>
      <c r="N31" s="33" t="s">
        <v>60</v>
      </c>
      <c r="O31" s="37">
        <f t="shared" si="9"/>
        <v>87.567893783946886</v>
      </c>
      <c r="P31" s="37">
        <f t="shared" si="9"/>
        <v>105.85395292697646</v>
      </c>
      <c r="Q31" s="37">
        <f t="shared" si="10"/>
        <v>119.6137598068799</v>
      </c>
      <c r="R31" s="37">
        <f>AVERAGE(O$31:Q31)</f>
        <v>104.34520217260108</v>
      </c>
      <c r="S31" s="37">
        <f>STDEV(O31:R31)</f>
        <v>13.126096879094632</v>
      </c>
    </row>
    <row r="32" spans="2:19">
      <c r="H32" s="33" t="s">
        <v>61</v>
      </c>
      <c r="I32" s="37">
        <f t="shared" si="6"/>
        <v>0.79058539529269756</v>
      </c>
      <c r="J32" s="37">
        <f t="shared" si="7"/>
        <v>1.020519010259505</v>
      </c>
      <c r="K32" s="37">
        <f t="shared" si="8"/>
        <v>0.98430899215449597</v>
      </c>
      <c r="N32" s="33" t="s">
        <v>61</v>
      </c>
      <c r="O32" s="37">
        <f t="shared" si="9"/>
        <v>79.058539529269751</v>
      </c>
      <c r="P32" s="37">
        <f t="shared" si="9"/>
        <v>102.0519010259505</v>
      </c>
      <c r="Q32" s="37">
        <f t="shared" si="10"/>
        <v>98.4308992154496</v>
      </c>
      <c r="R32" s="37">
        <f>AVERAGE(O32:Q32)</f>
        <v>93.180446590223269</v>
      </c>
      <c r="S32" s="37">
        <f>STDEV(O32:R32)</f>
        <v>10.094523525376507</v>
      </c>
    </row>
    <row r="33" spans="2:19">
      <c r="H33" s="33" t="s">
        <v>62</v>
      </c>
      <c r="I33" s="37">
        <f t="shared" si="6"/>
        <v>1.0313820156910078</v>
      </c>
      <c r="J33" s="37">
        <f t="shared" si="7"/>
        <v>0.73808086904043457</v>
      </c>
      <c r="K33" s="37">
        <f t="shared" si="8"/>
        <v>0.855763427881714</v>
      </c>
      <c r="N33" s="33" t="s">
        <v>62</v>
      </c>
      <c r="O33" s="37">
        <f t="shared" si="9"/>
        <v>103.13820156910079</v>
      </c>
      <c r="P33" s="37">
        <f t="shared" si="9"/>
        <v>73.808086904043464</v>
      </c>
      <c r="Q33" s="37">
        <f t="shared" si="10"/>
        <v>85.576342788171402</v>
      </c>
      <c r="R33" s="37">
        <f>AVERAGE(O33:Q33)</f>
        <v>87.507543753771884</v>
      </c>
      <c r="S33" s="37">
        <f>STDEV(O33:R33)</f>
        <v>12.051585219201247</v>
      </c>
    </row>
    <row r="34" spans="2:19">
      <c r="H34" s="33" t="s">
        <v>63</v>
      </c>
      <c r="I34" s="37">
        <f t="shared" si="6"/>
        <v>0.77972238986119491</v>
      </c>
      <c r="J34" s="37">
        <f t="shared" si="7"/>
        <v>0.92094146047073033</v>
      </c>
      <c r="K34" s="37">
        <f t="shared" si="8"/>
        <v>0.92094146047073033</v>
      </c>
      <c r="N34" s="33" t="s">
        <v>63</v>
      </c>
      <c r="O34" s="37">
        <f t="shared" si="9"/>
        <v>77.972238986119493</v>
      </c>
      <c r="P34" s="37">
        <f t="shared" si="9"/>
        <v>92.094146047073039</v>
      </c>
      <c r="Q34" s="37">
        <f t="shared" si="10"/>
        <v>92.094146047073039</v>
      </c>
      <c r="R34" s="37">
        <f>AVERAGE(O34:Q34)</f>
        <v>87.386843693421852</v>
      </c>
      <c r="S34" s="37">
        <f>STDEV(O34:R34)</f>
        <v>6.6571308307242933</v>
      </c>
    </row>
    <row r="36" spans="2:19">
      <c r="C36" s="41"/>
      <c r="D36" s="41"/>
      <c r="E36" s="41"/>
      <c r="F36" s="41"/>
      <c r="G36" s="41"/>
      <c r="H36" s="41"/>
    </row>
    <row r="39" spans="2:19">
      <c r="B39" s="46"/>
      <c r="C39" s="49"/>
      <c r="D39" s="49"/>
      <c r="E39" s="49"/>
      <c r="F39" s="49"/>
    </row>
    <row r="40" spans="2:19">
      <c r="B40" s="46"/>
      <c r="C40" s="49"/>
      <c r="D40" s="49"/>
      <c r="E40" s="49"/>
      <c r="F40" s="49"/>
    </row>
    <row r="41" spans="2:19">
      <c r="B41" s="45"/>
      <c r="C41" s="47">
        <f>C42-C44</f>
        <v>0.2739999999999998</v>
      </c>
      <c r="D41" s="47">
        <f>D42-D44</f>
        <v>0.28800000000000003</v>
      </c>
      <c r="E41" s="47"/>
      <c r="F41" s="47"/>
      <c r="G41" s="41"/>
      <c r="H41" s="12"/>
    </row>
    <row r="42" spans="2:19">
      <c r="B42" s="45"/>
      <c r="C42" s="47">
        <v>1.3839999999999999</v>
      </c>
      <c r="D42" s="47">
        <v>0.63200000000000001</v>
      </c>
      <c r="E42" s="47">
        <v>0.29299999999999998</v>
      </c>
      <c r="F42" s="47"/>
      <c r="G42" s="47"/>
      <c r="H42" s="48"/>
      <c r="I42" s="49"/>
    </row>
    <row r="43" spans="2:19">
      <c r="B43" s="45"/>
      <c r="C43" s="47">
        <v>1.3879999999999999</v>
      </c>
      <c r="D43" s="47">
        <v>0.61899999999999999</v>
      </c>
      <c r="E43" s="47">
        <v>0.28599999999999998</v>
      </c>
      <c r="F43" s="47"/>
      <c r="G43" s="47"/>
      <c r="H43" s="48"/>
      <c r="I43" s="49"/>
    </row>
    <row r="44" spans="2:19">
      <c r="B44" s="45"/>
      <c r="C44" s="47">
        <v>1.1100000000000001</v>
      </c>
      <c r="D44" s="47">
        <v>0.34399999999999997</v>
      </c>
      <c r="E44" s="47">
        <v>0.05</v>
      </c>
      <c r="F44" s="47"/>
      <c r="G44" s="47"/>
      <c r="H44" s="48"/>
      <c r="I44" s="49"/>
    </row>
    <row r="45" spans="2:19">
      <c r="B45" s="45"/>
      <c r="C45" s="47">
        <v>304731</v>
      </c>
      <c r="D45" s="47">
        <v>659203</v>
      </c>
      <c r="E45" s="47">
        <v>996106</v>
      </c>
      <c r="F45" s="47"/>
      <c r="G45" s="47"/>
      <c r="H45" s="48"/>
      <c r="I45" s="49"/>
    </row>
    <row r="46" spans="2:19">
      <c r="B46" s="45"/>
      <c r="C46" s="47"/>
      <c r="D46" s="47"/>
      <c r="E46" s="47"/>
      <c r="F46" s="47"/>
      <c r="G46" s="47"/>
      <c r="H46" s="48"/>
      <c r="I46" s="49"/>
    </row>
    <row r="47" spans="2:19">
      <c r="B47" s="45"/>
      <c r="C47" s="47"/>
      <c r="D47" s="47"/>
      <c r="E47" s="47"/>
      <c r="F47" s="47"/>
      <c r="G47" s="47"/>
      <c r="H47" s="47"/>
      <c r="I47" s="47"/>
    </row>
    <row r="48" spans="2:19">
      <c r="B48" s="41"/>
      <c r="C48" s="57"/>
      <c r="D48" s="57"/>
      <c r="E48" s="47"/>
      <c r="F48" s="47"/>
      <c r="G48" s="47"/>
      <c r="H48" s="47"/>
      <c r="I48" s="47"/>
    </row>
    <row r="49" spans="2:9">
      <c r="B49" s="41"/>
      <c r="C49" s="57"/>
      <c r="D49" s="57"/>
      <c r="E49" s="47"/>
      <c r="F49" s="47"/>
      <c r="G49" s="47"/>
      <c r="H49" s="47"/>
      <c r="I49" s="47"/>
    </row>
    <row r="50" spans="2:9">
      <c r="B50" s="41"/>
      <c r="C50" s="41"/>
      <c r="D50" s="41"/>
      <c r="E50" s="47"/>
      <c r="F50" s="47"/>
      <c r="G50" s="47"/>
      <c r="H50" s="47"/>
      <c r="I50" s="47"/>
    </row>
    <row r="51" spans="2:9">
      <c r="B51" s="41"/>
      <c r="C51" s="41"/>
      <c r="D51" s="41"/>
      <c r="E51" s="47"/>
      <c r="F51" s="47"/>
      <c r="G51" s="47"/>
      <c r="H51" s="47"/>
      <c r="I51" s="47"/>
    </row>
    <row r="52" spans="2:9">
      <c r="B52" s="41"/>
      <c r="C52" s="41"/>
      <c r="D52" s="41"/>
      <c r="E52" s="47"/>
      <c r="F52" s="47"/>
      <c r="G52" s="47"/>
      <c r="H52" s="48"/>
      <c r="I52" s="49"/>
    </row>
    <row r="53" spans="2:9">
      <c r="B53" s="41"/>
      <c r="C53" s="41"/>
      <c r="D53" s="41"/>
      <c r="E53" s="47"/>
      <c r="F53" s="47"/>
      <c r="G53" s="47"/>
      <c r="H53" s="48"/>
      <c r="I53" s="49"/>
    </row>
    <row r="54" spans="2:9">
      <c r="B54" s="41"/>
      <c r="C54" s="41"/>
      <c r="D54" s="41"/>
      <c r="E54" s="47"/>
      <c r="F54" s="47"/>
      <c r="G54" s="47"/>
      <c r="H54" s="48"/>
      <c r="I54" s="49"/>
    </row>
    <row r="55" spans="2:9">
      <c r="B55" s="41"/>
      <c r="C55" s="41"/>
      <c r="D55" s="41"/>
      <c r="E55" s="47"/>
      <c r="F55" s="47"/>
      <c r="G55" s="47"/>
      <c r="H55" s="48"/>
      <c r="I55" s="49"/>
    </row>
    <row r="56" spans="2:9">
      <c r="B56" s="41"/>
      <c r="C56" s="41"/>
      <c r="D56" s="41"/>
      <c r="E56" s="47"/>
      <c r="F56" s="47"/>
      <c r="G56" s="47"/>
      <c r="H56" s="48"/>
      <c r="I56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A6AC-D3E2-204D-BD11-BF1DF1C948A1}">
  <dimension ref="A1:J36"/>
  <sheetViews>
    <sheetView tabSelected="1" workbookViewId="0">
      <selection activeCell="F20" sqref="F20"/>
    </sheetView>
  </sheetViews>
  <sheetFormatPr baseColWidth="10" defaultRowHeight="13"/>
  <cols>
    <col min="3" max="3" width="15.83203125" customWidth="1"/>
  </cols>
  <sheetData>
    <row r="1" spans="1:10">
      <c r="A1" s="35" t="s">
        <v>75</v>
      </c>
      <c r="B1" s="35" t="s">
        <v>53</v>
      </c>
      <c r="C1" s="35" t="s">
        <v>65</v>
      </c>
      <c r="D1" s="35" t="s">
        <v>77</v>
      </c>
      <c r="E1" s="35" t="s">
        <v>68</v>
      </c>
      <c r="F1" s="35" t="s">
        <v>45</v>
      </c>
      <c r="G1" s="35" t="s">
        <v>46</v>
      </c>
      <c r="H1" s="35" t="s">
        <v>47</v>
      </c>
      <c r="I1" s="33"/>
      <c r="J1" s="33"/>
    </row>
    <row r="2" spans="1:10">
      <c r="A2" s="35" t="s">
        <v>56</v>
      </c>
      <c r="B2" s="37">
        <v>100</v>
      </c>
      <c r="C2" s="37">
        <v>8.46588602823598</v>
      </c>
      <c r="D2" s="37">
        <v>0.5</v>
      </c>
      <c r="E2" s="37">
        <v>0.12909944487358077</v>
      </c>
      <c r="F2" s="35">
        <v>0.3</v>
      </c>
      <c r="G2" s="37">
        <v>0.6</v>
      </c>
      <c r="H2" s="37">
        <v>0.4</v>
      </c>
    </row>
    <row r="3" spans="1:10">
      <c r="A3" s="35" t="s">
        <v>78</v>
      </c>
      <c r="B3" s="37">
        <v>76.161738080869043</v>
      </c>
      <c r="C3" s="37">
        <v>14.890934281799428</v>
      </c>
      <c r="D3" s="37">
        <v>0.44999999999999996</v>
      </c>
      <c r="E3" s="37">
        <v>2.1602468994692869E-2</v>
      </c>
      <c r="F3" s="37">
        <v>0.46</v>
      </c>
      <c r="G3" s="37">
        <v>0.47</v>
      </c>
      <c r="H3" s="37">
        <v>0.42</v>
      </c>
    </row>
    <row r="4" spans="1:10">
      <c r="A4" s="35" t="s">
        <v>76</v>
      </c>
      <c r="B4" s="37">
        <v>43.57272178636088</v>
      </c>
      <c r="C4" s="37">
        <v>1.4559249344375294</v>
      </c>
      <c r="D4" s="37">
        <v>56.923333333333325</v>
      </c>
      <c r="E4" s="37">
        <v>15.791749604003879</v>
      </c>
      <c r="F4" s="35">
        <v>35.31</v>
      </c>
      <c r="G4" s="37">
        <v>72.599999999999994</v>
      </c>
      <c r="H4" s="37">
        <v>62.86</v>
      </c>
    </row>
    <row r="5" spans="1:10">
      <c r="A5" s="35" t="s">
        <v>70</v>
      </c>
      <c r="B5" s="37">
        <v>79.420639710319847</v>
      </c>
      <c r="C5" s="37">
        <v>7.169217817703073</v>
      </c>
      <c r="D5" s="37">
        <v>23.540000000000003</v>
      </c>
      <c r="E5" s="37">
        <v>5.0228876157047218</v>
      </c>
      <c r="F5" s="37">
        <v>21.29</v>
      </c>
      <c r="G5" s="37">
        <v>18.829999999999998</v>
      </c>
      <c r="H5" s="37">
        <v>30.5</v>
      </c>
    </row>
    <row r="6" spans="1:10">
      <c r="A6" s="35" t="s">
        <v>71</v>
      </c>
      <c r="B6" s="37">
        <v>104.34520217260108</v>
      </c>
      <c r="C6" s="37">
        <v>13.126096879094632</v>
      </c>
      <c r="D6" s="37">
        <v>0.59333333333333327</v>
      </c>
      <c r="E6" s="37">
        <v>0.12256517540566843</v>
      </c>
      <c r="F6" s="37">
        <v>0.6</v>
      </c>
      <c r="G6" s="37">
        <v>0.74</v>
      </c>
      <c r="H6" s="37">
        <v>0.44</v>
      </c>
    </row>
    <row r="7" spans="1:10">
      <c r="A7" s="35" t="s">
        <v>72</v>
      </c>
      <c r="B7" s="37">
        <v>93.180446590223298</v>
      </c>
      <c r="C7" s="37">
        <v>10.094523525376507</v>
      </c>
      <c r="D7" s="37">
        <v>1.5033333333333332</v>
      </c>
      <c r="E7" s="37">
        <v>2.0548046676563275E-2</v>
      </c>
      <c r="F7" s="37">
        <v>1.5</v>
      </c>
      <c r="G7" s="37">
        <v>1.53</v>
      </c>
      <c r="H7" s="37">
        <v>1.48</v>
      </c>
    </row>
    <row r="8" spans="1:10">
      <c r="A8" s="35" t="s">
        <v>73</v>
      </c>
      <c r="B8" s="37">
        <v>87.507543753771884</v>
      </c>
      <c r="C8" s="37">
        <v>12.051585219201247</v>
      </c>
      <c r="D8" s="37">
        <v>2.1666666666666665</v>
      </c>
      <c r="E8" s="37">
        <v>0.75526301526171891</v>
      </c>
      <c r="F8" s="37">
        <v>3.16</v>
      </c>
      <c r="G8" s="37">
        <v>1.33</v>
      </c>
      <c r="H8" s="37">
        <v>2.0099999999999998</v>
      </c>
    </row>
    <row r="9" spans="1:10">
      <c r="A9" s="35" t="s">
        <v>74</v>
      </c>
      <c r="B9" s="37">
        <v>87.386843693421838</v>
      </c>
      <c r="C9" s="37">
        <v>6.6571308307242933</v>
      </c>
      <c r="D9" s="37">
        <v>0.71133333333333348</v>
      </c>
      <c r="E9" s="37">
        <v>0.40088679477156913</v>
      </c>
      <c r="F9" s="37">
        <v>0.9</v>
      </c>
      <c r="G9" s="37">
        <v>0.154</v>
      </c>
      <c r="H9" s="37">
        <v>1.08</v>
      </c>
    </row>
    <row r="12" spans="1:10">
      <c r="C12" s="46"/>
      <c r="D12" s="46"/>
      <c r="E12" s="46"/>
    </row>
    <row r="13" spans="1:10">
      <c r="C13" s="46"/>
      <c r="D13" s="46"/>
      <c r="E13" s="46"/>
    </row>
    <row r="14" spans="1:10">
      <c r="B14" s="33"/>
      <c r="C14" s="46"/>
      <c r="D14" s="46"/>
      <c r="E14" s="46"/>
      <c r="F14" s="46"/>
    </row>
    <row r="15" spans="1:10">
      <c r="C15" s="46"/>
      <c r="D15" s="46"/>
      <c r="E15" s="46"/>
      <c r="F15" s="46"/>
    </row>
    <row r="16" spans="1:10">
      <c r="C16" s="46"/>
      <c r="D16" s="46"/>
      <c r="E16" s="46"/>
      <c r="F16" s="46"/>
    </row>
    <row r="17" spans="3:6">
      <c r="C17" s="46"/>
      <c r="D17" s="46"/>
      <c r="E17" s="46"/>
      <c r="F17" s="46"/>
    </row>
    <row r="18" spans="3:6">
      <c r="C18" s="46"/>
      <c r="D18" s="46"/>
      <c r="E18" s="46"/>
      <c r="F18" s="46"/>
    </row>
    <row r="19" spans="3:6">
      <c r="C19" s="46"/>
      <c r="D19" s="46"/>
      <c r="E19" s="46"/>
      <c r="F19" s="46"/>
    </row>
    <row r="20" spans="3:6">
      <c r="C20" s="46"/>
      <c r="D20" s="46"/>
      <c r="E20" s="46"/>
      <c r="F20" s="46"/>
    </row>
    <row r="21" spans="3:6">
      <c r="C21" s="46"/>
      <c r="D21" s="46"/>
      <c r="E21" s="46"/>
      <c r="F21" s="46"/>
    </row>
    <row r="22" spans="3:6">
      <c r="C22" s="46"/>
      <c r="D22" s="46"/>
      <c r="E22" s="46"/>
      <c r="F22" s="46"/>
    </row>
    <row r="23" spans="3:6">
      <c r="C23" s="46"/>
      <c r="D23" s="46"/>
      <c r="E23" s="46"/>
      <c r="F23" s="46"/>
    </row>
    <row r="24" spans="3:6">
      <c r="C24" s="46"/>
      <c r="D24" s="46"/>
      <c r="E24" s="46"/>
      <c r="F24" s="46"/>
    </row>
    <row r="25" spans="3:6">
      <c r="C25" s="46"/>
      <c r="D25" s="46"/>
      <c r="E25" s="46"/>
      <c r="F25" s="46"/>
    </row>
    <row r="26" spans="3:6">
      <c r="C26" s="46"/>
      <c r="D26" s="46"/>
      <c r="E26" s="46"/>
      <c r="F26" s="46"/>
    </row>
    <row r="27" spans="3:6">
      <c r="C27" s="46"/>
      <c r="D27" s="46"/>
      <c r="E27" s="46"/>
      <c r="F27" s="46"/>
    </row>
    <row r="28" spans="3:6">
      <c r="C28" s="46"/>
      <c r="D28" s="46"/>
      <c r="E28" s="46"/>
      <c r="F28" s="46"/>
    </row>
    <row r="29" spans="3:6">
      <c r="C29" s="46"/>
      <c r="D29" s="46"/>
      <c r="E29" s="46"/>
    </row>
    <row r="30" spans="3:6">
      <c r="C30" s="46"/>
      <c r="D30" s="46"/>
      <c r="E30" s="46"/>
    </row>
    <row r="31" spans="3:6">
      <c r="C31" s="46"/>
      <c r="D31" s="46"/>
      <c r="E31" s="46"/>
    </row>
    <row r="32" spans="3:6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  <row r="36" spans="3:5">
      <c r="C36" s="46"/>
      <c r="D36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2023-09-22T20:34:48Z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