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https://mines0-my.sharepoint.com/personal/aryellewright_mines_edu/Documents/Research/Kumar Research Lab/Aryelle's Lab Notebook/CCK8 Plate Reader Data/"/>
    </mc:Choice>
  </mc:AlternateContent>
  <xr:revisionPtr revIDLastSave="46" documentId="8_{76D90335-8682-B143-B894-C61E8A5BE6C0}" xr6:coauthVersionLast="47" xr6:coauthVersionMax="47" xr10:uidLastSave="{29FA7D15-8C6B-3542-A197-1BEFE93E4F8F}"/>
  <bookViews>
    <workbookView xWindow="22700" yWindow="1580" windowWidth="16900" windowHeight="15980" activeTab="2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-17753216</definedName>
    <definedName name="MethodPointer2">446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6" i="3"/>
  <c r="E7" i="3"/>
  <c r="E8" i="3"/>
  <c r="D3" i="3"/>
  <c r="D4" i="3"/>
  <c r="E4" i="3" s="1"/>
  <c r="D5" i="3"/>
  <c r="E5" i="3" s="1"/>
  <c r="D6" i="3"/>
  <c r="D7" i="3"/>
  <c r="D8" i="3"/>
  <c r="E2" i="3"/>
  <c r="D2" i="3"/>
  <c r="F58" i="1"/>
  <c r="E14" i="2"/>
  <c r="D14" i="2"/>
  <c r="C41" i="1"/>
  <c r="J41" i="1"/>
  <c r="E16" i="2"/>
  <c r="E15" i="2"/>
  <c r="K15" i="2" s="1"/>
  <c r="E13" i="2"/>
  <c r="C12" i="2"/>
  <c r="D10" i="2"/>
  <c r="D41" i="2"/>
  <c r="C41" i="2"/>
  <c r="J16" i="2"/>
  <c r="I16" i="2"/>
  <c r="J15" i="2"/>
  <c r="I15" i="2"/>
  <c r="K14" i="2"/>
  <c r="J14" i="2"/>
  <c r="I14" i="2"/>
  <c r="K13" i="2"/>
  <c r="J13" i="2"/>
  <c r="I13" i="2"/>
  <c r="K12" i="2"/>
  <c r="J12" i="2"/>
  <c r="K11" i="2"/>
  <c r="J11" i="2"/>
  <c r="I11" i="2"/>
  <c r="L11" i="2" s="1"/>
  <c r="K10" i="2"/>
  <c r="I10" i="2"/>
  <c r="K9" i="2"/>
  <c r="J9" i="2"/>
  <c r="I9" i="2"/>
  <c r="K16" i="2" l="1"/>
  <c r="J10" i="2"/>
  <c r="I12" i="2"/>
  <c r="L14" i="2"/>
  <c r="L15" i="2"/>
  <c r="L12" i="2"/>
  <c r="L10" i="2"/>
  <c r="I33" i="2" s="1"/>
  <c r="O33" i="2" s="1"/>
  <c r="L9" i="2"/>
  <c r="L13" i="2"/>
  <c r="L16" i="2"/>
  <c r="O16" i="2" s="1"/>
  <c r="P16" i="2" s="1"/>
  <c r="O13" i="2" l="1"/>
  <c r="P13" i="2" s="1"/>
  <c r="K33" i="2"/>
  <c r="Q33" i="2" s="1"/>
  <c r="O12" i="2"/>
  <c r="P12" i="2" s="1"/>
  <c r="O9" i="2"/>
  <c r="P9" i="2" s="1"/>
  <c r="K29" i="2"/>
  <c r="Q29" i="2" s="1"/>
  <c r="J29" i="2"/>
  <c r="P29" i="2" s="1"/>
  <c r="I27" i="2"/>
  <c r="O27" i="2" s="1"/>
  <c r="R27" i="2" s="1"/>
  <c r="S27" i="2" s="1"/>
  <c r="O10" i="2"/>
  <c r="P10" i="2" s="1"/>
  <c r="O11" i="2"/>
  <c r="P11" i="2" s="1"/>
  <c r="J28" i="2"/>
  <c r="P28" i="2" s="1"/>
  <c r="I34" i="2"/>
  <c r="O34" i="2" s="1"/>
  <c r="I30" i="2"/>
  <c r="O30" i="2" s="1"/>
  <c r="K28" i="2"/>
  <c r="Q28" i="2" s="1"/>
  <c r="K31" i="2"/>
  <c r="Q31" i="2" s="1"/>
  <c r="J20" i="2"/>
  <c r="J23" i="2" s="1"/>
  <c r="K20" i="2"/>
  <c r="K23" i="2" s="1"/>
  <c r="J32" i="2"/>
  <c r="P32" i="2" s="1"/>
  <c r="K32" i="2"/>
  <c r="Q32" i="2" s="1"/>
  <c r="I20" i="2"/>
  <c r="I23" i="2" s="1"/>
  <c r="J34" i="2"/>
  <c r="P34" i="2" s="1"/>
  <c r="O14" i="2"/>
  <c r="P14" i="2" s="1"/>
  <c r="K27" i="2"/>
  <c r="Q27" i="2" s="1"/>
  <c r="J31" i="2"/>
  <c r="P31" i="2" s="1"/>
  <c r="I32" i="2"/>
  <c r="O32" i="2" s="1"/>
  <c r="R32" i="2" s="1"/>
  <c r="S32" i="2" s="1"/>
  <c r="J27" i="2"/>
  <c r="P27" i="2" s="1"/>
  <c r="J33" i="2"/>
  <c r="P33" i="2" s="1"/>
  <c r="I28" i="2"/>
  <c r="O28" i="2" s="1"/>
  <c r="K34" i="2"/>
  <c r="Q34" i="2" s="1"/>
  <c r="I29" i="2"/>
  <c r="O29" i="2" s="1"/>
  <c r="O15" i="2"/>
  <c r="P15" i="2" s="1"/>
  <c r="I31" i="2"/>
  <c r="O31" i="2" s="1"/>
  <c r="R31" i="2" s="1"/>
  <c r="S31" i="2" s="1"/>
  <c r="K30" i="2"/>
  <c r="Q30" i="2" s="1"/>
  <c r="J30" i="2"/>
  <c r="P30" i="2" s="1"/>
  <c r="R34" i="2"/>
  <c r="S34" i="2" s="1"/>
  <c r="R33" i="2"/>
  <c r="S33" i="2" s="1"/>
  <c r="R29" i="2" l="1"/>
  <c r="S29" i="2" s="1"/>
  <c r="R28" i="2"/>
  <c r="S28" i="2" s="1"/>
  <c r="L23" i="2"/>
  <c r="R30" i="2"/>
  <c r="S30" i="2" s="1"/>
  <c r="L20" i="2"/>
</calcChain>
</file>

<file path=xl/sharedStrings.xml><?xml version="1.0" encoding="utf-8"?>
<sst xmlns="http://schemas.openxmlformats.org/spreadsheetml/2006/main" count="148" uniqueCount="72">
  <si>
    <t>Software Version</t>
  </si>
  <si>
    <t>3.11.19</t>
  </si>
  <si>
    <t>Experiment File Path:</t>
  </si>
  <si>
    <t>C:\Users\Public\Documents\Experiments\Kumar Lab\Aryelle\20230927_CCK8_jetPEIDip50H50coating_AW.xpt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</si>
  <si>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</si>
  <si>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</si>
  <si>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</si>
  <si>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</si>
  <si>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</si>
  <si>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</si>
  <si>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</si>
  <si>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</si>
  <si>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</si>
  <si>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</si>
  <si>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</si>
  <si>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</si>
  <si>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</si>
  <si>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</si>
  <si>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</si>
  <si>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Fluorescence Endpoint</t>
  </si>
  <si>
    <t>B2..E7</t>
  </si>
  <si>
    <t>Filter Set 1 (Green)</t>
  </si>
  <si>
    <t xml:space="preserve">    Excitation: 485/20,  Emission: 528/20</t>
  </si>
  <si>
    <t xml:space="preserve">    Mirror: Top 510 nm,  Gain: 0</t>
  </si>
  <si>
    <t>Light Source: Xenon Flash,  Lamp Energy: High</t>
  </si>
  <si>
    <t>Read Speed: Normal,  Delay: 100 msec,  Measurements/Data Point: 10</t>
  </si>
  <si>
    <t>Read Height: 7 mm</t>
  </si>
  <si>
    <t>Absorbance Endpoint</t>
  </si>
  <si>
    <t>Wavelengths:  460, 470, 720</t>
  </si>
  <si>
    <t>Read Speed: Normal,  Delay: 100 msec,  Measurements/Data Point: 8</t>
  </si>
  <si>
    <t>Results</t>
  </si>
  <si>
    <t>Actual Temperature:</t>
  </si>
  <si>
    <t>A</t>
  </si>
  <si>
    <t>Read 1:485/20,528/20</t>
  </si>
  <si>
    <t>Read 2:460</t>
  </si>
  <si>
    <t>Read 2:470</t>
  </si>
  <si>
    <t>Read 2:720</t>
  </si>
  <si>
    <t>B</t>
  </si>
  <si>
    <t>C</t>
  </si>
  <si>
    <t>D</t>
  </si>
  <si>
    <t>E</t>
  </si>
  <si>
    <t>F</t>
  </si>
  <si>
    <t>G</t>
  </si>
  <si>
    <t>H</t>
  </si>
  <si>
    <t xml:space="preserve">Variable </t>
  </si>
  <si>
    <t>Absorbance at 460</t>
  </si>
  <si>
    <t>Well 1</t>
  </si>
  <si>
    <t>Well 2</t>
  </si>
  <si>
    <t>Well 3</t>
  </si>
  <si>
    <t>Absorbance Correction with 720 nm</t>
  </si>
  <si>
    <t>Well 1 Correction</t>
  </si>
  <si>
    <t>Well 2 Correction</t>
  </si>
  <si>
    <t>Well 3 Correction</t>
  </si>
  <si>
    <t>Avg</t>
  </si>
  <si>
    <t>Viability</t>
  </si>
  <si>
    <t>% Viability</t>
  </si>
  <si>
    <t>pDNA</t>
  </si>
  <si>
    <t>UT</t>
  </si>
  <si>
    <t>AVG Untreated</t>
  </si>
  <si>
    <t>LPF</t>
  </si>
  <si>
    <t>Normalization with UT</t>
  </si>
  <si>
    <t>Standard Deviation</t>
  </si>
  <si>
    <t>Standard Deviation %</t>
  </si>
  <si>
    <t>Average</t>
  </si>
  <si>
    <t>StdDev</t>
  </si>
  <si>
    <t>Variables</t>
  </si>
  <si>
    <t>Transfection</t>
  </si>
  <si>
    <t>jetPEI coated</t>
  </si>
  <si>
    <t>jetPEI uncoated</t>
  </si>
  <si>
    <t>DIP50H50 coated</t>
  </si>
  <si>
    <t>DIP50H50 uncoated</t>
  </si>
  <si>
    <t>Ref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</si>
</sst>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5" xfId="0" applyFont="1" applyBorder="1"/>
    <xf numFmtId="0" fontId="5" fillId="15" borderId="5" xfId="0" applyFont="1" applyFill="1" applyBorder="1"/>
    <xf numFmtId="0" fontId="2" fillId="7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0" borderId="5" xfId="0" applyBorder="1"/>
    <xf numFmtId="0" fontId="2" fillId="10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0" fillId="15" borderId="7" xfId="0" applyFill="1" applyBorder="1"/>
    <xf numFmtId="0" fontId="5" fillId="0" borderId="8" xfId="0" applyFont="1" applyBorder="1"/>
    <xf numFmtId="0" fontId="2" fillId="0" borderId="5" xfId="0" applyFont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9" xfId="0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622300</xdr:colOff>
      <xdr:row>8</xdr:row>
      <xdr:rowOff>38100</xdr:rowOff>
    </xdr:from>
    <xdr:to>
      <xdr:col>23</xdr:col>
      <xdr:colOff>114300</xdr:colOff>
      <xdr:row>23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DD374E-76E5-5FD6-F6D9-61051EC97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1000" y="1727200"/>
          <a:ext cx="4203700" cy="27432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7"/>
  <sheetViews>
    <sheetView topLeftCell="A31" workbookViewId="0">
      <selection activeCell="J92" sqref="J92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  <col min="6" max="6" width="9.6640625" bestFit="1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</row>
    <row r="6" spans="1:2" x14ac:dyDescent="0.15">
      <c r="A6" t="s">
        <v>5</v>
      </c>
      <c r="B6" t="s">
        <v>6</v>
      </c>
    </row>
    <row r="7" spans="1:2" x14ac:dyDescent="0.15">
      <c r="A7" t="s">
        <v>7</v>
      </c>
      <c r="B7" s="1">
        <v>45196</v>
      </c>
    </row>
    <row r="8" spans="1:2" x14ac:dyDescent="0.15">
      <c r="A8" t="s">
        <v>8</v>
      </c>
      <c r="B8" s="2">
        <v>0.55424768518518519</v>
      </c>
    </row>
    <row r="9" spans="1:2" x14ac:dyDescent="0.15">
      <c r="A9" t="s">
        <v>9</v>
      </c>
      <c r="B9" t="s">
        <v>10</v>
      </c>
    </row>
    <row r="10" spans="1:2" x14ac:dyDescent="0.15">
      <c r="A10" t="s">
        <v>11</v>
      </c>
      <c r="B10">
        <v>14092513</v>
      </c>
    </row>
    <row r="11" spans="1:2" x14ac:dyDescent="0.15">
      <c r="A11" t="s">
        <v>12</v>
      </c>
      <c r="B11" t="s">
        <v>13</v>
      </c>
    </row>
    <row r="13" spans="1:2" ht="14" x14ac:dyDescent="0.15">
      <c r="A13" s="3" t="s">
        <v>14</v>
      </c>
      <c r="B13" s="4"/>
    </row>
    <row r="14" spans="1:2" x14ac:dyDescent="0.15">
      <c r="A14" t="s">
        <v>15</v>
      </c>
      <c r="B14" t="s">
        <v>16</v>
      </c>
    </row>
    <row r="15" spans="1:2" x14ac:dyDescent="0.15">
      <c r="A15" t="s">
        <v>17</v>
      </c>
    </row>
    <row r="16" spans="1:2" x14ac:dyDescent="0.15">
      <c r="A16" t="s">
        <v>18</v>
      </c>
      <c r="B16" t="s">
        <v>19</v>
      </c>
    </row>
    <row r="17" spans="1:2" x14ac:dyDescent="0.15">
      <c r="B17" t="s">
        <v>20</v>
      </c>
    </row>
    <row r="18" spans="1:2" x14ac:dyDescent="0.15">
      <c r="B18" t="s">
        <v>21</v>
      </c>
    </row>
    <row r="19" spans="1:2" x14ac:dyDescent="0.15">
      <c r="B19" t="s">
        <v>22</v>
      </c>
    </row>
    <row r="20" spans="1:2" x14ac:dyDescent="0.15">
      <c r="B20" t="s">
        <v>23</v>
      </c>
    </row>
    <row r="21" spans="1:2" x14ac:dyDescent="0.15">
      <c r="B21" t="s">
        <v>24</v>
      </c>
    </row>
    <row r="22" spans="1:2" x14ac:dyDescent="0.15">
      <c r="B22" t="s">
        <v>25</v>
      </c>
    </row>
    <row r="23" spans="1:2" x14ac:dyDescent="0.15">
      <c r="B23" t="s">
        <v>26</v>
      </c>
    </row>
    <row r="24" spans="1:2" x14ac:dyDescent="0.15">
      <c r="A24" t="s">
        <v>18</v>
      </c>
      <c r="B24" t="s">
        <v>27</v>
      </c>
    </row>
    <row r="25" spans="1:2" x14ac:dyDescent="0.15">
      <c r="B25" t="s">
        <v>20</v>
      </c>
    </row>
    <row r="26" spans="1:2" x14ac:dyDescent="0.15">
      <c r="B26" t="s">
        <v>28</v>
      </c>
    </row>
    <row r="27" spans="1:2" x14ac:dyDescent="0.15">
      <c r="B27" t="s">
        <v>29</v>
      </c>
    </row>
    <row r="29" spans="1:2" ht="14" x14ac:dyDescent="0.15">
      <c r="A29" s="3" t="s">
        <v>30</v>
      </c>
      <c r="B29" s="4"/>
    </row>
    <row r="30" spans="1:2" x14ac:dyDescent="0.15">
      <c r="A30" t="s">
        <v>31</v>
      </c>
      <c r="B30">
        <v>24.3</v>
      </c>
    </row>
    <row r="31" spans="1:2" x14ac:dyDescent="0.15">
      <c r="A31" t="s">
        <v>31</v>
      </c>
      <c r="B31">
        <v>24.3</v>
      </c>
    </row>
    <row r="32" spans="1:2" x14ac:dyDescent="0.15">
      <c r="A32" t="s">
        <v>31</v>
      </c>
      <c r="B32">
        <v>24.3</v>
      </c>
    </row>
    <row r="33" spans="1:15" x14ac:dyDescent="0.15">
      <c r="A33" t="s">
        <v>31</v>
      </c>
      <c r="B33">
        <v>24.3</v>
      </c>
    </row>
    <row r="35" spans="1:15" x14ac:dyDescent="0.15">
      <c r="B35" s="5"/>
      <c r="C35" s="6">
        <v>1</v>
      </c>
      <c r="D35" s="6">
        <v>2</v>
      </c>
      <c r="E35" s="6">
        <v>3</v>
      </c>
      <c r="F35" s="6">
        <v>4</v>
      </c>
      <c r="G35" s="6">
        <v>5</v>
      </c>
      <c r="H35" s="6">
        <v>6</v>
      </c>
      <c r="I35" s="6">
        <v>7</v>
      </c>
      <c r="J35" s="6">
        <v>8</v>
      </c>
      <c r="K35" s="6">
        <v>9</v>
      </c>
      <c r="L35" s="6">
        <v>10</v>
      </c>
      <c r="M35" s="6">
        <v>11</v>
      </c>
      <c r="N35" s="6">
        <v>12</v>
      </c>
    </row>
    <row r="36" spans="1:15" ht="36" x14ac:dyDescent="0.15">
      <c r="B36" s="49" t="s">
        <v>32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 t="s">
        <v>33</v>
      </c>
    </row>
    <row r="37" spans="1:15" x14ac:dyDescent="0.15">
      <c r="B37" s="50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8" t="s">
        <v>34</v>
      </c>
    </row>
    <row r="38" spans="1:15" x14ac:dyDescent="0.15">
      <c r="B38" s="50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8" t="s">
        <v>35</v>
      </c>
    </row>
    <row r="39" spans="1:15" x14ac:dyDescent="0.15">
      <c r="B39" s="51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8" t="s">
        <v>36</v>
      </c>
    </row>
    <row r="40" spans="1:15" ht="36" x14ac:dyDescent="0.15">
      <c r="B40" s="49" t="s">
        <v>37</v>
      </c>
      <c r="C40" s="7"/>
      <c r="D40" s="11">
        <v>108895</v>
      </c>
      <c r="E40" s="11">
        <v>101652</v>
      </c>
      <c r="F40" s="11">
        <v>97438</v>
      </c>
      <c r="G40" s="11">
        <v>90554</v>
      </c>
      <c r="H40" s="12">
        <v>115794</v>
      </c>
      <c r="I40" s="12">
        <v>117964</v>
      </c>
      <c r="J40" s="7"/>
      <c r="K40" s="7"/>
      <c r="L40" s="7"/>
      <c r="M40" s="7"/>
      <c r="N40" s="7"/>
      <c r="O40" s="8" t="s">
        <v>33</v>
      </c>
    </row>
    <row r="41" spans="1:15" x14ac:dyDescent="0.15">
      <c r="B41" s="50"/>
      <c r="C41" s="9">
        <f>D41-D43</f>
        <v>0.47300000000000003</v>
      </c>
      <c r="D41" s="13">
        <v>0.66800000000000004</v>
      </c>
      <c r="E41" s="14">
        <v>0.53500000000000003</v>
      </c>
      <c r="F41" s="14">
        <v>0.48199999999999998</v>
      </c>
      <c r="G41" s="14">
        <v>0.503</v>
      </c>
      <c r="H41" s="15">
        <v>2.306</v>
      </c>
      <c r="I41" s="16">
        <v>0.91</v>
      </c>
      <c r="J41" s="9">
        <f>I41-I43</f>
        <v>0.53</v>
      </c>
      <c r="K41" s="9"/>
      <c r="L41" s="9"/>
      <c r="M41" s="9"/>
      <c r="N41" s="9"/>
      <c r="O41" s="8" t="s">
        <v>34</v>
      </c>
    </row>
    <row r="42" spans="1:15" x14ac:dyDescent="0.15">
      <c r="B42" s="50"/>
      <c r="C42" s="9"/>
      <c r="D42" s="13">
        <v>0.65</v>
      </c>
      <c r="E42" s="14">
        <v>0.52100000000000002</v>
      </c>
      <c r="F42" s="14">
        <v>0.46899999999999997</v>
      </c>
      <c r="G42" s="14">
        <v>0.49099999999999999</v>
      </c>
      <c r="H42" s="15">
        <v>2.3039999999999998</v>
      </c>
      <c r="I42" s="17">
        <v>0.88500000000000001</v>
      </c>
      <c r="J42" s="9"/>
      <c r="K42" s="9"/>
      <c r="L42" s="9"/>
      <c r="M42" s="9"/>
      <c r="N42" s="9"/>
      <c r="O42" s="8" t="s">
        <v>35</v>
      </c>
    </row>
    <row r="43" spans="1:15" x14ac:dyDescent="0.15">
      <c r="B43" s="51"/>
      <c r="C43" s="10"/>
      <c r="D43" s="18">
        <v>0.19500000000000001</v>
      </c>
      <c r="E43" s="19">
        <v>4.2999999999999997E-2</v>
      </c>
      <c r="F43" s="19">
        <v>0.04</v>
      </c>
      <c r="G43" s="19">
        <v>4.2999999999999997E-2</v>
      </c>
      <c r="H43" s="20">
        <v>1.9470000000000001</v>
      </c>
      <c r="I43" s="21">
        <v>0.38</v>
      </c>
      <c r="J43" s="10"/>
      <c r="K43" s="10"/>
      <c r="L43" s="10"/>
      <c r="M43" s="10"/>
      <c r="N43" s="10"/>
      <c r="O43" s="8" t="s">
        <v>36</v>
      </c>
    </row>
    <row r="44" spans="1:15" ht="36" x14ac:dyDescent="0.15">
      <c r="B44" s="49" t="s">
        <v>38</v>
      </c>
      <c r="C44" s="7"/>
      <c r="D44" s="11">
        <v>99500</v>
      </c>
      <c r="E44" s="12">
        <v>115654</v>
      </c>
      <c r="F44" s="11">
        <v>104566</v>
      </c>
      <c r="G44" s="22">
        <v>179801</v>
      </c>
      <c r="H44" s="23">
        <v>200418</v>
      </c>
      <c r="I44" s="23">
        <v>198428</v>
      </c>
      <c r="J44" s="7"/>
      <c r="K44" s="7"/>
      <c r="L44" s="7"/>
      <c r="M44" s="7"/>
      <c r="N44" s="7"/>
      <c r="O44" s="8" t="s">
        <v>33</v>
      </c>
    </row>
    <row r="45" spans="1:15" x14ac:dyDescent="0.15">
      <c r="B45" s="50"/>
      <c r="C45" s="9"/>
      <c r="D45" s="14">
        <v>0.58599999999999997</v>
      </c>
      <c r="E45" s="13">
        <v>0.59099999999999997</v>
      </c>
      <c r="F45" s="14">
        <v>0.501</v>
      </c>
      <c r="G45" s="16">
        <v>1.0089999999999999</v>
      </c>
      <c r="H45" s="24">
        <v>0.28499999999999998</v>
      </c>
      <c r="I45" s="24">
        <v>0.312</v>
      </c>
      <c r="J45" s="9"/>
      <c r="K45" s="9"/>
      <c r="L45" s="9"/>
      <c r="M45" s="9"/>
      <c r="N45" s="9"/>
      <c r="O45" s="8" t="s">
        <v>34</v>
      </c>
    </row>
    <row r="46" spans="1:15" x14ac:dyDescent="0.15">
      <c r="B46" s="50"/>
      <c r="C46" s="9"/>
      <c r="D46" s="14">
        <v>0.56999999999999995</v>
      </c>
      <c r="E46" s="14">
        <v>0.57599999999999996</v>
      </c>
      <c r="F46" s="14">
        <v>0.48799999999999999</v>
      </c>
      <c r="G46" s="16">
        <v>0.99099999999999999</v>
      </c>
      <c r="H46" s="24">
        <v>0.27700000000000002</v>
      </c>
      <c r="I46" s="24">
        <v>0.30199999999999999</v>
      </c>
      <c r="J46" s="9"/>
      <c r="K46" s="9"/>
      <c r="L46" s="9"/>
      <c r="M46" s="9"/>
      <c r="N46" s="9"/>
      <c r="O46" s="8" t="s">
        <v>35</v>
      </c>
    </row>
    <row r="47" spans="1:15" x14ac:dyDescent="0.15">
      <c r="B47" s="51"/>
      <c r="C47" s="10"/>
      <c r="D47" s="19">
        <v>4.9000000000000002E-2</v>
      </c>
      <c r="E47" s="19">
        <v>4.2999999999999997E-2</v>
      </c>
      <c r="F47" s="19">
        <v>4.1000000000000002E-2</v>
      </c>
      <c r="G47" s="25">
        <v>0.66</v>
      </c>
      <c r="H47" s="19">
        <v>4.1000000000000002E-2</v>
      </c>
      <c r="I47" s="19">
        <v>3.9E-2</v>
      </c>
      <c r="J47" s="10"/>
      <c r="K47" s="10"/>
      <c r="L47" s="10"/>
      <c r="M47" s="10"/>
      <c r="N47" s="10"/>
      <c r="O47" s="8" t="s">
        <v>36</v>
      </c>
    </row>
    <row r="48" spans="1:15" ht="36" x14ac:dyDescent="0.15">
      <c r="B48" s="49" t="s">
        <v>39</v>
      </c>
      <c r="C48" s="7"/>
      <c r="D48" s="26">
        <v>278511</v>
      </c>
      <c r="E48" s="26">
        <v>275252</v>
      </c>
      <c r="F48" s="27">
        <v>326182</v>
      </c>
      <c r="G48" s="28">
        <v>401168</v>
      </c>
      <c r="H48" s="28">
        <v>413303</v>
      </c>
      <c r="I48" s="29">
        <v>379535</v>
      </c>
      <c r="J48" s="7"/>
      <c r="K48" s="7"/>
      <c r="L48" s="7"/>
      <c r="M48" s="7"/>
      <c r="N48" s="7"/>
      <c r="O48" s="8" t="s">
        <v>33</v>
      </c>
    </row>
    <row r="49" spans="2:15" x14ac:dyDescent="0.15">
      <c r="B49" s="50"/>
      <c r="C49" s="9"/>
      <c r="D49" s="30">
        <v>0.193</v>
      </c>
      <c r="E49" s="30">
        <v>0.191</v>
      </c>
      <c r="F49" s="14">
        <v>0.46200000000000002</v>
      </c>
      <c r="G49" s="30">
        <v>0.121</v>
      </c>
      <c r="H49" s="30">
        <v>0.21299999999999999</v>
      </c>
      <c r="I49" s="24">
        <v>0.29399999999999998</v>
      </c>
      <c r="J49" s="9"/>
      <c r="K49" s="9"/>
      <c r="L49" s="9"/>
      <c r="M49" s="9"/>
      <c r="N49" s="9"/>
      <c r="O49" s="8" t="s">
        <v>34</v>
      </c>
    </row>
    <row r="50" spans="2:15" x14ac:dyDescent="0.15">
      <c r="B50" s="50"/>
      <c r="C50" s="9"/>
      <c r="D50" s="30">
        <v>0.187</v>
      </c>
      <c r="E50" s="30">
        <v>0.186</v>
      </c>
      <c r="F50" s="14">
        <v>0.44600000000000001</v>
      </c>
      <c r="G50" s="30">
        <v>0.11799999999999999</v>
      </c>
      <c r="H50" s="30">
        <v>0.20699999999999999</v>
      </c>
      <c r="I50" s="24">
        <v>0.28599999999999998</v>
      </c>
      <c r="J50" s="9"/>
      <c r="K50" s="9"/>
      <c r="L50" s="9"/>
      <c r="M50" s="9"/>
      <c r="N50" s="9"/>
      <c r="O50" s="8" t="s">
        <v>35</v>
      </c>
    </row>
    <row r="51" spans="2:15" x14ac:dyDescent="0.15">
      <c r="B51" s="51"/>
      <c r="C51" s="10"/>
      <c r="D51" s="19">
        <v>3.9E-2</v>
      </c>
      <c r="E51" s="19">
        <v>4.1000000000000002E-2</v>
      </c>
      <c r="F51" s="18">
        <v>0.29199999999999998</v>
      </c>
      <c r="G51" s="19">
        <v>0.04</v>
      </c>
      <c r="H51" s="19">
        <v>0.1</v>
      </c>
      <c r="I51" s="19">
        <v>0.161</v>
      </c>
      <c r="J51" s="10"/>
      <c r="K51" s="10"/>
      <c r="L51" s="10"/>
      <c r="M51" s="10"/>
      <c r="N51" s="10"/>
      <c r="O51" s="8" t="s">
        <v>36</v>
      </c>
    </row>
    <row r="52" spans="2:15" ht="36" x14ac:dyDescent="0.15">
      <c r="B52" s="49" t="s">
        <v>40</v>
      </c>
      <c r="C52" s="7"/>
      <c r="D52" s="11">
        <v>101250</v>
      </c>
      <c r="E52" s="11">
        <v>106387</v>
      </c>
      <c r="F52" s="11">
        <v>91130</v>
      </c>
      <c r="G52" s="11">
        <v>94198</v>
      </c>
      <c r="H52" s="11">
        <v>110520</v>
      </c>
      <c r="I52" s="12">
        <v>116227</v>
      </c>
      <c r="J52" s="7"/>
      <c r="K52" s="7"/>
      <c r="L52" s="7"/>
      <c r="M52" s="7"/>
      <c r="N52" s="7"/>
      <c r="O52" s="8" t="s">
        <v>33</v>
      </c>
    </row>
    <row r="53" spans="2:15" x14ac:dyDescent="0.15">
      <c r="B53" s="50"/>
      <c r="C53" s="9"/>
      <c r="D53" s="14">
        <v>0.54500000000000004</v>
      </c>
      <c r="E53" s="13">
        <v>0.625</v>
      </c>
      <c r="F53" s="31">
        <v>1.109</v>
      </c>
      <c r="G53" s="14">
        <v>0.55700000000000005</v>
      </c>
      <c r="H53" s="13">
        <v>0.63200000000000001</v>
      </c>
      <c r="I53" s="16">
        <v>0.96199999999999997</v>
      </c>
      <c r="J53" s="9"/>
      <c r="K53" s="9"/>
      <c r="L53" s="9"/>
      <c r="M53" s="9"/>
      <c r="N53" s="9"/>
      <c r="O53" s="8" t="s">
        <v>34</v>
      </c>
    </row>
    <row r="54" spans="2:15" x14ac:dyDescent="0.15">
      <c r="B54" s="50"/>
      <c r="C54" s="9"/>
      <c r="D54" s="14">
        <v>0.52900000000000003</v>
      </c>
      <c r="E54" s="13">
        <v>0.60799999999999998</v>
      </c>
      <c r="F54" s="31">
        <v>1.101</v>
      </c>
      <c r="G54" s="14">
        <v>0.54100000000000004</v>
      </c>
      <c r="H54" s="13">
        <v>0.61499999999999999</v>
      </c>
      <c r="I54" s="16">
        <v>0.93799999999999994</v>
      </c>
      <c r="J54" s="9"/>
      <c r="K54" s="9"/>
      <c r="L54" s="9"/>
      <c r="M54" s="9"/>
      <c r="N54" s="9"/>
      <c r="O54" s="8" t="s">
        <v>35</v>
      </c>
    </row>
    <row r="55" spans="2:15" x14ac:dyDescent="0.15">
      <c r="B55" s="51"/>
      <c r="C55" s="10"/>
      <c r="D55" s="19">
        <v>4.1000000000000002E-2</v>
      </c>
      <c r="E55" s="19">
        <v>4.2000000000000003E-2</v>
      </c>
      <c r="F55" s="32">
        <v>0.46899999999999997</v>
      </c>
      <c r="G55" s="19">
        <v>3.9E-2</v>
      </c>
      <c r="H55" s="19">
        <v>4.2000000000000003E-2</v>
      </c>
      <c r="I55" s="21">
        <v>0.38800000000000001</v>
      </c>
      <c r="J55" s="10"/>
      <c r="K55" s="10"/>
      <c r="L55" s="10"/>
      <c r="M55" s="10"/>
      <c r="N55" s="10"/>
      <c r="O55" s="8" t="s">
        <v>36</v>
      </c>
    </row>
    <row r="56" spans="2:15" ht="36" x14ac:dyDescent="0.15">
      <c r="B56" s="49" t="s">
        <v>41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8" t="s">
        <v>33</v>
      </c>
    </row>
    <row r="57" spans="2:15" x14ac:dyDescent="0.15">
      <c r="B57" s="50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8" t="s">
        <v>34</v>
      </c>
    </row>
    <row r="58" spans="2:15" x14ac:dyDescent="0.15">
      <c r="B58" s="50"/>
      <c r="C58" s="9"/>
      <c r="D58" s="9"/>
      <c r="E58" s="9"/>
      <c r="F58" s="9">
        <f>AVERAGE(E43:G43,D47:F47,H47:I47,D51:E51,G51:H51,G55:H55,D55:E55)</f>
        <v>4.5187499999999999E-2</v>
      </c>
      <c r="G58" s="9"/>
      <c r="H58" s="9"/>
      <c r="I58" s="9"/>
      <c r="J58" s="9"/>
      <c r="K58" s="9"/>
      <c r="L58" s="9"/>
      <c r="M58" s="9"/>
      <c r="N58" s="9"/>
      <c r="O58" s="8" t="s">
        <v>35</v>
      </c>
    </row>
    <row r="59" spans="2:15" x14ac:dyDescent="0.15">
      <c r="B59" s="5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8" t="s">
        <v>36</v>
      </c>
    </row>
    <row r="60" spans="2:15" ht="36" x14ac:dyDescent="0.15">
      <c r="B60" s="49" t="s">
        <v>42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8" t="s">
        <v>33</v>
      </c>
    </row>
    <row r="61" spans="2:15" x14ac:dyDescent="0.15">
      <c r="B61" s="50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8" t="s">
        <v>34</v>
      </c>
    </row>
    <row r="62" spans="2:15" x14ac:dyDescent="0.15">
      <c r="B62" s="50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8" t="s">
        <v>35</v>
      </c>
    </row>
    <row r="63" spans="2:15" x14ac:dyDescent="0.15">
      <c r="B63" s="51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8" t="s">
        <v>36</v>
      </c>
    </row>
    <row r="64" spans="2:15" ht="36" x14ac:dyDescent="0.15">
      <c r="B64" s="49" t="s">
        <v>43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8" t="s">
        <v>33</v>
      </c>
    </row>
    <row r="65" spans="2:15" x14ac:dyDescent="0.15">
      <c r="B65" s="50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8" t="s">
        <v>34</v>
      </c>
    </row>
    <row r="66" spans="2:15" x14ac:dyDescent="0.15">
      <c r="B66" s="50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8" t="s">
        <v>35</v>
      </c>
    </row>
    <row r="67" spans="2:15" x14ac:dyDescent="0.15">
      <c r="B67" s="51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8" t="s">
        <v>36</v>
      </c>
    </row>
  </sheetData>
  <mergeCells count="8">
    <mergeCell ref="B60:B63"/>
    <mergeCell ref="B64:B67"/>
    <mergeCell ref="B36:B39"/>
    <mergeCell ref="B40:B43"/>
    <mergeCell ref="B44:B47"/>
    <mergeCell ref="B48:B51"/>
    <mergeCell ref="B52:B55"/>
    <mergeCell ref="B56:B5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B682-5AB2-564C-8DDE-DB2772B67FA2}">
  <dimension ref="A1:S56"/>
  <sheetViews>
    <sheetView topLeftCell="H1" workbookViewId="0">
      <selection activeCell="S27" sqref="S27"/>
    </sheetView>
  </sheetViews>
  <sheetFormatPr baseColWidth="10" defaultColWidth="8.83203125" defaultRowHeight="13" x14ac:dyDescent="0.15"/>
  <cols>
    <col min="2" max="2" width="16.6640625" customWidth="1"/>
    <col min="8" max="8" width="12.6640625" customWidth="1"/>
    <col min="13" max="14" width="13.1640625" customWidth="1"/>
    <col min="16" max="16" width="10.6640625" customWidth="1"/>
  </cols>
  <sheetData>
    <row r="1" spans="1:17" x14ac:dyDescent="0.15">
      <c r="A1" s="33" t="s">
        <v>44</v>
      </c>
    </row>
    <row r="5" spans="1:17" x14ac:dyDescent="0.15">
      <c r="B5" s="33"/>
      <c r="C5" s="9">
        <v>4.5187499999999999E-2</v>
      </c>
    </row>
    <row r="7" spans="1:17" x14ac:dyDescent="0.15">
      <c r="B7" s="33"/>
    </row>
    <row r="8" spans="1:17" ht="42" x14ac:dyDescent="0.15">
      <c r="B8" s="33" t="s">
        <v>45</v>
      </c>
      <c r="C8" s="33" t="s">
        <v>46</v>
      </c>
      <c r="D8" s="33" t="s">
        <v>47</v>
      </c>
      <c r="E8" s="33" t="s">
        <v>48</v>
      </c>
      <c r="H8" s="34" t="s">
        <v>49</v>
      </c>
      <c r="I8" s="34" t="s">
        <v>50</v>
      </c>
      <c r="J8" s="34" t="s">
        <v>51</v>
      </c>
      <c r="K8" s="34" t="s">
        <v>52</v>
      </c>
      <c r="L8" s="33" t="s">
        <v>53</v>
      </c>
      <c r="O8" s="35" t="s">
        <v>54</v>
      </c>
      <c r="P8" s="36" t="s">
        <v>55</v>
      </c>
      <c r="Q8" s="34"/>
    </row>
    <row r="9" spans="1:17" x14ac:dyDescent="0.15">
      <c r="B9" s="33" t="s">
        <v>56</v>
      </c>
      <c r="C9" s="13">
        <v>0.47300000000000003</v>
      </c>
      <c r="D9" s="14">
        <v>0.53500000000000003</v>
      </c>
      <c r="E9" s="14">
        <v>0.48199999999999998</v>
      </c>
      <c r="F9" s="14"/>
      <c r="H9" s="33" t="s">
        <v>56</v>
      </c>
      <c r="I9" s="39">
        <f>C9-C$5</f>
        <v>0.42781250000000004</v>
      </c>
      <c r="J9" s="23">
        <f>D9-C$5</f>
        <v>0.48981250000000004</v>
      </c>
      <c r="K9" s="39">
        <f>E9-C$5</f>
        <v>0.43681249999999999</v>
      </c>
      <c r="L9">
        <f>AVERAGE(I$9:K$9)</f>
        <v>0.45147916666666671</v>
      </c>
      <c r="O9" s="40">
        <f>L9/L$10</f>
        <v>1.0779983087101428</v>
      </c>
      <c r="P9" s="40">
        <f>100*O$9</f>
        <v>107.79983087101428</v>
      </c>
    </row>
    <row r="10" spans="1:17" x14ac:dyDescent="0.15">
      <c r="B10" s="33" t="s">
        <v>57</v>
      </c>
      <c r="C10" s="14">
        <v>0.503</v>
      </c>
      <c r="D10" s="41">
        <f>D22-D24</f>
        <v>0.35899999999999999</v>
      </c>
      <c r="E10" s="16">
        <v>0.53</v>
      </c>
      <c r="H10" s="33" t="s">
        <v>57</v>
      </c>
      <c r="I10" s="39">
        <f t="shared" ref="I10:I16" si="0">C10-C$5</f>
        <v>0.45781250000000001</v>
      </c>
      <c r="J10" s="23">
        <f t="shared" ref="J10:J16" si="1">D10-C$5</f>
        <v>0.31381249999999999</v>
      </c>
      <c r="K10" s="42">
        <f t="shared" ref="K10:K16" si="2">E10-C$5</f>
        <v>0.48481250000000004</v>
      </c>
      <c r="L10" s="43">
        <f>(I10+J10+K10)/3</f>
        <v>0.41881250000000003</v>
      </c>
      <c r="M10" s="44" t="s">
        <v>58</v>
      </c>
      <c r="O10" s="40">
        <f t="shared" ref="O10:O16" si="3">L10/L$10</f>
        <v>1</v>
      </c>
      <c r="P10" s="40">
        <f t="shared" ref="P10:P16" si="4">100*O10</f>
        <v>100</v>
      </c>
    </row>
    <row r="11" spans="1:17" x14ac:dyDescent="0.15">
      <c r="B11" s="33" t="s">
        <v>67</v>
      </c>
      <c r="C11" s="14">
        <v>0.58599999999999997</v>
      </c>
      <c r="D11" s="13">
        <v>0.59099999999999997</v>
      </c>
      <c r="E11" s="14">
        <v>0.501</v>
      </c>
      <c r="H11" s="33" t="s">
        <v>67</v>
      </c>
      <c r="I11" s="39">
        <f t="shared" si="0"/>
        <v>0.54081249999999992</v>
      </c>
      <c r="J11" s="23">
        <f t="shared" si="1"/>
        <v>0.54581249999999992</v>
      </c>
      <c r="K11" s="39">
        <f t="shared" si="2"/>
        <v>0.45581250000000001</v>
      </c>
      <c r="L11">
        <f t="shared" ref="L11:L16" si="5">AVERAGE(I11:K11)</f>
        <v>0.51414583333333319</v>
      </c>
      <c r="O11" s="40">
        <f t="shared" si="3"/>
        <v>1.2276277172561305</v>
      </c>
      <c r="P11" s="40">
        <f t="shared" si="4"/>
        <v>122.76277172561305</v>
      </c>
    </row>
    <row r="12" spans="1:17" x14ac:dyDescent="0.15">
      <c r="B12" s="33" t="s">
        <v>68</v>
      </c>
      <c r="C12" s="45">
        <f>D27-D29</f>
        <v>0.34899999999999987</v>
      </c>
      <c r="D12" s="24">
        <v>0.28499999999999998</v>
      </c>
      <c r="E12" s="24">
        <v>0.312</v>
      </c>
      <c r="H12" s="33" t="s">
        <v>68</v>
      </c>
      <c r="I12" s="39">
        <f t="shared" si="0"/>
        <v>0.30381249999999987</v>
      </c>
      <c r="J12" s="23">
        <f t="shared" si="1"/>
        <v>0.23981249999999998</v>
      </c>
      <c r="K12" s="39">
        <f t="shared" si="2"/>
        <v>0.26681250000000001</v>
      </c>
      <c r="L12">
        <f t="shared" si="5"/>
        <v>0.27014583333333325</v>
      </c>
      <c r="O12" s="40">
        <f t="shared" si="3"/>
        <v>0.64502810525792142</v>
      </c>
      <c r="P12" s="40">
        <f t="shared" si="4"/>
        <v>64.502810525792142</v>
      </c>
    </row>
    <row r="13" spans="1:17" x14ac:dyDescent="0.15">
      <c r="B13" s="33" t="s">
        <v>69</v>
      </c>
      <c r="C13" s="30">
        <v>0.193</v>
      </c>
      <c r="D13" s="30">
        <v>0.191</v>
      </c>
      <c r="E13" s="46">
        <f>E23-E25</f>
        <v>0.17000000000000004</v>
      </c>
      <c r="H13" s="33" t="s">
        <v>69</v>
      </c>
      <c r="I13" s="39">
        <f t="shared" si="0"/>
        <v>0.14781250000000001</v>
      </c>
      <c r="J13" s="23">
        <f t="shared" si="1"/>
        <v>0.14581250000000001</v>
      </c>
      <c r="K13" s="39">
        <f t="shared" si="2"/>
        <v>0.12481250000000005</v>
      </c>
      <c r="L13">
        <f t="shared" si="5"/>
        <v>0.13947916666666668</v>
      </c>
      <c r="O13" s="40">
        <f t="shared" si="3"/>
        <v>0.33303487041735064</v>
      </c>
      <c r="P13" s="40">
        <f t="shared" si="4"/>
        <v>33.30348704173506</v>
      </c>
    </row>
    <row r="14" spans="1:17" x14ac:dyDescent="0.15">
      <c r="B14" s="33" t="s">
        <v>70</v>
      </c>
      <c r="C14" s="30">
        <v>0.121</v>
      </c>
      <c r="D14" s="30">
        <f>B29-B31</f>
        <v>0.11299999999999999</v>
      </c>
      <c r="E14" s="24">
        <f>C29-C31</f>
        <v>0.13299999999999998</v>
      </c>
      <c r="H14" s="33" t="s">
        <v>70</v>
      </c>
      <c r="I14" s="39">
        <f t="shared" si="0"/>
        <v>7.5812500000000005E-2</v>
      </c>
      <c r="J14" s="23">
        <f t="shared" si="1"/>
        <v>6.7812499999999998E-2</v>
      </c>
      <c r="K14" s="39">
        <f t="shared" si="2"/>
        <v>8.7812499999999988E-2</v>
      </c>
      <c r="L14">
        <f t="shared" si="5"/>
        <v>7.714583333333333E-2</v>
      </c>
      <c r="O14" s="40">
        <f t="shared" si="3"/>
        <v>0.18420136298064962</v>
      </c>
      <c r="P14" s="40">
        <f t="shared" si="4"/>
        <v>18.420136298064964</v>
      </c>
    </row>
    <row r="15" spans="1:17" x14ac:dyDescent="0.15">
      <c r="B15" s="33" t="s">
        <v>59</v>
      </c>
      <c r="C15" s="14">
        <v>0.54500000000000004</v>
      </c>
      <c r="D15" s="13">
        <v>0.625</v>
      </c>
      <c r="E15" s="37">
        <f>D33-D35</f>
        <v>0.64</v>
      </c>
      <c r="H15" s="33" t="s">
        <v>59</v>
      </c>
      <c r="I15" s="39">
        <f t="shared" si="0"/>
        <v>0.49981250000000005</v>
      </c>
      <c r="J15" s="23">
        <f t="shared" si="1"/>
        <v>0.57981249999999995</v>
      </c>
      <c r="K15" s="39">
        <f t="shared" si="2"/>
        <v>0.59481249999999997</v>
      </c>
      <c r="L15">
        <f t="shared" si="5"/>
        <v>0.55814583333333334</v>
      </c>
      <c r="O15" s="40">
        <f t="shared" si="3"/>
        <v>1.3326866636820374</v>
      </c>
      <c r="P15" s="40">
        <f t="shared" si="4"/>
        <v>133.26866636820372</v>
      </c>
    </row>
    <row r="16" spans="1:17" x14ac:dyDescent="0.15">
      <c r="B16" s="33" t="s">
        <v>71</v>
      </c>
      <c r="C16" s="14">
        <v>0.55700000000000005</v>
      </c>
      <c r="D16" s="13">
        <v>0.63200000000000001</v>
      </c>
      <c r="E16" s="38">
        <f>F32-F34</f>
        <v>0.57399999999999995</v>
      </c>
      <c r="H16" s="33" t="s">
        <v>71</v>
      </c>
      <c r="I16" s="39">
        <f t="shared" si="0"/>
        <v>0.5118125</v>
      </c>
      <c r="J16" s="23">
        <f t="shared" si="1"/>
        <v>0.58681249999999996</v>
      </c>
      <c r="K16" s="39">
        <f t="shared" si="2"/>
        <v>0.52881249999999991</v>
      </c>
      <c r="L16">
        <f t="shared" si="5"/>
        <v>0.54247916666666662</v>
      </c>
      <c r="O16" s="40">
        <f t="shared" si="3"/>
        <v>1.2952793115455403</v>
      </c>
      <c r="P16" s="40">
        <f t="shared" si="4"/>
        <v>129.52793115455404</v>
      </c>
    </row>
    <row r="20" spans="1:19" ht="28" x14ac:dyDescent="0.15">
      <c r="H20" s="34" t="s">
        <v>60</v>
      </c>
      <c r="I20">
        <f>I10/L10</f>
        <v>1.0931204297865991</v>
      </c>
      <c r="J20">
        <f>J10/L10</f>
        <v>0.74929115057454099</v>
      </c>
      <c r="K20">
        <f>K10/L10</f>
        <v>1.1575884196388599</v>
      </c>
      <c r="L20">
        <f>AVERAGE(I20:K20)</f>
        <v>1</v>
      </c>
    </row>
    <row r="21" spans="1:19" x14ac:dyDescent="0.15">
      <c r="D21" s="12">
        <v>115794</v>
      </c>
    </row>
    <row r="22" spans="1:19" x14ac:dyDescent="0.15">
      <c r="D22" s="15">
        <v>2.306</v>
      </c>
    </row>
    <row r="23" spans="1:19" x14ac:dyDescent="0.15">
      <c r="B23" s="47"/>
      <c r="C23" s="47"/>
      <c r="D23" s="15">
        <v>2.3039999999999998</v>
      </c>
      <c r="E23" s="14">
        <v>0.46200000000000002</v>
      </c>
      <c r="I23">
        <f>I20*100</f>
        <v>109.3120429786599</v>
      </c>
      <c r="J23">
        <f>J20*100</f>
        <v>74.929115057454098</v>
      </c>
      <c r="K23">
        <f>K20*100</f>
        <v>115.758841963886</v>
      </c>
      <c r="L23">
        <f>AVERAGE(I23:K23)</f>
        <v>100</v>
      </c>
    </row>
    <row r="24" spans="1:19" x14ac:dyDescent="0.15">
      <c r="D24" s="20">
        <v>1.9470000000000001</v>
      </c>
      <c r="E24" s="14">
        <v>0.44600000000000001</v>
      </c>
    </row>
    <row r="25" spans="1:19" x14ac:dyDescent="0.15">
      <c r="E25" s="18">
        <v>0.29199999999999998</v>
      </c>
    </row>
    <row r="26" spans="1:19" ht="28" x14ac:dyDescent="0.15">
      <c r="D26" s="22">
        <v>179801</v>
      </c>
      <c r="H26" s="34" t="s">
        <v>61</v>
      </c>
      <c r="I26" s="33" t="s">
        <v>46</v>
      </c>
      <c r="J26" s="33" t="s">
        <v>47</v>
      </c>
      <c r="K26" s="33" t="s">
        <v>48</v>
      </c>
      <c r="N26" s="33" t="s">
        <v>62</v>
      </c>
      <c r="O26" s="33" t="s">
        <v>46</v>
      </c>
      <c r="P26" s="33" t="s">
        <v>47</v>
      </c>
      <c r="Q26" s="33" t="s">
        <v>48</v>
      </c>
      <c r="R26" s="33" t="s">
        <v>63</v>
      </c>
      <c r="S26" s="33" t="s">
        <v>64</v>
      </c>
    </row>
    <row r="27" spans="1:19" x14ac:dyDescent="0.15">
      <c r="D27" s="16">
        <v>1.0089999999999999</v>
      </c>
      <c r="H27" s="33" t="s">
        <v>56</v>
      </c>
      <c r="I27" s="40">
        <f>I9/L$10</f>
        <v>1.0214893299507537</v>
      </c>
      <c r="J27" s="40">
        <f>J9/L$10</f>
        <v>1.1695269362781675</v>
      </c>
      <c r="K27" s="40">
        <f>K9/L$10</f>
        <v>1.0429786599015072</v>
      </c>
      <c r="N27" s="33" t="s">
        <v>56</v>
      </c>
      <c r="O27" s="40">
        <f>I27*100</f>
        <v>102.14893299507537</v>
      </c>
      <c r="P27" s="40">
        <f>J27*100</f>
        <v>116.95269362781676</v>
      </c>
      <c r="Q27" s="40">
        <f>+K27*100</f>
        <v>104.29786599015071</v>
      </c>
      <c r="R27" s="40">
        <f>AVERAGE(O$27:Q$27)</f>
        <v>107.79983087101429</v>
      </c>
      <c r="S27" s="40">
        <f>STDEV(O$27:R$27)</f>
        <v>6.5312403486615649</v>
      </c>
    </row>
    <row r="28" spans="1:19" x14ac:dyDescent="0.15">
      <c r="D28" s="16">
        <v>0.99099999999999999</v>
      </c>
      <c r="H28" s="33" t="s">
        <v>57</v>
      </c>
      <c r="I28" s="40">
        <f t="shared" ref="I28:I34" si="6">I10/L$10</f>
        <v>1.0931204297865991</v>
      </c>
      <c r="J28" s="40">
        <f t="shared" ref="J28:J34" si="7">J10/L$10</f>
        <v>0.74929115057454099</v>
      </c>
      <c r="K28" s="40">
        <f t="shared" ref="K28:K34" si="8">K10/L$10</f>
        <v>1.1575884196388599</v>
      </c>
      <c r="N28" s="33" t="s">
        <v>57</v>
      </c>
      <c r="O28" s="40">
        <f t="shared" ref="O28:P34" si="9">I28*100</f>
        <v>109.3120429786599</v>
      </c>
      <c r="P28" s="40">
        <f t="shared" si="9"/>
        <v>74.929115057454098</v>
      </c>
      <c r="Q28" s="40">
        <f t="shared" ref="Q28:Q34" si="10">+K28*100</f>
        <v>115.758841963886</v>
      </c>
      <c r="R28" s="40">
        <f>AVERAGE(O$28:Q$28)</f>
        <v>100</v>
      </c>
      <c r="S28" s="40">
        <f>STDEV(O$28:R$28)</f>
        <v>17.922095453020308</v>
      </c>
    </row>
    <row r="29" spans="1:19" x14ac:dyDescent="0.15">
      <c r="A29" s="30">
        <v>0.121</v>
      </c>
      <c r="B29" s="30">
        <v>0.21299999999999999</v>
      </c>
      <c r="C29" s="24">
        <v>0.29399999999999998</v>
      </c>
      <c r="D29" s="25">
        <v>0.66</v>
      </c>
      <c r="H29" s="33" t="s">
        <v>67</v>
      </c>
      <c r="I29" s="40">
        <f t="shared" si="6"/>
        <v>1.2912998059991043</v>
      </c>
      <c r="J29" s="40">
        <f t="shared" si="7"/>
        <v>1.3032383226384119</v>
      </c>
      <c r="K29" s="40">
        <f t="shared" si="8"/>
        <v>1.088345023130876</v>
      </c>
      <c r="N29" s="33" t="s">
        <v>67</v>
      </c>
      <c r="O29" s="40">
        <f t="shared" si="9"/>
        <v>129.12998059991043</v>
      </c>
      <c r="P29" s="40">
        <f t="shared" si="9"/>
        <v>130.32383226384118</v>
      </c>
      <c r="Q29" s="40">
        <f t="shared" si="10"/>
        <v>108.8345023130876</v>
      </c>
      <c r="R29" s="40">
        <f>AVERAGE(O$29:Q$29)</f>
        <v>122.76277172561306</v>
      </c>
      <c r="S29" s="40">
        <f>STDEV(O$29:R$29)</f>
        <v>9.8608261002746627</v>
      </c>
    </row>
    <row r="30" spans="1:19" x14ac:dyDescent="0.15">
      <c r="A30" s="30">
        <v>0.11799999999999999</v>
      </c>
      <c r="B30" s="30">
        <v>0.20699999999999999</v>
      </c>
      <c r="C30" s="24">
        <v>0.28599999999999998</v>
      </c>
      <c r="H30" s="33" t="s">
        <v>68</v>
      </c>
      <c r="I30" s="40">
        <f t="shared" si="6"/>
        <v>0.72541411729592564</v>
      </c>
      <c r="J30" s="40">
        <f t="shared" si="7"/>
        <v>0.5726011043127891</v>
      </c>
      <c r="K30" s="40">
        <f t="shared" si="8"/>
        <v>0.63706909416504998</v>
      </c>
      <c r="N30" s="33" t="s">
        <v>68</v>
      </c>
      <c r="O30" s="40">
        <f t="shared" si="9"/>
        <v>72.541411729592568</v>
      </c>
      <c r="P30" s="40">
        <f t="shared" si="9"/>
        <v>57.26011043127891</v>
      </c>
      <c r="Q30" s="40">
        <f t="shared" si="10"/>
        <v>63.706909416504999</v>
      </c>
      <c r="R30" s="40">
        <f>AVERAGE(O$30:Q$30)</f>
        <v>64.502810525792157</v>
      </c>
      <c r="S30" s="40">
        <f>STDEV(O30:R30)</f>
        <v>6.2638984812060965</v>
      </c>
    </row>
    <row r="31" spans="1:19" x14ac:dyDescent="0.15">
      <c r="A31" s="19">
        <v>0.04</v>
      </c>
      <c r="B31" s="19">
        <v>0.1</v>
      </c>
      <c r="C31" s="19">
        <v>0.161</v>
      </c>
      <c r="F31" s="12">
        <v>116227</v>
      </c>
      <c r="H31" s="33" t="s">
        <v>69</v>
      </c>
      <c r="I31" s="40">
        <f t="shared" si="6"/>
        <v>0.35293239814952992</v>
      </c>
      <c r="J31" s="40">
        <f t="shared" si="7"/>
        <v>0.34815699149380691</v>
      </c>
      <c r="K31" s="40">
        <f t="shared" si="8"/>
        <v>0.29801522160871519</v>
      </c>
      <c r="N31" s="33" t="s">
        <v>69</v>
      </c>
      <c r="O31" s="40">
        <f t="shared" si="9"/>
        <v>35.29323981495299</v>
      </c>
      <c r="P31" s="40">
        <f t="shared" si="9"/>
        <v>34.815699149380691</v>
      </c>
      <c r="Q31" s="40">
        <f t="shared" si="10"/>
        <v>29.801522160871517</v>
      </c>
      <c r="R31" s="40">
        <f>AVERAGE(O$31:Q31)</f>
        <v>33.30348704173506</v>
      </c>
      <c r="S31" s="40">
        <f>STDEV(O31:R31)</f>
        <v>2.4839256285055513</v>
      </c>
    </row>
    <row r="32" spans="1:19" x14ac:dyDescent="0.15">
      <c r="D32" s="11">
        <v>91130</v>
      </c>
      <c r="F32" s="16">
        <v>0.96199999999999997</v>
      </c>
      <c r="H32" s="33" t="s">
        <v>70</v>
      </c>
      <c r="I32" s="40">
        <f t="shared" si="6"/>
        <v>0.18101775854350097</v>
      </c>
      <c r="J32" s="40">
        <f t="shared" si="7"/>
        <v>0.16191613192060886</v>
      </c>
      <c r="K32" s="40">
        <f t="shared" si="8"/>
        <v>0.20967019847783908</v>
      </c>
      <c r="N32" s="33" t="s">
        <v>70</v>
      </c>
      <c r="O32" s="40">
        <f t="shared" si="9"/>
        <v>18.101775854350098</v>
      </c>
      <c r="P32" s="40">
        <f t="shared" si="9"/>
        <v>16.191613192060885</v>
      </c>
      <c r="Q32" s="40">
        <f t="shared" si="10"/>
        <v>20.967019847783909</v>
      </c>
      <c r="R32" s="40">
        <f>AVERAGE(O32:Q32)</f>
        <v>18.420136298064964</v>
      </c>
      <c r="S32" s="40">
        <f>STDEV(O32:R32)</f>
        <v>1.9625055772273508</v>
      </c>
    </row>
    <row r="33" spans="2:19" x14ac:dyDescent="0.15">
      <c r="D33" s="31">
        <v>1.109</v>
      </c>
      <c r="F33" s="16">
        <v>0.93799999999999994</v>
      </c>
      <c r="H33" s="33" t="s">
        <v>59</v>
      </c>
      <c r="I33" s="40">
        <f t="shared" si="6"/>
        <v>1.1934039695567826</v>
      </c>
      <c r="J33" s="40">
        <f t="shared" si="7"/>
        <v>1.3844202357857034</v>
      </c>
      <c r="K33" s="40">
        <f t="shared" si="8"/>
        <v>1.4202357857036261</v>
      </c>
      <c r="N33" s="33" t="s">
        <v>59</v>
      </c>
      <c r="O33" s="40">
        <f t="shared" si="9"/>
        <v>119.34039695567826</v>
      </c>
      <c r="P33" s="40">
        <f t="shared" si="9"/>
        <v>138.44202357857034</v>
      </c>
      <c r="Q33" s="40">
        <f t="shared" si="10"/>
        <v>142.02357857036262</v>
      </c>
      <c r="R33" s="40">
        <f>AVERAGE(O33:Q33)</f>
        <v>133.26866636820375</v>
      </c>
      <c r="S33" s="40">
        <f>STDEV(O33:R33)</f>
        <v>9.9567196961224038</v>
      </c>
    </row>
    <row r="34" spans="2:19" x14ac:dyDescent="0.15">
      <c r="D34" s="31">
        <v>1.101</v>
      </c>
      <c r="F34" s="21">
        <v>0.38800000000000001</v>
      </c>
      <c r="H34" s="33" t="s">
        <v>71</v>
      </c>
      <c r="I34" s="40">
        <f t="shared" si="6"/>
        <v>1.2220564094911206</v>
      </c>
      <c r="J34" s="40">
        <f t="shared" si="7"/>
        <v>1.401134159080734</v>
      </c>
      <c r="K34" s="40">
        <f t="shared" si="8"/>
        <v>1.2626473660647661</v>
      </c>
      <c r="N34" s="33" t="s">
        <v>71</v>
      </c>
      <c r="O34" s="40">
        <f t="shared" si="9"/>
        <v>122.20564094911207</v>
      </c>
      <c r="P34" s="40">
        <f t="shared" si="9"/>
        <v>140.11341590807339</v>
      </c>
      <c r="Q34" s="40">
        <f t="shared" si="10"/>
        <v>126.26473660647662</v>
      </c>
      <c r="R34" s="40">
        <f>AVERAGE(O34:Q34)</f>
        <v>129.52793115455401</v>
      </c>
      <c r="S34" s="40">
        <f>STDEV(O34:R34)</f>
        <v>7.6663085418886432</v>
      </c>
    </row>
    <row r="35" spans="2:19" x14ac:dyDescent="0.15">
      <c r="D35" s="32">
        <v>0.46899999999999997</v>
      </c>
    </row>
    <row r="36" spans="2:19" x14ac:dyDescent="0.15">
      <c r="C36" s="47"/>
      <c r="D36" s="47"/>
      <c r="E36" s="47"/>
      <c r="F36" s="47"/>
      <c r="G36" s="47"/>
      <c r="H36" s="47"/>
    </row>
    <row r="41" spans="2:19" x14ac:dyDescent="0.15">
      <c r="B41" s="47"/>
      <c r="C41" s="47">
        <f>C42-C44</f>
        <v>0.2739999999999998</v>
      </c>
      <c r="D41" s="47">
        <f>D42-D44</f>
        <v>0.28800000000000003</v>
      </c>
      <c r="E41" s="47"/>
      <c r="F41" s="47"/>
      <c r="G41" s="47"/>
      <c r="H41" s="8"/>
    </row>
    <row r="42" spans="2:19" x14ac:dyDescent="0.15">
      <c r="B42" s="47"/>
      <c r="C42" s="47">
        <v>1.3839999999999999</v>
      </c>
      <c r="D42" s="47">
        <v>0.63200000000000001</v>
      </c>
      <c r="E42" s="47">
        <v>0.29299999999999998</v>
      </c>
      <c r="F42" s="47"/>
      <c r="G42" s="47"/>
      <c r="H42" s="8"/>
    </row>
    <row r="43" spans="2:19" x14ac:dyDescent="0.15">
      <c r="B43" s="47"/>
      <c r="C43" s="47">
        <v>1.3879999999999999</v>
      </c>
      <c r="D43" s="47">
        <v>0.61899999999999999</v>
      </c>
      <c r="E43" s="47">
        <v>0.28599999999999998</v>
      </c>
      <c r="F43" s="47"/>
      <c r="G43" s="47"/>
      <c r="H43" s="8"/>
    </row>
    <row r="44" spans="2:19" x14ac:dyDescent="0.15">
      <c r="B44" s="47"/>
      <c r="C44" s="47">
        <v>1.1100000000000001</v>
      </c>
      <c r="D44" s="47">
        <v>0.34399999999999997</v>
      </c>
      <c r="E44" s="47">
        <v>0.05</v>
      </c>
      <c r="F44" s="47"/>
      <c r="G44" s="47"/>
      <c r="H44" s="8"/>
    </row>
    <row r="45" spans="2:19" x14ac:dyDescent="0.15">
      <c r="B45" s="47"/>
      <c r="C45" s="47">
        <v>304731</v>
      </c>
      <c r="D45" s="47">
        <v>659203</v>
      </c>
      <c r="E45" s="47">
        <v>996106</v>
      </c>
      <c r="F45" s="47"/>
      <c r="G45" s="47"/>
      <c r="H45" s="8"/>
    </row>
    <row r="46" spans="2:19" x14ac:dyDescent="0.15">
      <c r="B46" s="47"/>
      <c r="C46" s="47"/>
      <c r="D46" s="47"/>
      <c r="E46" s="47"/>
      <c r="F46" s="47"/>
      <c r="G46" s="47"/>
      <c r="H46" s="8"/>
    </row>
    <row r="47" spans="2:19" x14ac:dyDescent="0.15">
      <c r="B47" s="47"/>
      <c r="C47" s="47"/>
      <c r="D47" s="47"/>
      <c r="E47" s="47"/>
      <c r="F47" s="47"/>
      <c r="G47" s="47"/>
      <c r="H47" s="47"/>
      <c r="I47" s="47"/>
    </row>
    <row r="48" spans="2:19" x14ac:dyDescent="0.15">
      <c r="B48" s="47"/>
      <c r="C48" s="47"/>
      <c r="D48" s="47"/>
      <c r="E48" s="47"/>
      <c r="F48" s="47"/>
      <c r="G48" s="47"/>
      <c r="H48" s="47"/>
      <c r="I48" s="47"/>
    </row>
    <row r="49" spans="2:9" x14ac:dyDescent="0.15">
      <c r="B49" s="47"/>
      <c r="C49" s="47"/>
      <c r="D49" s="47"/>
      <c r="E49" s="47"/>
      <c r="F49" s="47"/>
      <c r="G49" s="47"/>
      <c r="H49" s="47"/>
      <c r="I49" s="47"/>
    </row>
    <row r="50" spans="2:9" x14ac:dyDescent="0.15">
      <c r="B50" s="47"/>
      <c r="C50" s="47"/>
      <c r="D50" s="47"/>
      <c r="E50" s="47"/>
      <c r="F50" s="47"/>
      <c r="G50" s="47"/>
      <c r="H50" s="47"/>
      <c r="I50" s="47"/>
    </row>
    <row r="51" spans="2:9" x14ac:dyDescent="0.15">
      <c r="B51" s="47"/>
      <c r="C51" s="47"/>
      <c r="D51" s="47"/>
      <c r="E51" s="47"/>
      <c r="F51" s="47"/>
      <c r="G51" s="47"/>
      <c r="H51" s="47"/>
      <c r="I51" s="47"/>
    </row>
    <row r="52" spans="2:9" x14ac:dyDescent="0.15">
      <c r="B52" s="47"/>
      <c r="C52" s="47"/>
      <c r="D52" s="47"/>
      <c r="E52" s="47"/>
      <c r="F52" s="47"/>
      <c r="G52" s="47"/>
      <c r="H52" s="8"/>
    </row>
    <row r="53" spans="2:9" x14ac:dyDescent="0.15">
      <c r="B53" s="47"/>
      <c r="C53" s="47"/>
      <c r="D53" s="47"/>
      <c r="E53" s="47"/>
      <c r="F53" s="47"/>
      <c r="G53" s="47"/>
      <c r="H53" s="8"/>
    </row>
    <row r="54" spans="2:9" x14ac:dyDescent="0.15">
      <c r="B54" s="47"/>
      <c r="C54" s="47"/>
      <c r="D54" s="47"/>
      <c r="E54" s="47"/>
      <c r="F54" s="47"/>
      <c r="G54" s="47"/>
      <c r="H54" s="8"/>
    </row>
    <row r="55" spans="2:9" x14ac:dyDescent="0.15">
      <c r="B55" s="47"/>
      <c r="C55" s="47"/>
      <c r="D55" s="47"/>
      <c r="E55" s="47"/>
      <c r="F55" s="47"/>
      <c r="G55" s="47"/>
      <c r="H55" s="8"/>
    </row>
    <row r="56" spans="2:9" x14ac:dyDescent="0.15">
      <c r="B56" s="47"/>
      <c r="C56" s="47"/>
      <c r="D56" s="47"/>
      <c r="E56" s="47"/>
      <c r="F56" s="47"/>
      <c r="G56" s="47"/>
      <c r="H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F22F-B00C-3140-BAF4-BE5B5B24C535}">
  <dimension ref="A1:J14"/>
  <sheetViews>
    <sheetView tabSelected="1" workbookViewId="0">
      <selection activeCell="I5" sqref="I5"/>
    </sheetView>
  </sheetViews>
  <sheetFormatPr baseColWidth="10" defaultRowHeight="13" x14ac:dyDescent="0.15"/>
  <cols>
    <col min="1" max="1" width="17.1640625" customWidth="1"/>
    <col min="3" max="3" width="15.83203125" customWidth="1"/>
  </cols>
  <sheetData>
    <row r="1" spans="1:10" x14ac:dyDescent="0.15">
      <c r="A1" s="35" t="s">
        <v>65</v>
      </c>
      <c r="B1" s="35" t="s">
        <v>54</v>
      </c>
      <c r="C1" s="35" t="s">
        <v>61</v>
      </c>
      <c r="D1" s="35" t="s">
        <v>66</v>
      </c>
      <c r="E1" s="35" t="s">
        <v>64</v>
      </c>
      <c r="F1" s="35" t="s">
        <v>46</v>
      </c>
      <c r="G1" s="35" t="s">
        <v>47</v>
      </c>
      <c r="H1" s="35" t="s">
        <v>48</v>
      </c>
      <c r="I1" s="33"/>
      <c r="J1" s="33"/>
    </row>
    <row r="2" spans="1:10" x14ac:dyDescent="0.15">
      <c r="A2" s="33" t="s">
        <v>57</v>
      </c>
      <c r="B2" s="40">
        <v>100</v>
      </c>
      <c r="C2" s="40">
        <v>17.922095453020308</v>
      </c>
      <c r="D2" s="40">
        <f>AVERAGE(F2:H2)</f>
        <v>5.000000000000001E-2</v>
      </c>
      <c r="E2" s="40">
        <f>STDEV(F2:H2,D2)</f>
        <v>2.1602468994692856E-2</v>
      </c>
      <c r="F2" s="35">
        <v>0.02</v>
      </c>
      <c r="G2" s="40">
        <v>7.0000000000000007E-2</v>
      </c>
      <c r="H2" s="40">
        <v>0.06</v>
      </c>
    </row>
    <row r="3" spans="1:10" x14ac:dyDescent="0.15">
      <c r="A3" s="33" t="s">
        <v>56</v>
      </c>
      <c r="B3" s="40">
        <v>107.79983087101428</v>
      </c>
      <c r="C3" s="40">
        <v>6.5312403486615649</v>
      </c>
      <c r="D3" s="40">
        <f t="shared" ref="D3:D8" si="0">AVERAGE(F3:H3)</f>
        <v>5.3333333333333337E-2</v>
      </c>
      <c r="E3" s="40">
        <f t="shared" ref="E3:E8" si="1">STDEV(F3:H3,D3)</f>
        <v>2.4944382578492925E-2</v>
      </c>
      <c r="F3" s="40">
        <v>0.06</v>
      </c>
      <c r="G3" s="40">
        <v>0.08</v>
      </c>
      <c r="H3" s="40">
        <v>0.02</v>
      </c>
    </row>
    <row r="4" spans="1:10" x14ac:dyDescent="0.15">
      <c r="A4" s="33" t="s">
        <v>67</v>
      </c>
      <c r="B4" s="40">
        <v>122.76277172561305</v>
      </c>
      <c r="C4" s="40">
        <v>9.8608261002746627</v>
      </c>
      <c r="D4" s="40">
        <f t="shared" si="0"/>
        <v>5.000000000000001E-2</v>
      </c>
      <c r="E4" s="40">
        <f t="shared" si="1"/>
        <v>1.4142135623730928E-2</v>
      </c>
      <c r="F4" s="35">
        <v>0.04</v>
      </c>
      <c r="G4" s="40">
        <v>0.04</v>
      </c>
      <c r="H4" s="40">
        <v>7.0000000000000007E-2</v>
      </c>
    </row>
    <row r="5" spans="1:10" x14ac:dyDescent="0.15">
      <c r="A5" s="33" t="s">
        <v>68</v>
      </c>
      <c r="B5" s="40">
        <v>64.502810525792142</v>
      </c>
      <c r="C5" s="40">
        <v>6.2638984812060965</v>
      </c>
      <c r="D5" s="40">
        <f t="shared" si="0"/>
        <v>70.396666666666661</v>
      </c>
      <c r="E5" s="40">
        <f t="shared" si="1"/>
        <v>7.6607063788022947</v>
      </c>
      <c r="F5" s="40">
        <v>80.319999999999993</v>
      </c>
      <c r="G5" s="40">
        <v>69.2</v>
      </c>
      <c r="H5" s="40">
        <v>61.67</v>
      </c>
    </row>
    <row r="6" spans="1:10" x14ac:dyDescent="0.15">
      <c r="A6" s="33" t="s">
        <v>69</v>
      </c>
      <c r="B6" s="40">
        <v>33.30348704173506</v>
      </c>
      <c r="C6" s="40">
        <v>2.4839256285055513</v>
      </c>
      <c r="D6" s="40">
        <f t="shared" si="0"/>
        <v>0.59333333333333327</v>
      </c>
      <c r="E6" s="40">
        <f t="shared" si="1"/>
        <v>0.12256517540566843</v>
      </c>
      <c r="F6" s="40">
        <v>0.6</v>
      </c>
      <c r="G6" s="40">
        <v>0.74</v>
      </c>
      <c r="H6" s="40">
        <v>0.44</v>
      </c>
    </row>
    <row r="7" spans="1:10" x14ac:dyDescent="0.15">
      <c r="A7" s="33" t="s">
        <v>70</v>
      </c>
      <c r="B7" s="40">
        <v>18.420136298064964</v>
      </c>
      <c r="C7" s="40">
        <v>1.9625055772273508</v>
      </c>
      <c r="D7" s="40">
        <f t="shared" si="0"/>
        <v>1.5033333333333332</v>
      </c>
      <c r="E7" s="40">
        <f t="shared" si="1"/>
        <v>2.0548046676563275E-2</v>
      </c>
      <c r="F7" s="40">
        <v>1.5</v>
      </c>
      <c r="G7" s="40">
        <v>1.53</v>
      </c>
      <c r="H7" s="40">
        <v>1.48</v>
      </c>
    </row>
    <row r="8" spans="1:10" x14ac:dyDescent="0.15">
      <c r="A8" s="33" t="s">
        <v>59</v>
      </c>
      <c r="B8" s="48">
        <v>133.26866636820372</v>
      </c>
      <c r="C8" s="48">
        <v>9.9567196961224038</v>
      </c>
      <c r="D8" s="40">
        <f t="shared" si="0"/>
        <v>2.1666666666666665</v>
      </c>
      <c r="E8" s="40">
        <f t="shared" si="1"/>
        <v>0.75526301526171891</v>
      </c>
      <c r="F8" s="48">
        <v>3.16</v>
      </c>
      <c r="G8" s="48">
        <v>1.33</v>
      </c>
      <c r="H8" s="48">
        <v>2.0099999999999998</v>
      </c>
    </row>
    <row r="9" spans="1:10" x14ac:dyDescent="0.15">
      <c r="A9" s="33"/>
    </row>
    <row r="13" spans="1:10" x14ac:dyDescent="0.15">
      <c r="A13" s="52"/>
      <c r="B13" s="53"/>
      <c r="C13" s="53"/>
    </row>
    <row r="14" spans="1:10" x14ac:dyDescent="0.15">
      <c r="B14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Mendonsa</dc:creator>
  <cp:lastModifiedBy>Aryelle Wright</cp:lastModifiedBy>
  <dcterms:created xsi:type="dcterms:W3CDTF">2011-01-18T20:51:17Z</dcterms:created>
  <dcterms:modified xsi:type="dcterms:W3CDTF">2023-09-29T17:16:41Z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