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DLS_Plots/"/>
    </mc:Choice>
  </mc:AlternateContent>
  <xr:revisionPtr revIDLastSave="0" documentId="13_ncr:1_{9047EC97-342B-1747-A19D-84C01EABD023}" xr6:coauthVersionLast="47" xr6:coauthVersionMax="47" xr10:uidLastSave="{00000000-0000-0000-0000-000000000000}"/>
  <bookViews>
    <workbookView xWindow="0" yWindow="500" windowWidth="51200" windowHeight="28300" activeTab="4" xr2:uid="{A79C2818-BA8F-4D9F-83BF-5E9D73C64859}"/>
  </bookViews>
  <sheets>
    <sheet name="NP 1" sheetId="1" r:id="rId1"/>
    <sheet name="NP 5" sheetId="2" r:id="rId2"/>
    <sheet name="NP 7.5" sheetId="3" r:id="rId3"/>
    <sheet name="NP 10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E19" i="1"/>
  <c r="E18" i="1"/>
  <c r="F18" i="1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K5" i="2"/>
  <c r="L5" i="2" s="1"/>
  <c r="K14" i="2"/>
  <c r="L14" i="2" s="1"/>
  <c r="K11" i="2"/>
  <c r="L11" i="2" s="1"/>
  <c r="K8" i="2"/>
  <c r="L8" i="2" s="1"/>
  <c r="K2" i="2"/>
  <c r="L2" i="2" s="1"/>
  <c r="K14" i="3"/>
  <c r="L14" i="3" s="1"/>
  <c r="K11" i="3"/>
  <c r="L11" i="3" s="1"/>
  <c r="K8" i="3"/>
  <c r="L8" i="3" s="1"/>
  <c r="K5" i="3"/>
  <c r="L5" i="3" s="1"/>
  <c r="K2" i="3"/>
  <c r="L2" i="3" s="1"/>
  <c r="K14" i="4"/>
  <c r="L14" i="4" s="1"/>
  <c r="K11" i="4"/>
  <c r="L11" i="4" s="1"/>
  <c r="K8" i="4"/>
  <c r="L8" i="4" s="1"/>
  <c r="K5" i="4"/>
  <c r="L5" i="4" s="1"/>
  <c r="K2" i="4"/>
  <c r="L2" i="4" s="1"/>
  <c r="K14" i="1"/>
  <c r="L14" i="1" s="1"/>
  <c r="K11" i="1"/>
  <c r="L11" i="1" s="1"/>
  <c r="K8" i="1"/>
  <c r="K5" i="1"/>
  <c r="L5" i="1" s="1"/>
  <c r="K2" i="1"/>
  <c r="L2" i="1" s="1"/>
  <c r="L8" i="1"/>
  <c r="F14" i="1"/>
  <c r="F11" i="1"/>
  <c r="F5" i="1"/>
  <c r="F2" i="1"/>
  <c r="F14" i="2"/>
  <c r="F11" i="2"/>
  <c r="F8" i="2"/>
  <c r="F5" i="2"/>
  <c r="F2" i="2"/>
  <c r="F14" i="3"/>
  <c r="F11" i="3"/>
  <c r="F8" i="3"/>
  <c r="F5" i="3"/>
  <c r="F2" i="3"/>
  <c r="F14" i="4"/>
  <c r="F11" i="4"/>
  <c r="F8" i="4"/>
  <c r="F5" i="4"/>
  <c r="F2" i="4"/>
  <c r="E15" i="4"/>
  <c r="E14" i="4"/>
  <c r="E12" i="4"/>
  <c r="E11" i="4"/>
  <c r="E9" i="4"/>
  <c r="E8" i="4"/>
  <c r="E6" i="4"/>
  <c r="E5" i="4"/>
  <c r="E3" i="4"/>
  <c r="E2" i="4"/>
  <c r="E15" i="3"/>
  <c r="E14" i="3"/>
  <c r="E12" i="3"/>
  <c r="E11" i="3"/>
  <c r="E9" i="3"/>
  <c r="E8" i="3"/>
  <c r="E6" i="3"/>
  <c r="E5" i="3"/>
  <c r="E3" i="3"/>
  <c r="E2" i="3"/>
  <c r="E15" i="2"/>
  <c r="E14" i="2"/>
  <c r="E12" i="2"/>
  <c r="E11" i="2"/>
  <c r="E9" i="2"/>
  <c r="E8" i="2"/>
  <c r="E6" i="2"/>
  <c r="E5" i="2"/>
  <c r="E3" i="2"/>
  <c r="E2" i="2"/>
  <c r="E15" i="1"/>
  <c r="E14" i="1"/>
  <c r="E12" i="1"/>
  <c r="E11" i="1"/>
  <c r="E9" i="1"/>
  <c r="E8" i="1"/>
  <c r="F8" i="1" s="1"/>
  <c r="E6" i="1"/>
  <c r="E5" i="1"/>
  <c r="E3" i="1"/>
  <c r="E2" i="1"/>
</calcChain>
</file>

<file path=xl/sharedStrings.xml><?xml version="1.0" encoding="utf-8"?>
<sst xmlns="http://schemas.openxmlformats.org/spreadsheetml/2006/main" count="74" uniqueCount="15">
  <si>
    <t>Name</t>
  </si>
  <si>
    <t>Average</t>
  </si>
  <si>
    <t>S</t>
  </si>
  <si>
    <t>B</t>
  </si>
  <si>
    <t>G1</t>
  </si>
  <si>
    <t>G2</t>
  </si>
  <si>
    <t>G3</t>
  </si>
  <si>
    <t>STD</t>
  </si>
  <si>
    <t>DLS 1</t>
  </si>
  <si>
    <t>Zeta 1</t>
  </si>
  <si>
    <t>Polymer</t>
  </si>
  <si>
    <t>Effective Diameter Avg.</t>
  </si>
  <si>
    <t>Stddev</t>
  </si>
  <si>
    <t>N/P ratio</t>
  </si>
  <si>
    <t>pDNA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</si>
</sst>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B728-0E4E-459C-B35E-B8791FE171F1}">
  <dimension ref="A1:L19"/>
  <sheetViews>
    <sheetView workbookViewId="0">
      <selection activeCell="E19" sqref="E19:F19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93.71</v>
      </c>
      <c r="C2" s="1">
        <v>97.92</v>
      </c>
      <c r="D2" s="1">
        <v>99.52</v>
      </c>
      <c r="E2" s="1">
        <f>AVERAGE(B2:D2)</f>
        <v>97.05</v>
      </c>
      <c r="F2" s="1">
        <f>_xlfn.STDEV.P(B2:E2)</f>
        <v>2.1221097992328311</v>
      </c>
      <c r="H2" s="1">
        <v>-5.09</v>
      </c>
      <c r="I2" s="1">
        <v>-2.21</v>
      </c>
      <c r="J2" s="1">
        <v>-2.4300000000000002</v>
      </c>
      <c r="K2" s="1">
        <f>AVERAGE(H2:J2)</f>
        <v>-3.2433333333333336</v>
      </c>
      <c r="L2" s="1">
        <f>_xlfn.STDEV.P(H2:K2)</f>
        <v>1.1335195925376254</v>
      </c>
    </row>
    <row r="3" spans="1:12" x14ac:dyDescent="0.2">
      <c r="B3" s="1">
        <v>0.123</v>
      </c>
      <c r="C3" s="1">
        <v>0.11600000000000001</v>
      </c>
      <c r="D3" s="1">
        <v>0.189</v>
      </c>
      <c r="E3" s="1">
        <f t="shared" ref="E3:E12" si="0">AVERAGE(B3:D3)</f>
        <v>0.14266666666666666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117</v>
      </c>
      <c r="C5" s="1">
        <v>111.69</v>
      </c>
      <c r="D5" s="1">
        <v>122.81</v>
      </c>
      <c r="E5" s="1">
        <f t="shared" si="0"/>
        <v>117.16666666666667</v>
      </c>
      <c r="F5" s="1">
        <f>_xlfn.STDEV.P(B5:E5)</f>
        <v>3.9328382456778819</v>
      </c>
      <c r="H5" s="1">
        <v>-42.26</v>
      </c>
      <c r="I5" s="1">
        <v>-46.12</v>
      </c>
      <c r="J5" s="1">
        <v>-43.93</v>
      </c>
      <c r="K5" s="1">
        <f>AVERAGE(H5:J5)</f>
        <v>-44.103333333333332</v>
      </c>
      <c r="L5" s="1">
        <f>_xlfn.STDEV.P(H5:K5)</f>
        <v>1.3688377064746085</v>
      </c>
    </row>
    <row r="6" spans="1:12" x14ac:dyDescent="0.2">
      <c r="B6" s="1">
        <v>0.12</v>
      </c>
      <c r="C6" s="1">
        <v>0.21099999999999999</v>
      </c>
      <c r="D6" s="1">
        <v>8.6999999999999994E-2</v>
      </c>
      <c r="E6" s="1">
        <f t="shared" si="0"/>
        <v>0.13933333333333331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101.97</v>
      </c>
      <c r="C8" s="1">
        <v>101.5</v>
      </c>
      <c r="D8" s="1">
        <v>103</v>
      </c>
      <c r="E8" s="1">
        <f t="shared" si="0"/>
        <v>102.15666666666668</v>
      </c>
      <c r="F8" s="1">
        <f>_xlfn.STDEV.P(B8:E8)</f>
        <v>0.54250960052948993</v>
      </c>
      <c r="H8" s="1">
        <v>-29.99</v>
      </c>
      <c r="I8" s="1">
        <v>-26.57</v>
      </c>
      <c r="J8" s="1">
        <v>-30.18</v>
      </c>
      <c r="K8" s="1">
        <f>AVERAGE(H8:J8)</f>
        <v>-28.913333333333338</v>
      </c>
      <c r="L8" s="1">
        <f>_xlfn.STDEV.P(H8:K8)</f>
        <v>1.4365641881470752</v>
      </c>
    </row>
    <row r="9" spans="1:12" x14ac:dyDescent="0.2">
      <c r="B9" s="1">
        <v>0.224</v>
      </c>
      <c r="C9" s="1">
        <v>0.19900000000000001</v>
      </c>
      <c r="D9" s="1">
        <v>0.156</v>
      </c>
      <c r="E9" s="1">
        <f t="shared" si="0"/>
        <v>0.19300000000000003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123.57</v>
      </c>
      <c r="C11" s="1">
        <v>121.12</v>
      </c>
      <c r="D11" s="1">
        <v>123.84</v>
      </c>
      <c r="E11" s="1">
        <f t="shared" si="0"/>
        <v>122.84333333333332</v>
      </c>
      <c r="F11" s="1">
        <f>_xlfn.STDEV.P(B11:E11)</f>
        <v>1.0596304387222282</v>
      </c>
      <c r="H11" s="1">
        <v>-35.36</v>
      </c>
      <c r="I11" s="1">
        <v>-35.15</v>
      </c>
      <c r="J11" s="1">
        <v>-32.130000000000003</v>
      </c>
      <c r="K11" s="1">
        <f>AVERAGE(H11:J11)</f>
        <v>-34.213333333333331</v>
      </c>
      <c r="L11" s="1">
        <f>_xlfn.STDEV.P(H11:K11)</f>
        <v>1.2779345314477824</v>
      </c>
    </row>
    <row r="12" spans="1:12" x14ac:dyDescent="0.2">
      <c r="B12" s="1">
        <v>0.108</v>
      </c>
      <c r="C12" s="1">
        <v>0.19400000000000001</v>
      </c>
      <c r="D12" s="1">
        <v>0.215</v>
      </c>
      <c r="E12" s="1">
        <f t="shared" si="0"/>
        <v>0.17233333333333334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107.95</v>
      </c>
      <c r="C14" s="1">
        <v>105.32</v>
      </c>
      <c r="D14" s="1">
        <v>103.82</v>
      </c>
      <c r="E14" s="1">
        <f>AVERAGE(B14:D14)</f>
        <v>105.69666666666666</v>
      </c>
      <c r="F14" s="1">
        <f>_xlfn.STDEV.P(B14:E14)</f>
        <v>1.4782816601266071</v>
      </c>
      <c r="H14" s="1">
        <v>-28.56</v>
      </c>
      <c r="I14" s="1">
        <v>-27.85</v>
      </c>
      <c r="J14" s="1">
        <v>-30.06</v>
      </c>
      <c r="K14" s="1">
        <f>AVERAGE(H14:J14)</f>
        <v>-28.823333333333334</v>
      </c>
      <c r="L14" s="1">
        <f>_xlfn.STDEV.P(H14:K14)</f>
        <v>0.79781994627025044</v>
      </c>
    </row>
    <row r="15" spans="1:12" x14ac:dyDescent="0.2">
      <c r="B15" s="1">
        <v>0.14799999999999999</v>
      </c>
      <c r="C15" s="1">
        <v>0.11700000000000001</v>
      </c>
      <c r="D15" s="1">
        <v>0.161</v>
      </c>
      <c r="E15" s="1">
        <f>AVERAGE(B15:D15)</f>
        <v>0.14200000000000002</v>
      </c>
      <c r="H15" s="1"/>
      <c r="I15" s="1"/>
      <c r="J15" s="1"/>
      <c r="K15" s="1"/>
    </row>
    <row r="18" spans="1:6" x14ac:dyDescent="0.2">
      <c r="A18" t="s">
        <v>14</v>
      </c>
      <c r="B18">
        <v>26.35</v>
      </c>
      <c r="C18">
        <v>45.48</v>
      </c>
      <c r="D18">
        <v>36.090000000000003</v>
      </c>
      <c r="E18">
        <f>AVERAGE(B18:D18)</f>
        <v>35.973333333333336</v>
      </c>
      <c r="F18">
        <f>STDEV(B18:D18)</f>
        <v>9.5655336146674745</v>
      </c>
    </row>
    <row r="19" spans="1:6" x14ac:dyDescent="0.2">
      <c r="E19">
        <f>E18/2</f>
        <v>17.986666666666668</v>
      </c>
      <c r="F19">
        <f>F18/2</f>
        <v>4.7827668073337373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FE55-0A2A-47C2-9D65-41BC0BBEF2BA}">
  <dimension ref="A1:L15"/>
  <sheetViews>
    <sheetView workbookViewId="0">
      <selection activeCell="E2" sqref="E2:F16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109.44</v>
      </c>
      <c r="C2" s="1">
        <v>95.85</v>
      </c>
      <c r="D2" s="1">
        <v>101.19</v>
      </c>
      <c r="E2" s="1">
        <f>AVERAGE(B2:D2)</f>
        <v>102.16000000000001</v>
      </c>
      <c r="F2" s="1">
        <f>_xlfn.STDEV.P(B2:E2)</f>
        <v>4.8413686081520391</v>
      </c>
      <c r="H2" s="1">
        <v>54.04</v>
      </c>
      <c r="I2" s="1">
        <v>55.82</v>
      </c>
      <c r="J2" s="1">
        <v>44.45</v>
      </c>
      <c r="K2" s="1">
        <f>AVERAGE(H2:J2)</f>
        <v>51.436666666666667</v>
      </c>
      <c r="L2" s="1">
        <f>_xlfn.STDEV.P(H2:K2)</f>
        <v>4.3244787739872947</v>
      </c>
    </row>
    <row r="3" spans="1:12" x14ac:dyDescent="0.2">
      <c r="B3" s="1">
        <v>0.26900000000000002</v>
      </c>
      <c r="C3" s="1">
        <v>0.2</v>
      </c>
      <c r="D3" s="1">
        <v>7.1999999999999995E-2</v>
      </c>
      <c r="E3" s="1">
        <f t="shared" ref="E3:E12" si="0">AVERAGE(B3:D3)</f>
        <v>0.18033333333333335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103.32</v>
      </c>
      <c r="C5" s="1">
        <v>99.59</v>
      </c>
      <c r="D5" s="1">
        <v>96.68</v>
      </c>
      <c r="E5" s="1">
        <f t="shared" si="0"/>
        <v>99.863333333333344</v>
      </c>
      <c r="F5" s="1">
        <f>_xlfn.STDEV.P(B5:E5)</f>
        <v>2.3535540500839667</v>
      </c>
      <c r="H5" s="1">
        <v>56.55</v>
      </c>
      <c r="I5" s="1">
        <v>45.05</v>
      </c>
      <c r="J5" s="1">
        <v>52.56</v>
      </c>
      <c r="K5" s="1">
        <f>AVERAGE(H5:J5)</f>
        <v>51.386666666666663</v>
      </c>
      <c r="L5" s="1">
        <f>_xlfn.STDEV.P(H5:K5)</f>
        <v>4.1288638469519272</v>
      </c>
    </row>
    <row r="6" spans="1:12" x14ac:dyDescent="0.2">
      <c r="B6" s="1">
        <v>6.4000000000000001E-2</v>
      </c>
      <c r="C6" s="1">
        <v>0.23400000000000001</v>
      </c>
      <c r="D6" s="1">
        <v>0.14699999999999999</v>
      </c>
      <c r="E6" s="1">
        <f t="shared" si="0"/>
        <v>0.14833333333333334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100.212</v>
      </c>
      <c r="C8" s="1">
        <v>94.72</v>
      </c>
      <c r="D8" s="1">
        <v>103.69</v>
      </c>
      <c r="E8" s="1">
        <f t="shared" si="0"/>
        <v>99.540666666666667</v>
      </c>
      <c r="F8" s="1">
        <f>_xlfn.STDEV.P(B8:E8)</f>
        <v>3.1979087958643637</v>
      </c>
      <c r="H8" s="1">
        <v>40.43</v>
      </c>
      <c r="I8" s="1">
        <v>48.43</v>
      </c>
      <c r="J8" s="1">
        <v>50.33</v>
      </c>
      <c r="K8" s="1">
        <f>AVERAGE(H8:J8)</f>
        <v>46.396666666666668</v>
      </c>
      <c r="L8" s="1">
        <f>_xlfn.STDEV.P(H8:K8)</f>
        <v>3.7150594432211528</v>
      </c>
    </row>
    <row r="9" spans="1:12" x14ac:dyDescent="0.2">
      <c r="B9" s="1">
        <v>0.19800000000000001</v>
      </c>
      <c r="C9" s="1">
        <v>0.182</v>
      </c>
      <c r="D9" s="1">
        <v>0.22600000000000001</v>
      </c>
      <c r="E9" s="1">
        <f t="shared" si="0"/>
        <v>0.20199999999999999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107</v>
      </c>
      <c r="C11" s="1">
        <v>101.61</v>
      </c>
      <c r="D11" s="1">
        <v>100.6</v>
      </c>
      <c r="E11" s="1">
        <f t="shared" si="0"/>
        <v>103.07000000000001</v>
      </c>
      <c r="F11" s="1">
        <f>_xlfn.STDEV.P(B11:E11)</f>
        <v>2.4329714342753817</v>
      </c>
      <c r="H11" s="1">
        <v>39.71</v>
      </c>
      <c r="I11" s="1">
        <v>50.68</v>
      </c>
      <c r="J11" s="1">
        <v>28.08</v>
      </c>
      <c r="K11" s="1">
        <f>AVERAGE(H11:J11)</f>
        <v>39.49</v>
      </c>
      <c r="L11" s="1">
        <f>_xlfn.STDEV.P(H11:K11)</f>
        <v>7.9914422978583586</v>
      </c>
    </row>
    <row r="12" spans="1:12" x14ac:dyDescent="0.2">
      <c r="B12" s="1">
        <v>0.16700000000000001</v>
      </c>
      <c r="C12" s="1">
        <v>0.19500000000000001</v>
      </c>
      <c r="D12" s="1">
        <v>0.17100000000000001</v>
      </c>
      <c r="E12" s="1">
        <f t="shared" si="0"/>
        <v>0.17766666666666667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98.69</v>
      </c>
      <c r="C14" s="1">
        <v>97.19</v>
      </c>
      <c r="D14" s="1">
        <v>97.64</v>
      </c>
      <c r="E14" s="1">
        <f>AVERAGE(B14:D14)</f>
        <v>97.839999999999989</v>
      </c>
      <c r="F14" s="1">
        <f>_xlfn.STDEV.P(B14:E14)</f>
        <v>0.54428852642693071</v>
      </c>
      <c r="H14" s="1">
        <v>23.37</v>
      </c>
      <c r="I14" s="1">
        <v>41.22</v>
      </c>
      <c r="J14" s="1">
        <v>36.630000000000003</v>
      </c>
      <c r="K14" s="1">
        <f>AVERAGE(H14:J14)</f>
        <v>33.74</v>
      </c>
      <c r="L14" s="1">
        <f>_xlfn.STDEV.P(H14:K14)</f>
        <v>6.5543764005433598</v>
      </c>
    </row>
    <row r="15" spans="1:12" x14ac:dyDescent="0.2">
      <c r="B15" s="1">
        <v>0.13600000000000001</v>
      </c>
      <c r="C15" s="1">
        <v>0.14799999999999999</v>
      </c>
      <c r="D15" s="1">
        <v>0.13200000000000001</v>
      </c>
      <c r="E15" s="1">
        <f>AVERAGE(B15:D15)</f>
        <v>0.13866666666666669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089C-FDB1-48FE-89DB-07908BAF5F23}">
  <dimension ref="A1:L15"/>
  <sheetViews>
    <sheetView workbookViewId="0">
      <selection activeCell="E2" sqref="E2:F15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108.04</v>
      </c>
      <c r="C2" s="1">
        <v>108.96</v>
      </c>
      <c r="D2" s="1">
        <v>108.66</v>
      </c>
      <c r="E2" s="1">
        <f>AVERAGE(B2:D2)</f>
        <v>108.55333333333333</v>
      </c>
      <c r="F2" s="1">
        <f>_xlfn.STDEV.P(B2:E2)</f>
        <v>0.33176296759382834</v>
      </c>
      <c r="H2" s="1">
        <v>46.4</v>
      </c>
      <c r="I2" s="1">
        <v>54.93</v>
      </c>
      <c r="J2" s="1">
        <v>49.79</v>
      </c>
      <c r="K2" s="1">
        <f>AVERAGE(H2:J2)</f>
        <v>50.373333333333335</v>
      </c>
      <c r="L2" s="1">
        <f>_xlfn.STDEV.P(H2:K2)</f>
        <v>3.0368926004497867</v>
      </c>
    </row>
    <row r="3" spans="1:12" x14ac:dyDescent="0.2">
      <c r="B3" s="1">
        <v>0.20599999999999999</v>
      </c>
      <c r="C3" s="1">
        <v>0.2</v>
      </c>
      <c r="D3" s="1">
        <v>0.216</v>
      </c>
      <c r="E3" s="1">
        <f t="shared" ref="E3:E12" si="0">AVERAGE(B3:D3)</f>
        <v>0.20733333333333334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114.2</v>
      </c>
      <c r="C5" s="1">
        <v>112.38</v>
      </c>
      <c r="D5" s="1">
        <v>105.32</v>
      </c>
      <c r="E5" s="1">
        <f t="shared" si="0"/>
        <v>110.63333333333333</v>
      </c>
      <c r="F5" s="1">
        <f>_xlfn.STDEV.P(B5:E5)</f>
        <v>3.3167554426979819</v>
      </c>
      <c r="H5" s="1">
        <v>53.26</v>
      </c>
      <c r="I5" s="1">
        <v>61.09</v>
      </c>
      <c r="J5" s="1">
        <v>62.59</v>
      </c>
      <c r="K5" s="1">
        <f>AVERAGE(H5:J5)</f>
        <v>58.98</v>
      </c>
      <c r="L5" s="1">
        <f>_xlfn.STDEV.P(H5:K5)</f>
        <v>3.5426896561793297</v>
      </c>
    </row>
    <row r="6" spans="1:12" x14ac:dyDescent="0.2">
      <c r="B6" s="1">
        <v>0.22700000000000001</v>
      </c>
      <c r="C6" s="1">
        <v>0.21199999999999999</v>
      </c>
      <c r="D6" s="1">
        <v>0.193</v>
      </c>
      <c r="E6" s="1">
        <f t="shared" si="0"/>
        <v>0.21066666666666667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102.54</v>
      </c>
      <c r="C8" s="1">
        <v>100.89</v>
      </c>
      <c r="D8" s="1">
        <v>105.57</v>
      </c>
      <c r="E8" s="1">
        <f t="shared" si="0"/>
        <v>103</v>
      </c>
      <c r="F8" s="1">
        <f>_xlfn.STDEV.P(B8:E8)</f>
        <v>1.6784367727144176</v>
      </c>
      <c r="H8" s="1">
        <v>45.77</v>
      </c>
      <c r="I8" s="1">
        <v>43.18</v>
      </c>
      <c r="J8" s="1">
        <v>43.53</v>
      </c>
      <c r="K8" s="1">
        <f>AVERAGE(H8:J8)</f>
        <v>44.160000000000004</v>
      </c>
      <c r="L8" s="1">
        <f>_xlfn.STDEV.P(H8:K8)</f>
        <v>0.99365486966048844</v>
      </c>
    </row>
    <row r="9" spans="1:12" x14ac:dyDescent="0.2">
      <c r="B9" s="1">
        <v>0.22500000000000001</v>
      </c>
      <c r="C9" s="1">
        <v>0.19600000000000001</v>
      </c>
      <c r="D9" s="1">
        <v>0.23799999999999999</v>
      </c>
      <c r="E9" s="1">
        <f t="shared" si="0"/>
        <v>0.21966666666666668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97.58</v>
      </c>
      <c r="C11" s="1">
        <v>92.94</v>
      </c>
      <c r="D11" s="1">
        <v>107.81</v>
      </c>
      <c r="E11" s="1">
        <f t="shared" si="0"/>
        <v>99.443333333333328</v>
      </c>
      <c r="F11" s="1">
        <f>_xlfn.STDEV.P(B11:E11)</f>
        <v>5.3797413196794777</v>
      </c>
      <c r="H11" s="1">
        <v>31.95</v>
      </c>
      <c r="I11" s="1">
        <v>34</v>
      </c>
      <c r="J11" s="1">
        <v>33.229999999999997</v>
      </c>
      <c r="K11" s="1">
        <f>AVERAGE(H11:J11)</f>
        <v>33.06</v>
      </c>
      <c r="L11" s="1">
        <f>_xlfn.STDEV.P(H11:K11)</f>
        <v>0.73222264373617951</v>
      </c>
    </row>
    <row r="12" spans="1:12" x14ac:dyDescent="0.2">
      <c r="B12" s="1">
        <v>0.252</v>
      </c>
      <c r="C12" s="1">
        <v>0.183</v>
      </c>
      <c r="D12" s="1">
        <v>0.219</v>
      </c>
      <c r="E12" s="1">
        <f t="shared" si="0"/>
        <v>0.218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99.77</v>
      </c>
      <c r="C14" s="1">
        <v>86.5</v>
      </c>
      <c r="D14" s="1">
        <v>86.85</v>
      </c>
      <c r="E14" s="1">
        <f>AVERAGE(B14:D14)</f>
        <v>91.04</v>
      </c>
      <c r="F14" s="1">
        <f>_xlfn.STDEV.P(B14:E14)</f>
        <v>5.3474433143325601</v>
      </c>
      <c r="H14" s="1">
        <v>43.31</v>
      </c>
      <c r="I14" s="1">
        <v>56.84</v>
      </c>
      <c r="J14" s="1">
        <v>53.6</v>
      </c>
      <c r="K14" s="1">
        <f>AVERAGE(H14:J14)</f>
        <v>51.25</v>
      </c>
      <c r="L14" s="1">
        <f>_xlfn.STDEV.P(H14:K14)</f>
        <v>4.9953528403907566</v>
      </c>
    </row>
    <row r="15" spans="1:12" x14ac:dyDescent="0.2">
      <c r="B15" s="1">
        <v>0.21299999999999999</v>
      </c>
      <c r="C15" s="1">
        <v>0.16500000000000001</v>
      </c>
      <c r="D15" s="1">
        <v>0.113</v>
      </c>
      <c r="E15" s="1">
        <f>AVERAGE(B15:D15)</f>
        <v>0.16366666666666665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B23B-3CCE-4304-B9BD-64EAA1B3DC0B}">
  <dimension ref="A1:L15"/>
  <sheetViews>
    <sheetView workbookViewId="0">
      <selection activeCell="E2" sqref="E2:F15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96.55</v>
      </c>
      <c r="C2" s="1">
        <v>95.22</v>
      </c>
      <c r="D2" s="1">
        <v>94.33</v>
      </c>
      <c r="E2" s="1">
        <f>AVERAGE(B2:D2)</f>
        <v>95.36666666666666</v>
      </c>
      <c r="F2" s="1">
        <f>_xlfn.STDEV.P(B2:E2)</f>
        <v>0.7900105484527824</v>
      </c>
      <c r="H2" s="1">
        <v>35.880000000000003</v>
      </c>
      <c r="I2" s="1">
        <v>43.37</v>
      </c>
      <c r="J2" s="1">
        <v>45.92</v>
      </c>
      <c r="K2" s="1">
        <f>AVERAGE(H2:J2)</f>
        <v>41.723333333333336</v>
      </c>
      <c r="L2" s="1">
        <f>_xlfn.STDEV.P(H2:K2)</f>
        <v>3.6901242074849812</v>
      </c>
    </row>
    <row r="3" spans="1:12" x14ac:dyDescent="0.2">
      <c r="B3" s="1">
        <v>0.192</v>
      </c>
      <c r="C3" s="1">
        <v>0.219</v>
      </c>
      <c r="D3" s="1">
        <v>0.247</v>
      </c>
      <c r="E3" s="1">
        <f t="shared" ref="E3:E12" si="0">AVERAGE(B3:D3)</f>
        <v>0.21933333333333335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103.92</v>
      </c>
      <c r="C5" s="1">
        <v>124.87</v>
      </c>
      <c r="D5" s="1">
        <v>104.88</v>
      </c>
      <c r="E5" s="1">
        <f t="shared" si="0"/>
        <v>111.22333333333334</v>
      </c>
      <c r="F5" s="1">
        <f>_xlfn.STDEV.P(B5:E5)</f>
        <v>8.363732221123934</v>
      </c>
      <c r="H5" s="1">
        <v>46.15</v>
      </c>
      <c r="I5" s="1">
        <v>54.38</v>
      </c>
      <c r="J5" s="1">
        <v>66.959999999999994</v>
      </c>
      <c r="K5" s="1">
        <f>AVERAGE(H5:J5)</f>
        <v>55.830000000000005</v>
      </c>
      <c r="L5" s="1">
        <f>_xlfn.STDEV.P(H5:K5)</f>
        <v>7.4108332864799467</v>
      </c>
    </row>
    <row r="6" spans="1:12" x14ac:dyDescent="0.2">
      <c r="B6" s="1">
        <v>0.22</v>
      </c>
      <c r="C6" s="1">
        <v>0.18099999999999999</v>
      </c>
      <c r="D6" s="1">
        <v>0.18</v>
      </c>
      <c r="E6" s="1">
        <f t="shared" si="0"/>
        <v>0.19366666666666665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99.62</v>
      </c>
      <c r="C8" s="1">
        <v>99.55</v>
      </c>
      <c r="D8" s="1">
        <v>103.6</v>
      </c>
      <c r="E8" s="1">
        <f t="shared" si="0"/>
        <v>100.92333333333333</v>
      </c>
      <c r="F8" s="1">
        <f>_xlfn.STDEV.P(B8:E8)</f>
        <v>1.6393037139794011</v>
      </c>
      <c r="H8" s="1">
        <v>55.15</v>
      </c>
      <c r="I8" s="1">
        <v>44.17</v>
      </c>
      <c r="J8" s="1">
        <v>24.84</v>
      </c>
      <c r="K8" s="1">
        <f>AVERAGE(H8:J8)</f>
        <v>41.386666666666663</v>
      </c>
      <c r="L8" s="1">
        <f>_xlfn.STDEV.P(H8:K8)</f>
        <v>10.850903956199549</v>
      </c>
    </row>
    <row r="9" spans="1:12" x14ac:dyDescent="0.2">
      <c r="B9" s="1">
        <v>0.22900000000000001</v>
      </c>
      <c r="C9" s="1">
        <v>0.125</v>
      </c>
      <c r="D9" s="1">
        <v>0.219</v>
      </c>
      <c r="E9" s="1">
        <f t="shared" si="0"/>
        <v>0.19099999999999998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111.25</v>
      </c>
      <c r="C11" s="1">
        <v>105.97</v>
      </c>
      <c r="D11" s="1">
        <v>90.36</v>
      </c>
      <c r="E11" s="1">
        <f t="shared" si="0"/>
        <v>102.52666666666666</v>
      </c>
      <c r="F11" s="1">
        <f>_xlfn.STDEV.P(B11:E11)</f>
        <v>7.6808343730786612</v>
      </c>
      <c r="H11" s="1">
        <v>49.05</v>
      </c>
      <c r="I11" s="1">
        <v>54</v>
      </c>
      <c r="J11" s="1">
        <v>47.01</v>
      </c>
      <c r="K11" s="1">
        <f>AVERAGE(H11:J11)</f>
        <v>50.02</v>
      </c>
      <c r="L11" s="1">
        <f>_xlfn.STDEV.P(H11:K11)</f>
        <v>2.5417218573242835</v>
      </c>
    </row>
    <row r="12" spans="1:12" x14ac:dyDescent="0.2">
      <c r="B12" s="1">
        <v>0.18099999999999999</v>
      </c>
      <c r="C12" s="1">
        <v>0.13200000000000001</v>
      </c>
      <c r="D12" s="1">
        <v>0.23499999999999999</v>
      </c>
      <c r="E12" s="1">
        <f t="shared" si="0"/>
        <v>0.18266666666666667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89.19</v>
      </c>
      <c r="C14" s="1">
        <v>92.95</v>
      </c>
      <c r="D14" s="1">
        <v>112.92</v>
      </c>
      <c r="E14" s="1">
        <f>AVERAGE(B14:D14)</f>
        <v>98.353333333333339</v>
      </c>
      <c r="F14" s="1">
        <f>_xlfn.STDEV.P(B14:E14)</f>
        <v>9.0187369773525763</v>
      </c>
      <c r="H14" s="1">
        <v>33.049999999999997</v>
      </c>
      <c r="I14" s="1">
        <v>32.65</v>
      </c>
      <c r="J14" s="1">
        <v>41.39</v>
      </c>
      <c r="K14" s="1">
        <f>AVERAGE(H14:J14)</f>
        <v>35.696666666666665</v>
      </c>
      <c r="L14" s="1">
        <f>_xlfn.STDEV.P(H14:K14)</f>
        <v>3.4893074766587531</v>
      </c>
    </row>
    <row r="15" spans="1:12" x14ac:dyDescent="0.2">
      <c r="B15" s="1">
        <v>0.21099999999999999</v>
      </c>
      <c r="C15" s="1">
        <v>0.219</v>
      </c>
      <c r="D15" s="1">
        <v>0.29199999999999998</v>
      </c>
      <c r="E15" s="1">
        <f>AVERAGE(B15:D15)</f>
        <v>0.24066666666666667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CBBF-784B-1C44-9204-97141CFDB3BA}">
  <dimension ref="A1:D22"/>
  <sheetViews>
    <sheetView tabSelected="1" workbookViewId="0">
      <selection activeCell="G6" sqref="G6"/>
    </sheetView>
  </sheetViews>
  <sheetFormatPr baseColWidth="10" defaultRowHeight="15" x14ac:dyDescent="0.2"/>
  <sheetData>
    <row r="1" spans="1:4" x14ac:dyDescent="0.2">
      <c r="A1" t="s">
        <v>10</v>
      </c>
      <c r="B1" t="s">
        <v>13</v>
      </c>
      <c r="C1" s="2" t="s">
        <v>11</v>
      </c>
      <c r="D1" s="2" t="s">
        <v>12</v>
      </c>
    </row>
    <row r="2" spans="1:4" x14ac:dyDescent="0.2">
      <c r="A2" t="s">
        <v>14</v>
      </c>
      <c r="B2">
        <v>0</v>
      </c>
      <c r="C2">
        <v>17.986666666666668</v>
      </c>
      <c r="D2">
        <v>4.7827668073337373</v>
      </c>
    </row>
    <row r="3" spans="1:4" x14ac:dyDescent="0.2">
      <c r="A3" t="s">
        <v>2</v>
      </c>
      <c r="B3">
        <v>1</v>
      </c>
      <c r="C3">
        <f>97.05/2</f>
        <v>48.524999999999999</v>
      </c>
      <c r="D3">
        <f>2.12210979923283/2</f>
        <v>1.0610548996164151</v>
      </c>
    </row>
    <row r="4" spans="1:4" x14ac:dyDescent="0.2">
      <c r="A4" t="s">
        <v>2</v>
      </c>
      <c r="B4">
        <v>5</v>
      </c>
      <c r="C4">
        <f>102.16/2</f>
        <v>51.08</v>
      </c>
      <c r="D4">
        <f>4.84136860815204/2</f>
        <v>2.42068430407602</v>
      </c>
    </row>
    <row r="5" spans="1:4" x14ac:dyDescent="0.2">
      <c r="A5" t="s">
        <v>2</v>
      </c>
      <c r="B5">
        <v>7.5</v>
      </c>
      <c r="C5">
        <f>108.553333333333/2</f>
        <v>54.2766666666665</v>
      </c>
      <c r="D5">
        <f>0.331762967593828/2</f>
        <v>0.165881483796914</v>
      </c>
    </row>
    <row r="6" spans="1:4" x14ac:dyDescent="0.2">
      <c r="A6" t="s">
        <v>2</v>
      </c>
      <c r="B6">
        <v>10</v>
      </c>
      <c r="C6">
        <f xml:space="preserve"> 95.3666666666667/2</f>
        <v>47.683333333333351</v>
      </c>
      <c r="D6">
        <f>0.790010548/2</f>
        <v>0.39500527400000002</v>
      </c>
    </row>
    <row r="7" spans="1:4" x14ac:dyDescent="0.2">
      <c r="A7" t="s">
        <v>3</v>
      </c>
      <c r="B7">
        <v>1</v>
      </c>
      <c r="C7">
        <f>117.166666666667/2</f>
        <v>58.583333333333499</v>
      </c>
      <c r="D7">
        <f>3.932838246/2</f>
        <v>1.9664191230000001</v>
      </c>
    </row>
    <row r="8" spans="1:4" x14ac:dyDescent="0.2">
      <c r="A8" t="s">
        <v>3</v>
      </c>
      <c r="B8">
        <v>5</v>
      </c>
      <c r="C8">
        <f>99.8633333333333/2</f>
        <v>49.931666666666651</v>
      </c>
      <c r="D8">
        <f>2.35355405/2</f>
        <v>1.176777025</v>
      </c>
    </row>
    <row r="9" spans="1:4" x14ac:dyDescent="0.2">
      <c r="A9" t="s">
        <v>3</v>
      </c>
      <c r="B9">
        <v>7.5</v>
      </c>
      <c r="C9">
        <f>110.633333333333/2</f>
        <v>55.316666666666499</v>
      </c>
      <c r="D9">
        <f>3.316755443/2</f>
        <v>1.6583777215</v>
      </c>
    </row>
    <row r="10" spans="1:4" x14ac:dyDescent="0.2">
      <c r="A10" t="s">
        <v>3</v>
      </c>
      <c r="B10">
        <v>10</v>
      </c>
      <c r="C10">
        <f>111.223333333333/2</f>
        <v>55.611666666666501</v>
      </c>
      <c r="D10">
        <f>8.363732221/2</f>
        <v>4.1818661104999997</v>
      </c>
    </row>
    <row r="11" spans="1:4" x14ac:dyDescent="0.2">
      <c r="A11" t="s">
        <v>4</v>
      </c>
      <c r="B11">
        <v>1</v>
      </c>
      <c r="C11">
        <f>102.156666666667/2</f>
        <v>51.078333333333497</v>
      </c>
      <c r="D11">
        <f>0.542509601/2</f>
        <v>0.2712548005</v>
      </c>
    </row>
    <row r="12" spans="1:4" x14ac:dyDescent="0.2">
      <c r="A12" t="s">
        <v>4</v>
      </c>
      <c r="B12">
        <v>5</v>
      </c>
      <c r="C12">
        <f>99.5406666666667/2</f>
        <v>49.770333333333348</v>
      </c>
      <c r="D12">
        <f>3.197908796/1</f>
        <v>3.1979087960000001</v>
      </c>
    </row>
    <row r="13" spans="1:4" x14ac:dyDescent="0.2">
      <c r="A13" t="s">
        <v>4</v>
      </c>
      <c r="B13">
        <v>7.5</v>
      </c>
      <c r="C13">
        <f>103/2</f>
        <v>51.5</v>
      </c>
      <c r="D13">
        <f>1.678436773/2</f>
        <v>0.83921838650000002</v>
      </c>
    </row>
    <row r="14" spans="1:4" x14ac:dyDescent="0.2">
      <c r="A14" t="s">
        <v>4</v>
      </c>
      <c r="B14">
        <v>10</v>
      </c>
      <c r="C14">
        <f>100.923333333333/2</f>
        <v>50.461666666666503</v>
      </c>
      <c r="D14">
        <f>1.639303714/2</f>
        <v>0.81965185699999998</v>
      </c>
    </row>
    <row r="15" spans="1:4" x14ac:dyDescent="0.2">
      <c r="A15" t="s">
        <v>5</v>
      </c>
      <c r="B15">
        <v>1</v>
      </c>
      <c r="C15" s="2">
        <f>122.843333/2</f>
        <v>61.421666500000001</v>
      </c>
      <c r="D15" s="2">
        <f>1.05963044/2</f>
        <v>0.52981522000000003</v>
      </c>
    </row>
    <row r="16" spans="1:4" x14ac:dyDescent="0.2">
      <c r="A16" t="s">
        <v>5</v>
      </c>
      <c r="B16">
        <v>5</v>
      </c>
      <c r="C16">
        <f>103.07/2</f>
        <v>51.534999999999997</v>
      </c>
      <c r="D16">
        <f>2.432971434/2</f>
        <v>1.2164857170000001</v>
      </c>
    </row>
    <row r="17" spans="1:4" x14ac:dyDescent="0.2">
      <c r="A17" t="s">
        <v>5</v>
      </c>
      <c r="B17">
        <v>7.5</v>
      </c>
      <c r="C17">
        <f>99.4433333333333/2</f>
        <v>49.72166666666665</v>
      </c>
      <c r="D17">
        <f>5.37974132/2</f>
        <v>2.68987066</v>
      </c>
    </row>
    <row r="18" spans="1:4" x14ac:dyDescent="0.2">
      <c r="A18" t="s">
        <v>5</v>
      </c>
      <c r="B18">
        <v>10</v>
      </c>
      <c r="C18">
        <f>102.526666666667/2</f>
        <v>51.263333333333499</v>
      </c>
      <c r="D18">
        <f>7.680834373/2</f>
        <v>3.8404171864999999</v>
      </c>
    </row>
    <row r="19" spans="1:4" x14ac:dyDescent="0.2">
      <c r="A19" t="s">
        <v>6</v>
      </c>
      <c r="B19">
        <v>1</v>
      </c>
      <c r="C19">
        <f>105.696666666667/2</f>
        <v>52.8483333333335</v>
      </c>
      <c r="D19">
        <f>1.47828166/2</f>
        <v>0.73914082999999997</v>
      </c>
    </row>
    <row r="20" spans="1:4" x14ac:dyDescent="0.2">
      <c r="A20" t="s">
        <v>6</v>
      </c>
      <c r="B20">
        <v>5</v>
      </c>
      <c r="C20">
        <f>97.84/2</f>
        <v>48.92</v>
      </c>
      <c r="D20">
        <f>0.544288526/2</f>
        <v>0.272144263</v>
      </c>
    </row>
    <row r="21" spans="1:4" x14ac:dyDescent="0.2">
      <c r="A21" t="s">
        <v>6</v>
      </c>
      <c r="B21">
        <v>7.5</v>
      </c>
      <c r="C21">
        <f>91.04/2</f>
        <v>45.52</v>
      </c>
      <c r="D21">
        <f>5.347443314/2</f>
        <v>2.6737216570000002</v>
      </c>
    </row>
    <row r="22" spans="1:4" x14ac:dyDescent="0.2">
      <c r="A22" t="s">
        <v>6</v>
      </c>
      <c r="B22">
        <v>10</v>
      </c>
      <c r="C22">
        <f>98.3533333333333/2</f>
        <v>49.176666666666648</v>
      </c>
      <c r="D22">
        <f>9.018736977/2</f>
        <v>4.5093684884999998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 1</vt:lpstr>
      <vt:lpstr>NP 5</vt:lpstr>
      <vt:lpstr>NP 7.5</vt:lpstr>
      <vt:lpstr>NP 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Aryelle Wright</cp:lastModifiedBy>
  <dcterms:created xsi:type="dcterms:W3CDTF">2024-02-21T22:04:24Z</dcterms:created>
  <dcterms:modified xsi:type="dcterms:W3CDTF">2024-03-25T16:07:09Z</dcterms:modified>
</cp:coreProperties>
</file>