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activeTab="1"/>
  </bookViews>
  <sheets>
    <sheet name="Sheet1" sheetId="1" r:id="rId1"/>
    <sheet name="Sheet2" sheetId="2" r:id="rId2"/>
    <sheet name="lengkap" sheetId="3" r:id="rId3"/>
    <sheet name="Sheet4" sheetId="4" r:id="rId4"/>
    <sheet name="reeferensi nilai" sheetId="7" r:id="rId5"/>
    <sheet name="Sheet5" sheetId="5" r:id="rId6"/>
    <sheet name="Sheet6" sheetId="6" r:id="rId7"/>
    <sheet name="Sheet3" sheetId="8" r:id="rId8"/>
  </sheets>
  <calcPr calcId="144525"/>
</workbook>
</file>

<file path=xl/sharedStrings.xml><?xml version="1.0" encoding="utf-8"?>
<sst xmlns="http://schemas.openxmlformats.org/spreadsheetml/2006/main" count="424" uniqueCount="157">
  <si>
    <t>DATA PRAKTIKUM OSEANOGRAFI KIMIA 2022</t>
  </si>
  <si>
    <t>NO.</t>
  </si>
  <si>
    <t>Kelompok</t>
  </si>
  <si>
    <t>DO</t>
  </si>
  <si>
    <t>PH</t>
  </si>
  <si>
    <t>Salinitas</t>
  </si>
  <si>
    <t>kecerahan</t>
  </si>
  <si>
    <t>Klorofil</t>
  </si>
  <si>
    <t>Co2</t>
  </si>
  <si>
    <t>Co2 bebas</t>
  </si>
  <si>
    <t>Ammonium</t>
  </si>
  <si>
    <t>Nitrat</t>
  </si>
  <si>
    <t>Nitrit</t>
  </si>
  <si>
    <t>titik koordinat</t>
  </si>
  <si>
    <t>kelas A</t>
  </si>
  <si>
    <t>1a</t>
  </si>
  <si>
    <t>3,20</t>
  </si>
  <si>
    <t>7,52</t>
  </si>
  <si>
    <t>0,00267</t>
  </si>
  <si>
    <t>0,534</t>
  </si>
  <si>
    <t>S = 07°05' 34"</t>
  </si>
  <si>
    <t xml:space="preserve">E = 112°42' 4.1" </t>
  </si>
  <si>
    <t>2a</t>
  </si>
  <si>
    <t>2,32</t>
  </si>
  <si>
    <t>7,42</t>
  </si>
  <si>
    <t>0,00801</t>
  </si>
  <si>
    <t>14,65</t>
  </si>
  <si>
    <t>0,384</t>
  </si>
  <si>
    <t>S = 07°05' 10.0"</t>
  </si>
  <si>
    <t xml:space="preserve">E = 112°42' 05.697" </t>
  </si>
  <si>
    <t>3a</t>
  </si>
  <si>
    <t>4,40</t>
  </si>
  <si>
    <t>7,6</t>
  </si>
  <si>
    <t>S = 07°05' 34.9"</t>
  </si>
  <si>
    <t xml:space="preserve">E = 112°42' 4.3" </t>
  </si>
  <si>
    <t>Kelas B</t>
  </si>
  <si>
    <t>1b</t>
  </si>
  <si>
    <t>3,30</t>
  </si>
  <si>
    <t>7,5</t>
  </si>
  <si>
    <t>0,00534</t>
  </si>
  <si>
    <t>8,36</t>
  </si>
  <si>
    <t>0,0405</t>
  </si>
  <si>
    <t>S = 07°05' 11.968"</t>
  </si>
  <si>
    <t xml:space="preserve">E = 112°42' 5.432" </t>
  </si>
  <si>
    <t>2b</t>
  </si>
  <si>
    <t>0,01335</t>
  </si>
  <si>
    <t xml:space="preserve"> 15,4</t>
  </si>
  <si>
    <t>3,19</t>
  </si>
  <si>
    <t>0,9609</t>
  </si>
  <si>
    <t>S = 07°05' 34,8"</t>
  </si>
  <si>
    <t>3b</t>
  </si>
  <si>
    <t>0,03204</t>
  </si>
  <si>
    <t>7,92</t>
  </si>
  <si>
    <t>2,26</t>
  </si>
  <si>
    <t>0,2822</t>
  </si>
  <si>
    <t>S = 07°05' 10,077"</t>
  </si>
  <si>
    <t xml:space="preserve">E = 112°42' 5.697" </t>
  </si>
  <si>
    <t>Kelas C</t>
  </si>
  <si>
    <t>1c</t>
  </si>
  <si>
    <t xml:space="preserve"> 11,44</t>
  </si>
  <si>
    <t>0,99</t>
  </si>
  <si>
    <t>0,1064</t>
  </si>
  <si>
    <t xml:space="preserve">E = 112°42' 41" </t>
  </si>
  <si>
    <t>2c</t>
  </si>
  <si>
    <t>2,35</t>
  </si>
  <si>
    <t>6,90</t>
  </si>
  <si>
    <t>20,33</t>
  </si>
  <si>
    <t>2,31</t>
  </si>
  <si>
    <t>3c</t>
  </si>
  <si>
    <t>S = 07°05' 9.879"</t>
  </si>
  <si>
    <t xml:space="preserve">E = 112°42' 5.418" </t>
  </si>
  <si>
    <t>0,704</t>
  </si>
  <si>
    <t>Stasiun</t>
  </si>
  <si>
    <t>stasiun ocekim</t>
  </si>
  <si>
    <t>Ulangan</t>
  </si>
  <si>
    <t>Kecerahan</t>
  </si>
  <si>
    <t>AMONIAK</t>
  </si>
  <si>
    <t>FOSFAT</t>
  </si>
  <si>
    <t>CO2 bebas</t>
  </si>
  <si>
    <t>(POS 1 - TAMBAK UDANG SOCAH)</t>
  </si>
  <si>
    <t>- 1B, 2C : Selatan (Dekat dari jembatan socah)</t>
  </si>
  <si>
    <t>- 3C, 2A : Selatan ( 5m setelah jembatan socah)</t>
  </si>
  <si>
    <t xml:space="preserve">(POS 2 - MUARA SUNGAI SOCAH) </t>
  </si>
  <si>
    <t>- 1A, 3B, 1C : Utara (Kanan bawah jembatan)</t>
  </si>
  <si>
    <t>- 3A, 2B : Selatan (Kiri bawah jembatan)</t>
  </si>
  <si>
    <t>Fosfat</t>
  </si>
  <si>
    <t>Ammonia</t>
  </si>
  <si>
    <t>data asli mg/L</t>
  </si>
  <si>
    <t>Konversi ke gram</t>
  </si>
  <si>
    <t>konversi ke mikro molar</t>
  </si>
  <si>
    <t>site</t>
  </si>
  <si>
    <t>DIN</t>
  </si>
  <si>
    <t>Yangtze river estuary</t>
  </si>
  <si>
    <t>Yellow River estuary (China)</t>
  </si>
  <si>
    <t>Cochin Estuary (India)</t>
  </si>
  <si>
    <t>Tagus River Estuary (Portugal)</t>
  </si>
  <si>
    <t>Razdolnaya river Estuary (Russia)</t>
  </si>
  <si>
    <t>Twewd Esturay (UK)</t>
  </si>
  <si>
    <t>Cacte Estuary (brazil)</t>
  </si>
  <si>
    <t>Benoa Bay Estuary (indonesia)</t>
  </si>
  <si>
    <t>Rahayu 2017</t>
  </si>
  <si>
    <r>
      <t> </t>
    </r>
    <r>
      <rPr>
        <sz val="10.5"/>
        <color theme="1"/>
        <rFont val="Segoe UI"/>
        <charset val="134"/>
      </rPr>
      <t>0,739</t>
    </r>
  </si>
  <si>
    <t>Estuary of Banjar Kemuning River</t>
  </si>
  <si>
    <r>
      <t>Muara Sungai Wulan</t>
    </r>
    <r>
      <rPr>
        <sz val="12.75"/>
        <color rgb="FF333333"/>
        <rFont val="Georgia"/>
        <charset val="134"/>
      </rPr>
      <t> </t>
    </r>
  </si>
  <si>
    <t>prihatin 2016</t>
  </si>
  <si>
    <t>prihatin 2017</t>
  </si>
  <si>
    <t>Ujung Piring estuary Bangkalan (indonesia)</t>
  </si>
  <si>
    <t>Syarifah 2022</t>
  </si>
  <si>
    <t>Syarifah 2023</t>
  </si>
  <si>
    <t>Bancaran Estuary Bangkalan (indonesia)</t>
  </si>
  <si>
    <t xml:space="preserve"> Inayati dan Farid 2020</t>
  </si>
  <si>
    <t xml:space="preserve"> Inayati dan Farid 2021</t>
  </si>
  <si>
    <t>MUARA SUNGAI WAKAK</t>
  </si>
  <si>
    <t>Swayati 2015</t>
  </si>
  <si>
    <t>Swayati 2016</t>
  </si>
  <si>
    <t>MUARA SUNGAI PERANCAK (Indonesia)</t>
  </si>
  <si>
    <t>Mustiawan 2013</t>
  </si>
  <si>
    <r>
      <t> </t>
    </r>
    <r>
      <rPr>
        <sz val="10.5"/>
        <color rgb="FF333333"/>
        <rFont val="Arial"/>
        <charset val="134"/>
      </rPr>
      <t>11.31</t>
    </r>
  </si>
  <si>
    <t>Jakarta Bay (Indonesia)</t>
  </si>
  <si>
    <t>Damar 2020</t>
  </si>
  <si>
    <t>21.31</t>
  </si>
  <si>
    <t>25.92</t>
  </si>
  <si>
    <r>
      <t>88.99</t>
    </r>
    <r>
      <rPr>
        <sz val="10.5"/>
        <color rgb="FF333333"/>
        <rFont val="Arial"/>
        <charset val="134"/>
      </rPr>
      <t> </t>
    </r>
  </si>
  <si>
    <t>Siak Estuary (Indonesia)</t>
  </si>
  <si>
    <t>Tim C.Jennerjahn 2022</t>
  </si>
  <si>
    <t> 2-54 </t>
  </si>
  <si>
    <t xml:space="preserve">          Klorofil Ammonia Ammonium Nitrat Nitrit Fosfat   DIN</t>
  </si>
  <si>
    <t>Klorofil     1.00    0.29     0.04   0.76   0.36   0.75  0.26</t>
  </si>
  <si>
    <t>Ammonia      0.29    1.00    -0.47  -0.05   0.44  -0.07 -0.42</t>
  </si>
  <si>
    <t>Ammonium     0.04   -0.47     1.00   0.25  -0.12  -0.07  0.96</t>
  </si>
  <si>
    <t>Nitrat       0.76   -0.05     0.25   1.00   0.10   0.72  0.51</t>
  </si>
  <si>
    <t>Nitrit       0.36    0.44    -0.12   0.10   1.00  -0.01 -0.06</t>
  </si>
  <si>
    <t>Fosfat       0.75   -0.07    -0.07   0.72  -0.01   1.00  0.15</t>
  </si>
  <si>
    <t>Reference</t>
  </si>
  <si>
    <t>Borges 2020</t>
  </si>
  <si>
    <t>-</t>
  </si>
  <si>
    <t>Shulkin 2018</t>
  </si>
  <si>
    <t>Monteiro 2016</t>
  </si>
  <si>
    <t>0,581-18,611</t>
  </si>
  <si>
    <t>Wulan River Estuary</t>
  </si>
  <si>
    <t>0.039 - 0.058</t>
  </si>
  <si>
    <t>24,675 - 27,417</t>
  </si>
  <si>
    <t>1,579 - 3,369</t>
  </si>
  <si>
    <t>Ujung Piring Estuary, Bangkalan District (indonesia)</t>
  </si>
  <si>
    <t>28,196 - 171,792</t>
  </si>
  <si>
    <t>Bancaran Estuary, Bangkalan District (indonesia)</t>
  </si>
  <si>
    <t>0.249 - 0.377</t>
  </si>
  <si>
    <t>Wakak River Estuary (indonesia)</t>
  </si>
  <si>
    <t>0.620 - 1.920</t>
  </si>
  <si>
    <t>7,257 - 21,772</t>
  </si>
  <si>
    <t>1,263 - 10,950</t>
  </si>
  <si>
    <t>Wang 2017</t>
  </si>
  <si>
    <t>Vipindas 2018</t>
  </si>
  <si>
    <t>Perancak River Estuary (Indonesia)</t>
  </si>
  <si>
    <t> 11.310</t>
  </si>
  <si>
    <t>88.99 </t>
  </si>
  <si>
    <t>Siak River Estuary (Indonesia)</t>
  </si>
</sst>
</file>

<file path=xl/styles.xml><?xml version="1.0" encoding="utf-8"?>
<styleSheet xmlns="http://schemas.openxmlformats.org/spreadsheetml/2006/main">
  <numFmts count="10">
    <numFmt numFmtId="176" formatCode="_(* #,##0_);_(* \(#,##0\);_(* &quot;-&quot;_);_(@_)"/>
    <numFmt numFmtId="177" formatCode="_(* #,##0.00_);_(* \(#,##0.00\);_(* &quot;-&quot;??_);_(@_)"/>
    <numFmt numFmtId="178" formatCode="_-&quot;Rp&quot;* #,##0_-;\-&quot;Rp&quot;* #,##0_-;_-&quot;Rp&quot;* &quot;-&quot;??_-;_-@_-"/>
    <numFmt numFmtId="179" formatCode="0.0000"/>
    <numFmt numFmtId="180" formatCode="_-&quot;Rp&quot;* #,##0.00_-;\-&quot;Rp&quot;* #,##0.00_-;_-&quot;Rp&quot;* &quot;-&quot;??_-;_-@_-"/>
    <numFmt numFmtId="181" formatCode="0.00_ "/>
    <numFmt numFmtId="182" formatCode="#,##0.0000"/>
    <numFmt numFmtId="183" formatCode="0.000"/>
    <numFmt numFmtId="184" formatCode="#,##0.000"/>
    <numFmt numFmtId="185" formatCode="0.000_ "/>
  </numFmts>
  <fonts count="34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1"/>
      <color rgb="FF000000"/>
      <name val="Arial"/>
      <charset val="134"/>
    </font>
    <font>
      <sz val="12.75"/>
      <color rgb="FF333333"/>
      <name val="Georgia"/>
      <charset val="134"/>
    </font>
    <font>
      <sz val="10.5"/>
      <color rgb="FF3C4043"/>
      <name val="Arial"/>
      <charset val="134"/>
    </font>
    <font>
      <sz val="10.5"/>
      <color rgb="FF111111"/>
      <name val="Helvetica"/>
      <charset val="134"/>
    </font>
    <font>
      <b/>
      <sz val="10.4"/>
      <color rgb="FF000000"/>
      <name val="Times-Bold"/>
      <charset val="134"/>
    </font>
    <font>
      <sz val="10.5"/>
      <color rgb="FF333333"/>
      <name val="Arial"/>
      <charset val="134"/>
    </font>
    <font>
      <sz val="10.4"/>
      <color rgb="FF000000"/>
      <name val="Times-Roman"/>
      <charset val="134"/>
    </font>
    <font>
      <sz val="11"/>
      <color theme="1"/>
      <name val="Calibri"/>
      <charset val="134"/>
    </font>
    <font>
      <sz val="10.5"/>
      <color theme="1"/>
      <name val="Segoe UI"/>
      <charset val="134"/>
    </font>
    <font>
      <b/>
      <sz val="10.5"/>
      <color rgb="FF202124"/>
      <name val="Arial"/>
      <charset val="134"/>
    </font>
    <font>
      <sz val="9"/>
      <color rgb="FF202124"/>
      <name val="Arial"/>
      <charset val="134"/>
    </font>
    <font>
      <sz val="11"/>
      <color theme="1"/>
      <name val="Times New Roman"/>
      <charset val="134"/>
    </font>
    <font>
      <sz val="14"/>
      <color theme="1"/>
      <name val="Times New Roman"/>
      <charset val="134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5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0" fillId="31" borderId="10" applyNumberFormat="0" applyFon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33" borderId="11" applyNumberForma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33" fillId="36" borderId="14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36" borderId="11" applyNumberFormat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</cellStyleXfs>
  <cellXfs count="71">
    <xf numFmtId="0" fontId="0" fillId="0" borderId="0" xfId="0"/>
    <xf numFmtId="3" fontId="0" fillId="0" borderId="0" xfId="0" applyNumberFormat="1"/>
    <xf numFmtId="0" fontId="1" fillId="0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0" xfId="0" applyFill="1"/>
    <xf numFmtId="0" fontId="0" fillId="6" borderId="1" xfId="0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81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81" fontId="1" fillId="4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182" fontId="0" fillId="0" borderId="0" xfId="0" applyNumberForma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right"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2" xfId="0" applyFont="1" applyFill="1" applyBorder="1" applyAlignment="1">
      <alignment horizontal="center"/>
    </xf>
    <xf numFmtId="183" fontId="1" fillId="2" borderId="1" xfId="0" applyNumberFormat="1" applyFont="1" applyFill="1" applyBorder="1" applyAlignment="1">
      <alignment horizontal="center" vertical="center"/>
    </xf>
    <xf numFmtId="179" fontId="9" fillId="0" borderId="2" xfId="0" applyNumberFormat="1" applyFont="1" applyFill="1" applyBorder="1" applyAlignment="1">
      <alignment horizontal="center"/>
    </xf>
    <xf numFmtId="183" fontId="1" fillId="3" borderId="1" xfId="0" applyNumberFormat="1" applyFont="1" applyFill="1" applyBorder="1" applyAlignment="1">
      <alignment horizontal="center" vertical="center"/>
    </xf>
    <xf numFmtId="183" fontId="1" fillId="4" borderId="1" xfId="0" applyNumberFormat="1" applyFont="1" applyFill="1" applyBorder="1" applyAlignment="1">
      <alignment horizontal="center" vertical="center"/>
    </xf>
    <xf numFmtId="183" fontId="1" fillId="5" borderId="1" xfId="0" applyNumberFormat="1" applyFont="1" applyFill="1" applyBorder="1" applyAlignment="1">
      <alignment horizontal="center" vertical="center"/>
    </xf>
    <xf numFmtId="184" fontId="1" fillId="0" borderId="1" xfId="0" applyNumberFormat="1" applyFont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3" fontId="1" fillId="0" borderId="1" xfId="0" applyNumberFormat="1" applyFont="1" applyBorder="1" applyAlignment="1">
      <alignment horizontal="center" vertical="center"/>
    </xf>
    <xf numFmtId="181" fontId="1" fillId="5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13" fillId="0" borderId="0" xfId="0" applyFont="1"/>
    <xf numFmtId="184" fontId="1" fillId="2" borderId="1" xfId="0" applyNumberFormat="1" applyFont="1" applyFill="1" applyBorder="1" applyAlignment="1">
      <alignment horizontal="center" vertical="center"/>
    </xf>
    <xf numFmtId="184" fontId="1" fillId="3" borderId="1" xfId="0" applyNumberFormat="1" applyFont="1" applyFill="1" applyBorder="1" applyAlignment="1">
      <alignment horizontal="center" vertical="center"/>
    </xf>
    <xf numFmtId="185" fontId="1" fillId="3" borderId="1" xfId="0" applyNumberFormat="1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/>
    </xf>
    <xf numFmtId="185" fontId="1" fillId="4" borderId="1" xfId="0" applyNumberFormat="1" applyFont="1" applyFill="1" applyBorder="1" applyAlignment="1">
      <alignment horizontal="center" vertical="center"/>
    </xf>
    <xf numFmtId="185" fontId="1" fillId="0" borderId="1" xfId="0" applyNumberFormat="1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3" fillId="3" borderId="1" xfId="0" applyFont="1" applyFill="1" applyBorder="1"/>
    <xf numFmtId="0" fontId="13" fillId="10" borderId="1" xfId="0" applyFont="1" applyFill="1" applyBorder="1"/>
    <xf numFmtId="0" fontId="13" fillId="7" borderId="1" xfId="0" applyFont="1" applyFill="1" applyBorder="1"/>
    <xf numFmtId="0" fontId="13" fillId="9" borderId="1" xfId="0" applyFont="1" applyFill="1" applyBorder="1"/>
    <xf numFmtId="0" fontId="13" fillId="0" borderId="1" xfId="0" applyFont="1" applyBorder="1"/>
    <xf numFmtId="3" fontId="13" fillId="0" borderId="0" xfId="0" applyNumberFormat="1" applyFont="1"/>
    <xf numFmtId="0" fontId="1" fillId="0" borderId="6" xfId="0" applyFont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200025</xdr:colOff>
      <xdr:row>25</xdr:row>
      <xdr:rowOff>137160</xdr:rowOff>
    </xdr:from>
    <xdr:to>
      <xdr:col>12</xdr:col>
      <xdr:colOff>411480</xdr:colOff>
      <xdr:row>34</xdr:row>
      <xdr:rowOff>106680</xdr:rowOff>
    </xdr:to>
    <xdr:pic>
      <xdr:nvPicPr>
        <xdr:cNvPr id="2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276600" y="5042535"/>
          <a:ext cx="6774180" cy="1684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1485900</xdr:colOff>
      <xdr:row>17</xdr:row>
      <xdr:rowOff>76200</xdr:rowOff>
    </xdr:from>
    <xdr:to>
      <xdr:col>8</xdr:col>
      <xdr:colOff>173355</xdr:colOff>
      <xdr:row>26</xdr:row>
      <xdr:rowOff>45720</xdr:rowOff>
    </xdr:to>
    <xdr:pic>
      <xdr:nvPicPr>
        <xdr:cNvPr id="2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5900" y="3314700"/>
          <a:ext cx="6774180" cy="1684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6"/>
  <sheetViews>
    <sheetView workbookViewId="0">
      <selection activeCell="M1" sqref="M1:R15"/>
    </sheetView>
  </sheetViews>
  <sheetFormatPr defaultColWidth="9" defaultRowHeight="15"/>
  <cols>
    <col min="1" max="1" width="4.14285714285714" style="42" customWidth="1"/>
    <col min="2" max="2" width="11.4285714285714" style="42" customWidth="1"/>
    <col min="3" max="4" width="9.14285714285714" style="42"/>
    <col min="5" max="5" width="9.71428571428571" style="42" customWidth="1"/>
    <col min="6" max="6" width="11.1428571428571" style="42" customWidth="1"/>
    <col min="7" max="7" width="9.57142857142857" style="42"/>
    <col min="8" max="8" width="9.14285714285714" style="42"/>
    <col min="9" max="9" width="12.1428571428571" style="42" customWidth="1"/>
    <col min="10" max="10" width="11.4285714285714" style="42" customWidth="1"/>
    <col min="11" max="13" width="9.14285714285714" style="42"/>
    <col min="14" max="14" width="5.42857142857143" style="42" customWidth="1"/>
    <col min="15" max="15" width="10.4285714285714" style="42" customWidth="1"/>
    <col min="16" max="16" width="17.5714285714286" style="42" customWidth="1"/>
    <col min="17" max="17" width="20.1428571428571" style="42" customWidth="1"/>
    <col min="18" max="16384" width="9.14285714285714" style="42"/>
  </cols>
  <sheetData>
    <row r="1" ht="22.5" customHeight="1" spans="1:12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ht="30.75" customHeight="1" spans="1:17">
      <c r="A2" s="51" t="s">
        <v>1</v>
      </c>
      <c r="B2" s="51" t="s">
        <v>2</v>
      </c>
      <c r="C2" s="51" t="s">
        <v>3</v>
      </c>
      <c r="D2" s="51" t="s">
        <v>4</v>
      </c>
      <c r="E2" s="51" t="s">
        <v>5</v>
      </c>
      <c r="F2" s="51" t="s">
        <v>6</v>
      </c>
      <c r="G2" s="51" t="s">
        <v>7</v>
      </c>
      <c r="H2" s="51" t="s">
        <v>8</v>
      </c>
      <c r="I2" s="51" t="s">
        <v>9</v>
      </c>
      <c r="J2" s="51" t="s">
        <v>10</v>
      </c>
      <c r="K2" s="51" t="s">
        <v>11</v>
      </c>
      <c r="L2" s="51" t="s">
        <v>12</v>
      </c>
      <c r="N2" s="51" t="s">
        <v>1</v>
      </c>
      <c r="O2" s="51" t="s">
        <v>2</v>
      </c>
      <c r="P2" s="52" t="s">
        <v>13</v>
      </c>
      <c r="Q2" s="52"/>
    </row>
    <row r="3" ht="15.75" spans="1:17">
      <c r="A3" s="18"/>
      <c r="B3" s="54" t="s">
        <v>14</v>
      </c>
      <c r="C3" s="55"/>
      <c r="D3" s="55"/>
      <c r="E3" s="55"/>
      <c r="F3" s="55"/>
      <c r="G3" s="55"/>
      <c r="H3" s="55"/>
      <c r="I3" s="55"/>
      <c r="J3" s="55"/>
      <c r="K3" s="55"/>
      <c r="L3" s="56"/>
      <c r="N3" s="54" t="s">
        <v>14</v>
      </c>
      <c r="O3" s="55"/>
      <c r="P3" s="55"/>
      <c r="Q3" s="56"/>
    </row>
    <row r="4" ht="15.75" spans="1:17">
      <c r="A4" s="50">
        <v>1</v>
      </c>
      <c r="B4" s="50" t="s">
        <v>15</v>
      </c>
      <c r="C4" s="50" t="s">
        <v>16</v>
      </c>
      <c r="D4" s="50" t="s">
        <v>17</v>
      </c>
      <c r="E4" s="50">
        <v>21</v>
      </c>
      <c r="F4" s="50">
        <f>16-10.5</f>
        <v>5.5</v>
      </c>
      <c r="G4" s="50" t="s">
        <v>18</v>
      </c>
      <c r="H4" s="65">
        <v>1672</v>
      </c>
      <c r="I4" s="65">
        <v>1078</v>
      </c>
      <c r="J4" s="65">
        <v>16102</v>
      </c>
      <c r="K4" s="50" t="s">
        <v>19</v>
      </c>
      <c r="L4" s="65">
        <v>1059</v>
      </c>
      <c r="N4" s="50">
        <v>1</v>
      </c>
      <c r="O4" s="50" t="s">
        <v>15</v>
      </c>
      <c r="P4" s="58" t="s">
        <v>20</v>
      </c>
      <c r="Q4" s="58" t="s">
        <v>21</v>
      </c>
    </row>
    <row r="5" ht="15.75" spans="1:17">
      <c r="A5" s="66">
        <v>2</v>
      </c>
      <c r="B5" s="66" t="s">
        <v>22</v>
      </c>
      <c r="C5" s="66" t="s">
        <v>23</v>
      </c>
      <c r="D5" s="66" t="s">
        <v>24</v>
      </c>
      <c r="E5" s="66">
        <v>20</v>
      </c>
      <c r="F5" s="66">
        <f>14-11</f>
        <v>3</v>
      </c>
      <c r="G5" s="66" t="s">
        <v>25</v>
      </c>
      <c r="H5" s="6">
        <v>9.68</v>
      </c>
      <c r="I5" s="6">
        <v>0.704</v>
      </c>
      <c r="J5" s="66" t="s">
        <v>26</v>
      </c>
      <c r="K5" s="66" t="s">
        <v>27</v>
      </c>
      <c r="L5" s="70">
        <v>1059</v>
      </c>
      <c r="N5" s="57">
        <v>2</v>
      </c>
      <c r="O5" s="57" t="s">
        <v>22</v>
      </c>
      <c r="P5" s="59" t="s">
        <v>28</v>
      </c>
      <c r="Q5" s="59" t="s">
        <v>29</v>
      </c>
    </row>
    <row r="6" ht="15.75" spans="1:17">
      <c r="A6" s="67">
        <v>3</v>
      </c>
      <c r="B6" s="67" t="s">
        <v>30</v>
      </c>
      <c r="C6" s="67" t="s">
        <v>31</v>
      </c>
      <c r="D6" s="67" t="s">
        <v>32</v>
      </c>
      <c r="E6" s="67">
        <v>20</v>
      </c>
      <c r="F6" s="67">
        <f>18-11</f>
        <v>7</v>
      </c>
      <c r="G6" s="67" t="s">
        <v>18</v>
      </c>
      <c r="H6" s="43">
        <v>18.04</v>
      </c>
      <c r="I6" s="69">
        <v>1452</v>
      </c>
      <c r="J6" s="69">
        <v>15178</v>
      </c>
      <c r="K6" s="69">
        <v>1803</v>
      </c>
      <c r="L6" s="69">
        <v>1061</v>
      </c>
      <c r="N6" s="49">
        <v>3</v>
      </c>
      <c r="O6" s="49" t="s">
        <v>30</v>
      </c>
      <c r="P6" s="60" t="s">
        <v>33</v>
      </c>
      <c r="Q6" s="60" t="s">
        <v>34</v>
      </c>
    </row>
    <row r="7" ht="15.75" spans="1:17">
      <c r="A7" s="18"/>
      <c r="B7" s="54" t="s">
        <v>35</v>
      </c>
      <c r="C7" s="55"/>
      <c r="D7" s="55"/>
      <c r="E7" s="55"/>
      <c r="F7" s="55"/>
      <c r="G7" s="55"/>
      <c r="H7" s="55"/>
      <c r="I7" s="55"/>
      <c r="J7" s="55"/>
      <c r="K7" s="55"/>
      <c r="L7" s="56"/>
      <c r="N7" s="54" t="s">
        <v>35</v>
      </c>
      <c r="O7" s="55"/>
      <c r="P7" s="55"/>
      <c r="Q7" s="56"/>
    </row>
    <row r="8" ht="15.75" spans="1:17">
      <c r="A8" s="68">
        <v>1</v>
      </c>
      <c r="B8" s="68" t="s">
        <v>36</v>
      </c>
      <c r="C8" s="68" t="s">
        <v>37</v>
      </c>
      <c r="D8" s="68" t="s">
        <v>38</v>
      </c>
      <c r="E8" s="68">
        <v>20</v>
      </c>
      <c r="F8" s="68">
        <f>43-33.5</f>
        <v>9.5</v>
      </c>
      <c r="G8" s="68" t="s">
        <v>39</v>
      </c>
      <c r="H8" s="68" t="s">
        <v>40</v>
      </c>
      <c r="I8" s="46">
        <v>1158</v>
      </c>
      <c r="J8" s="46">
        <v>15285</v>
      </c>
      <c r="K8" s="68" t="s">
        <v>41</v>
      </c>
      <c r="L8" s="46">
        <v>1058</v>
      </c>
      <c r="N8" s="53">
        <v>1</v>
      </c>
      <c r="O8" s="53" t="s">
        <v>36</v>
      </c>
      <c r="P8" s="61" t="s">
        <v>42</v>
      </c>
      <c r="Q8" s="61" t="s">
        <v>43</v>
      </c>
    </row>
    <row r="9" ht="15.75" spans="1:17">
      <c r="A9" s="67">
        <v>2</v>
      </c>
      <c r="B9" s="67" t="s">
        <v>44</v>
      </c>
      <c r="C9" s="67" t="s">
        <v>31</v>
      </c>
      <c r="D9" s="67" t="s">
        <v>32</v>
      </c>
      <c r="E9" s="67">
        <v>22</v>
      </c>
      <c r="F9" s="67">
        <f>18-11</f>
        <v>7</v>
      </c>
      <c r="G9" s="67" t="s">
        <v>45</v>
      </c>
      <c r="H9" s="67" t="s">
        <v>46</v>
      </c>
      <c r="I9" s="67" t="s">
        <v>47</v>
      </c>
      <c r="J9" s="69">
        <v>15842</v>
      </c>
      <c r="K9" s="67" t="s">
        <v>48</v>
      </c>
      <c r="L9" s="69">
        <v>1064</v>
      </c>
      <c r="N9" s="49">
        <v>2</v>
      </c>
      <c r="O9" s="49" t="s">
        <v>44</v>
      </c>
      <c r="P9" s="60" t="s">
        <v>49</v>
      </c>
      <c r="Q9" s="60" t="s">
        <v>34</v>
      </c>
    </row>
    <row r="10" ht="15.75" spans="1:17">
      <c r="A10" s="66">
        <v>3</v>
      </c>
      <c r="B10" s="66" t="s">
        <v>50</v>
      </c>
      <c r="C10" s="66" t="s">
        <v>16</v>
      </c>
      <c r="D10" s="66" t="s">
        <v>17</v>
      </c>
      <c r="E10" s="66">
        <v>21</v>
      </c>
      <c r="F10" s="66">
        <f>16-10.5</f>
        <v>5.5</v>
      </c>
      <c r="G10" s="66" t="s">
        <v>51</v>
      </c>
      <c r="H10" s="66" t="s">
        <v>52</v>
      </c>
      <c r="I10" s="66" t="s">
        <v>53</v>
      </c>
      <c r="J10" s="70">
        <v>17217</v>
      </c>
      <c r="K10" s="66" t="s">
        <v>54</v>
      </c>
      <c r="L10" s="70">
        <v>1065</v>
      </c>
      <c r="N10" s="57">
        <v>3</v>
      </c>
      <c r="O10" s="57" t="s">
        <v>50</v>
      </c>
      <c r="P10" s="59" t="s">
        <v>55</v>
      </c>
      <c r="Q10" s="59" t="s">
        <v>56</v>
      </c>
    </row>
    <row r="11" ht="15.75" spans="1:17">
      <c r="A11" s="18"/>
      <c r="B11" s="54" t="s">
        <v>57</v>
      </c>
      <c r="C11" s="55"/>
      <c r="D11" s="55"/>
      <c r="E11" s="55"/>
      <c r="F11" s="55"/>
      <c r="G11" s="55"/>
      <c r="H11" s="55"/>
      <c r="I11" s="55"/>
      <c r="J11" s="55"/>
      <c r="K11" s="55"/>
      <c r="L11" s="56"/>
      <c r="N11" s="54" t="s">
        <v>57</v>
      </c>
      <c r="O11" s="55"/>
      <c r="P11" s="55"/>
      <c r="Q11" s="56"/>
    </row>
    <row r="12" ht="15.75" spans="1:17">
      <c r="A12" s="50">
        <v>1</v>
      </c>
      <c r="B12" s="50" t="s">
        <v>58</v>
      </c>
      <c r="C12" s="50" t="s">
        <v>16</v>
      </c>
      <c r="D12" s="50" t="s">
        <v>17</v>
      </c>
      <c r="E12" s="50">
        <v>21</v>
      </c>
      <c r="F12" s="50">
        <f>16-10.5</f>
        <v>5.5</v>
      </c>
      <c r="G12" s="50" t="s">
        <v>18</v>
      </c>
      <c r="H12" s="50" t="s">
        <v>59</v>
      </c>
      <c r="I12" s="50" t="s">
        <v>60</v>
      </c>
      <c r="J12" s="65">
        <v>14507</v>
      </c>
      <c r="K12" s="50" t="s">
        <v>61</v>
      </c>
      <c r="L12" s="65">
        <v>1074</v>
      </c>
      <c r="N12" s="50">
        <v>1</v>
      </c>
      <c r="O12" s="50" t="s">
        <v>58</v>
      </c>
      <c r="P12" s="58" t="s">
        <v>20</v>
      </c>
      <c r="Q12" s="58" t="s">
        <v>62</v>
      </c>
    </row>
    <row r="13" ht="15.75" spans="1:17">
      <c r="A13" s="68">
        <v>2</v>
      </c>
      <c r="B13" s="68" t="s">
        <v>63</v>
      </c>
      <c r="C13" s="68" t="s">
        <v>64</v>
      </c>
      <c r="D13" s="68" t="s">
        <v>65</v>
      </c>
      <c r="E13" s="68" t="s">
        <v>66</v>
      </c>
      <c r="F13" s="68">
        <f>43-33.5</f>
        <v>9.5</v>
      </c>
      <c r="G13" s="68" t="s">
        <v>18</v>
      </c>
      <c r="H13" s="68">
        <v>11</v>
      </c>
      <c r="I13" s="68" t="s">
        <v>67</v>
      </c>
      <c r="J13" s="46">
        <v>15277</v>
      </c>
      <c r="K13" s="46">
        <v>1146</v>
      </c>
      <c r="L13" s="46">
        <v>1057</v>
      </c>
      <c r="N13" s="53">
        <v>2</v>
      </c>
      <c r="O13" s="53" t="s">
        <v>63</v>
      </c>
      <c r="P13" s="61" t="s">
        <v>42</v>
      </c>
      <c r="Q13" s="61" t="s">
        <v>43</v>
      </c>
    </row>
    <row r="14" ht="15.75" spans="1:17">
      <c r="A14" s="18">
        <v>3</v>
      </c>
      <c r="B14" s="18" t="s">
        <v>68</v>
      </c>
      <c r="C14" s="7">
        <v>2.31</v>
      </c>
      <c r="D14" s="7">
        <v>7.42</v>
      </c>
      <c r="E14" s="18">
        <v>20</v>
      </c>
      <c r="F14" s="18">
        <f>50-40</f>
        <v>10</v>
      </c>
      <c r="G14" s="7">
        <v>0.01869</v>
      </c>
      <c r="H14" s="7">
        <v>6.6</v>
      </c>
      <c r="I14" s="7">
        <v>6.6</v>
      </c>
      <c r="J14" s="39">
        <v>15293</v>
      </c>
      <c r="K14" s="39">
        <v>1034</v>
      </c>
      <c r="L14" s="39">
        <v>1108</v>
      </c>
      <c r="N14" s="18">
        <v>3</v>
      </c>
      <c r="O14" s="18" t="s">
        <v>68</v>
      </c>
      <c r="P14" s="62" t="s">
        <v>69</v>
      </c>
      <c r="Q14" s="62" t="s">
        <v>70</v>
      </c>
    </row>
    <row r="18" ht="15.75" spans="2:3">
      <c r="B18" s="50" t="s">
        <v>15</v>
      </c>
      <c r="C18" s="65">
        <v>1078</v>
      </c>
    </row>
    <row r="19" ht="15.75" spans="2:3">
      <c r="B19" s="66" t="s">
        <v>22</v>
      </c>
      <c r="C19" s="66" t="s">
        <v>71</v>
      </c>
    </row>
    <row r="20" ht="15.75" spans="2:3">
      <c r="B20" s="67" t="s">
        <v>30</v>
      </c>
      <c r="C20" s="69">
        <v>1452</v>
      </c>
    </row>
    <row r="21" ht="15.75" spans="2:3">
      <c r="B21" s="68" t="s">
        <v>36</v>
      </c>
      <c r="C21" s="46">
        <v>1158</v>
      </c>
    </row>
    <row r="22" ht="15.75" spans="2:3">
      <c r="B22" s="67" t="s">
        <v>44</v>
      </c>
      <c r="C22" s="67" t="s">
        <v>47</v>
      </c>
    </row>
    <row r="23" ht="15.75" spans="2:3">
      <c r="B23" s="66" t="s">
        <v>50</v>
      </c>
      <c r="C23" s="66" t="s">
        <v>53</v>
      </c>
    </row>
    <row r="24" ht="15.75" spans="2:3">
      <c r="B24" s="50" t="s">
        <v>58</v>
      </c>
      <c r="C24" s="50" t="s">
        <v>60</v>
      </c>
    </row>
    <row r="25" ht="15.75" spans="2:3">
      <c r="B25" s="68" t="s">
        <v>63</v>
      </c>
      <c r="C25" s="68" t="s">
        <v>67</v>
      </c>
    </row>
    <row r="26" ht="15.75" spans="2:3">
      <c r="B26" s="18" t="s">
        <v>68</v>
      </c>
      <c r="C26" s="7">
        <v>6.6</v>
      </c>
    </row>
  </sheetData>
  <mergeCells count="8">
    <mergeCell ref="A1:L1"/>
    <mergeCell ref="P2:Q2"/>
    <mergeCell ref="B3:L3"/>
    <mergeCell ref="N3:Q3"/>
    <mergeCell ref="B7:L7"/>
    <mergeCell ref="N7:Q7"/>
    <mergeCell ref="B11:L11"/>
    <mergeCell ref="N11:Q11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9"/>
  <sheetViews>
    <sheetView tabSelected="1" topLeftCell="F1" workbookViewId="0">
      <selection activeCell="S14" sqref="S14:T14"/>
    </sheetView>
  </sheetViews>
  <sheetFormatPr defaultColWidth="9.14285714285714" defaultRowHeight="15"/>
  <cols>
    <col min="7" max="7" width="12.8571428571429" customWidth="1"/>
    <col min="8" max="8" width="9.57142857142857"/>
    <col min="10" max="10" width="11.5714285714286" customWidth="1"/>
    <col min="13" max="13" width="9.57142857142857"/>
    <col min="14" max="14" width="11" customWidth="1"/>
    <col min="17" max="17" width="18" customWidth="1"/>
    <col min="18" max="18" width="18.8571428571429" customWidth="1"/>
    <col min="19" max="19" width="22.8571428571429" customWidth="1"/>
  </cols>
  <sheetData>
    <row r="1" ht="15.75" spans="1:14">
      <c r="A1" s="8" t="s">
        <v>72</v>
      </c>
      <c r="B1" s="8" t="s">
        <v>73</v>
      </c>
      <c r="C1" s="8" t="s">
        <v>74</v>
      </c>
      <c r="D1" s="2" t="s">
        <v>3</v>
      </c>
      <c r="E1" s="2" t="s">
        <v>4</v>
      </c>
      <c r="F1" s="2" t="s">
        <v>5</v>
      </c>
      <c r="G1" s="2" t="s">
        <v>75</v>
      </c>
      <c r="H1" s="2" t="s">
        <v>7</v>
      </c>
      <c r="I1" s="9" t="s">
        <v>76</v>
      </c>
      <c r="J1" s="2" t="s">
        <v>10</v>
      </c>
      <c r="K1" s="2" t="s">
        <v>11</v>
      </c>
      <c r="L1" s="2" t="s">
        <v>12</v>
      </c>
      <c r="M1" s="29" t="s">
        <v>77</v>
      </c>
      <c r="N1" t="s">
        <v>78</v>
      </c>
    </row>
    <row r="2" ht="15.75" spans="1:14">
      <c r="A2">
        <v>1</v>
      </c>
      <c r="B2" t="s">
        <v>30</v>
      </c>
      <c r="C2">
        <v>1</v>
      </c>
      <c r="D2" s="10">
        <v>4.4</v>
      </c>
      <c r="E2" s="3">
        <v>7.6</v>
      </c>
      <c r="F2" s="11">
        <v>20</v>
      </c>
      <c r="G2" s="11">
        <f>18-11</f>
        <v>7</v>
      </c>
      <c r="H2" s="3">
        <v>0.0267</v>
      </c>
      <c r="I2" s="12">
        <v>2.3042</v>
      </c>
      <c r="J2" s="30">
        <v>15.178</v>
      </c>
      <c r="K2" s="30">
        <v>1.803</v>
      </c>
      <c r="L2" s="30">
        <v>1.061</v>
      </c>
      <c r="M2" s="31">
        <v>14.24204</v>
      </c>
      <c r="N2" s="43">
        <v>1.452</v>
      </c>
    </row>
    <row r="3" ht="15.75" spans="1:14">
      <c r="A3">
        <v>1</v>
      </c>
      <c r="B3" t="s">
        <v>44</v>
      </c>
      <c r="C3">
        <v>2</v>
      </c>
      <c r="D3" s="10">
        <v>4.4</v>
      </c>
      <c r="E3" s="3">
        <v>7.6</v>
      </c>
      <c r="F3" s="11">
        <v>22</v>
      </c>
      <c r="G3" s="11">
        <f>18-11</f>
        <v>7</v>
      </c>
      <c r="H3" s="3">
        <v>0.01335</v>
      </c>
      <c r="I3" s="12">
        <v>1.3509</v>
      </c>
      <c r="J3" s="30">
        <v>15.842</v>
      </c>
      <c r="K3" s="3">
        <v>0.9609</v>
      </c>
      <c r="L3" s="30">
        <v>1.064</v>
      </c>
      <c r="M3" s="31">
        <v>9.210191</v>
      </c>
      <c r="N3" s="3">
        <v>3.19</v>
      </c>
    </row>
    <row r="4" ht="15.75" spans="1:14">
      <c r="A4">
        <v>2</v>
      </c>
      <c r="B4" t="s">
        <v>15</v>
      </c>
      <c r="C4">
        <v>1</v>
      </c>
      <c r="D4" s="13">
        <v>3.2</v>
      </c>
      <c r="E4" s="4">
        <v>7.52</v>
      </c>
      <c r="F4" s="14">
        <v>21</v>
      </c>
      <c r="G4" s="14">
        <f>16-10.5</f>
        <v>5.5</v>
      </c>
      <c r="H4" s="4">
        <v>0.00267</v>
      </c>
      <c r="I4" s="12">
        <v>1.3503</v>
      </c>
      <c r="J4" s="32">
        <v>16.102</v>
      </c>
      <c r="K4" s="4">
        <v>0.534</v>
      </c>
      <c r="L4" s="32">
        <v>1.059</v>
      </c>
      <c r="M4" s="31">
        <v>8.764331</v>
      </c>
      <c r="N4" s="44">
        <v>1.078</v>
      </c>
    </row>
    <row r="5" ht="15.75" spans="1:14">
      <c r="A5">
        <v>2</v>
      </c>
      <c r="B5" t="s">
        <v>58</v>
      </c>
      <c r="C5">
        <v>3</v>
      </c>
      <c r="D5" s="13">
        <v>3.2</v>
      </c>
      <c r="E5" s="4">
        <v>7.52</v>
      </c>
      <c r="F5" s="14">
        <v>21</v>
      </c>
      <c r="G5" s="14">
        <f>16-10.5</f>
        <v>5.5</v>
      </c>
      <c r="H5" s="4">
        <v>0.00267</v>
      </c>
      <c r="I5" s="12">
        <v>1.8766</v>
      </c>
      <c r="J5" s="32">
        <v>14.507</v>
      </c>
      <c r="K5" s="4">
        <v>0.1064</v>
      </c>
      <c r="L5" s="32">
        <v>1.074</v>
      </c>
      <c r="M5" s="31">
        <v>9.719745</v>
      </c>
      <c r="N5" s="45">
        <v>0.99</v>
      </c>
    </row>
    <row r="6" ht="15.75" spans="1:14">
      <c r="A6">
        <v>3</v>
      </c>
      <c r="B6" t="s">
        <v>36</v>
      </c>
      <c r="C6">
        <v>1</v>
      </c>
      <c r="D6" s="15">
        <v>3.3</v>
      </c>
      <c r="E6" s="5">
        <v>7.5</v>
      </c>
      <c r="F6" s="16">
        <v>20</v>
      </c>
      <c r="G6" s="16">
        <f>43-33.5</f>
        <v>9.5</v>
      </c>
      <c r="H6" s="5">
        <v>0.00534</v>
      </c>
      <c r="I6" s="12">
        <v>2.9292</v>
      </c>
      <c r="J6" s="33">
        <v>15.285</v>
      </c>
      <c r="K6" s="5">
        <v>0.0405</v>
      </c>
      <c r="L6" s="33">
        <v>1.058</v>
      </c>
      <c r="M6" s="31">
        <v>8</v>
      </c>
      <c r="N6" s="46">
        <v>1158</v>
      </c>
    </row>
    <row r="7" ht="15.75" spans="1:14">
      <c r="A7">
        <v>3</v>
      </c>
      <c r="B7" t="s">
        <v>63</v>
      </c>
      <c r="C7">
        <v>2</v>
      </c>
      <c r="D7" s="5">
        <v>2.35</v>
      </c>
      <c r="E7" s="5">
        <v>6.9</v>
      </c>
      <c r="F7" s="5">
        <v>21</v>
      </c>
      <c r="G7" s="16">
        <f>43-33.5</f>
        <v>9.5</v>
      </c>
      <c r="H7" s="5">
        <v>0.00267</v>
      </c>
      <c r="I7" s="12">
        <v>2.074</v>
      </c>
      <c r="J7" s="33">
        <v>15.277</v>
      </c>
      <c r="K7" s="33">
        <v>1.146</v>
      </c>
      <c r="L7" s="33">
        <v>1.057</v>
      </c>
      <c r="M7" s="31">
        <v>8.636943</v>
      </c>
      <c r="N7" s="47">
        <v>2.31</v>
      </c>
    </row>
    <row r="8" ht="15.75" spans="1:14">
      <c r="A8">
        <v>4</v>
      </c>
      <c r="B8" t="s">
        <v>22</v>
      </c>
      <c r="C8">
        <v>1</v>
      </c>
      <c r="D8" s="6">
        <v>2.32</v>
      </c>
      <c r="E8" s="6">
        <v>7.42</v>
      </c>
      <c r="F8" s="17">
        <v>20</v>
      </c>
      <c r="G8" s="17">
        <f>14-11</f>
        <v>3</v>
      </c>
      <c r="H8" s="6">
        <v>0.00801</v>
      </c>
      <c r="I8" s="12">
        <v>2.5674</v>
      </c>
      <c r="J8" s="34">
        <v>14.65</v>
      </c>
      <c r="K8" s="6">
        <v>0.384</v>
      </c>
      <c r="L8" s="34">
        <v>1.059</v>
      </c>
      <c r="M8" s="31">
        <v>8</v>
      </c>
      <c r="N8" s="6">
        <v>0.704</v>
      </c>
    </row>
    <row r="9" ht="15.75" spans="1:14">
      <c r="A9">
        <v>4</v>
      </c>
      <c r="B9" s="18" t="s">
        <v>68</v>
      </c>
      <c r="C9" s="18">
        <v>2</v>
      </c>
      <c r="D9" s="7">
        <v>2.31</v>
      </c>
      <c r="E9" s="7">
        <v>7.42</v>
      </c>
      <c r="F9" s="18">
        <v>20</v>
      </c>
      <c r="G9" s="18">
        <f>50-40</f>
        <v>10</v>
      </c>
      <c r="H9" s="7">
        <v>0.01869</v>
      </c>
      <c r="I9" s="12">
        <v>3.0937</v>
      </c>
      <c r="J9" s="39">
        <v>15293</v>
      </c>
      <c r="K9" s="35">
        <v>1.034</v>
      </c>
      <c r="L9" s="35">
        <v>1.108</v>
      </c>
      <c r="M9" s="31">
        <v>9.082803</v>
      </c>
      <c r="N9" s="48">
        <v>0.66</v>
      </c>
    </row>
    <row r="13" ht="15.75" spans="1:12">
      <c r="A13">
        <v>2</v>
      </c>
      <c r="B13" s="41" t="s">
        <v>50</v>
      </c>
      <c r="C13" s="41">
        <v>2</v>
      </c>
      <c r="D13" s="13">
        <v>3.2</v>
      </c>
      <c r="E13" s="4">
        <v>7.52</v>
      </c>
      <c r="F13" s="14">
        <v>21</v>
      </c>
      <c r="G13" s="14">
        <f>16-10.5</f>
        <v>5.5</v>
      </c>
      <c r="H13" s="4">
        <v>0.03204</v>
      </c>
      <c r="I13" s="41"/>
      <c r="J13" s="32">
        <v>1.7217</v>
      </c>
      <c r="K13" s="4">
        <v>0.2822</v>
      </c>
      <c r="L13" s="32">
        <v>1.065</v>
      </c>
    </row>
    <row r="14" ht="15.75" spans="16:20">
      <c r="P14" s="49">
        <v>1</v>
      </c>
      <c r="Q14" s="60" t="s">
        <v>33</v>
      </c>
      <c r="R14" s="60" t="s">
        <v>34</v>
      </c>
      <c r="S14" s="63"/>
      <c r="T14" s="1"/>
    </row>
    <row r="15" ht="15.75" spans="2:19">
      <c r="B15" t="s">
        <v>79</v>
      </c>
      <c r="H15" s="42"/>
      <c r="I15" s="42"/>
      <c r="J15" s="42"/>
      <c r="K15" s="42"/>
      <c r="L15" s="42"/>
      <c r="M15" s="42"/>
      <c r="P15" s="50">
        <v>2</v>
      </c>
      <c r="Q15" s="58" t="s">
        <v>20</v>
      </c>
      <c r="R15" s="58" t="s">
        <v>21</v>
      </c>
      <c r="S15" s="42"/>
    </row>
    <row r="16" ht="18.75" spans="2:19">
      <c r="B16" t="s">
        <v>80</v>
      </c>
      <c r="H16" s="42"/>
      <c r="I16" s="51" t="s">
        <v>1</v>
      </c>
      <c r="J16" s="51" t="s">
        <v>2</v>
      </c>
      <c r="K16" s="52" t="s">
        <v>13</v>
      </c>
      <c r="L16" s="52"/>
      <c r="M16" s="42"/>
      <c r="P16" s="53">
        <v>3</v>
      </c>
      <c r="Q16" s="61" t="s">
        <v>42</v>
      </c>
      <c r="R16" s="61" t="s">
        <v>43</v>
      </c>
      <c r="S16" s="42"/>
    </row>
    <row r="17" ht="15.75" spans="2:19">
      <c r="B17" t="s">
        <v>81</v>
      </c>
      <c r="H17" s="42"/>
      <c r="I17" s="54" t="s">
        <v>14</v>
      </c>
      <c r="J17" s="55"/>
      <c r="K17" s="55"/>
      <c r="L17" s="56"/>
      <c r="M17" s="42"/>
      <c r="P17" s="57">
        <v>4</v>
      </c>
      <c r="Q17" s="59" t="s">
        <v>55</v>
      </c>
      <c r="R17" s="59" t="s">
        <v>56</v>
      </c>
      <c r="S17" s="42"/>
    </row>
    <row r="18" ht="15.75" spans="8:13">
      <c r="H18" s="42"/>
      <c r="I18" s="50">
        <v>1</v>
      </c>
      <c r="J18" s="50" t="s">
        <v>15</v>
      </c>
      <c r="K18" s="58" t="s">
        <v>20</v>
      </c>
      <c r="L18" s="58" t="s">
        <v>21</v>
      </c>
      <c r="M18" s="42"/>
    </row>
    <row r="19" ht="15.75" spans="2:13">
      <c r="B19" t="s">
        <v>82</v>
      </c>
      <c r="H19" s="42"/>
      <c r="I19" s="57">
        <v>2</v>
      </c>
      <c r="J19" s="57" t="s">
        <v>22</v>
      </c>
      <c r="K19" s="59" t="s">
        <v>28</v>
      </c>
      <c r="L19" s="59" t="s">
        <v>29</v>
      </c>
      <c r="M19" s="42"/>
    </row>
    <row r="20" ht="15.75" spans="2:13">
      <c r="B20" t="s">
        <v>83</v>
      </c>
      <c r="H20" s="42"/>
      <c r="I20" s="49">
        <v>3</v>
      </c>
      <c r="J20" s="49" t="s">
        <v>30</v>
      </c>
      <c r="K20" s="60" t="s">
        <v>33</v>
      </c>
      <c r="L20" s="60" t="s">
        <v>34</v>
      </c>
      <c r="M20" s="42"/>
    </row>
    <row r="21" ht="15.75" spans="2:13">
      <c r="B21" t="s">
        <v>84</v>
      </c>
      <c r="H21" s="42"/>
      <c r="I21" s="54" t="s">
        <v>35</v>
      </c>
      <c r="J21" s="55"/>
      <c r="K21" s="55"/>
      <c r="L21" s="56"/>
      <c r="M21" s="42"/>
    </row>
    <row r="22" ht="15.75" spans="8:13">
      <c r="H22" s="42"/>
      <c r="I22" s="53">
        <v>1</v>
      </c>
      <c r="J22" s="53" t="s">
        <v>36</v>
      </c>
      <c r="K22" s="61" t="s">
        <v>42</v>
      </c>
      <c r="L22" s="61" t="s">
        <v>43</v>
      </c>
      <c r="M22" s="42"/>
    </row>
    <row r="23" ht="15.75" spans="8:13">
      <c r="H23" s="42"/>
      <c r="I23" s="49">
        <v>2</v>
      </c>
      <c r="J23" s="49" t="s">
        <v>44</v>
      </c>
      <c r="K23" s="60" t="s">
        <v>49</v>
      </c>
      <c r="L23" s="60" t="s">
        <v>34</v>
      </c>
      <c r="M23" s="42"/>
    </row>
    <row r="24" ht="15.75" spans="8:13">
      <c r="H24" s="42"/>
      <c r="I24" s="57">
        <v>3</v>
      </c>
      <c r="J24" s="57" t="s">
        <v>50</v>
      </c>
      <c r="K24" s="59" t="s">
        <v>55</v>
      </c>
      <c r="L24" s="59" t="s">
        <v>56</v>
      </c>
      <c r="M24" s="42"/>
    </row>
    <row r="25" ht="15.75" spans="8:13">
      <c r="H25" s="42"/>
      <c r="I25" s="54" t="s">
        <v>57</v>
      </c>
      <c r="J25" s="55"/>
      <c r="K25" s="55"/>
      <c r="L25" s="56"/>
      <c r="M25" s="42"/>
    </row>
    <row r="26" ht="15.75" spans="8:13">
      <c r="H26" s="42"/>
      <c r="I26" s="50">
        <v>1</v>
      </c>
      <c r="J26" s="50" t="s">
        <v>58</v>
      </c>
      <c r="K26" s="58" t="s">
        <v>20</v>
      </c>
      <c r="L26" s="58" t="s">
        <v>62</v>
      </c>
      <c r="M26" s="42"/>
    </row>
    <row r="27" ht="15.75" spans="8:13">
      <c r="H27" s="42"/>
      <c r="I27" s="53">
        <v>2</v>
      </c>
      <c r="J27" s="53" t="s">
        <v>63</v>
      </c>
      <c r="K27" s="61" t="s">
        <v>42</v>
      </c>
      <c r="L27" s="61" t="s">
        <v>43</v>
      </c>
      <c r="M27" s="42"/>
    </row>
    <row r="28" ht="15.75" spans="8:13">
      <c r="H28" s="42"/>
      <c r="I28" s="18">
        <v>3</v>
      </c>
      <c r="J28" s="18" t="s">
        <v>68</v>
      </c>
      <c r="K28" s="62" t="s">
        <v>69</v>
      </c>
      <c r="L28" s="62" t="s">
        <v>70</v>
      </c>
      <c r="M28" s="42"/>
    </row>
    <row r="29" spans="8:13">
      <c r="H29" s="42"/>
      <c r="I29" s="42"/>
      <c r="J29" s="42"/>
      <c r="K29" s="42"/>
      <c r="L29" s="42"/>
      <c r="M29" s="42"/>
    </row>
  </sheetData>
  <mergeCells count="4">
    <mergeCell ref="K16:L16"/>
    <mergeCell ref="I17:L17"/>
    <mergeCell ref="I21:L21"/>
    <mergeCell ref="I25:L2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"/>
  <sheetViews>
    <sheetView workbookViewId="0">
      <selection activeCell="N1" sqref="N$1:N$1048576"/>
    </sheetView>
  </sheetViews>
  <sheetFormatPr defaultColWidth="9.14285714285714" defaultRowHeight="15"/>
  <cols>
    <col min="14" max="14" width="9.57142857142857"/>
  </cols>
  <sheetData>
    <row r="1" ht="15.75" spans="1:14">
      <c r="A1" s="8" t="s">
        <v>72</v>
      </c>
      <c r="B1" s="8" t="s">
        <v>74</v>
      </c>
      <c r="C1" s="2" t="s">
        <v>3</v>
      </c>
      <c r="D1" s="2" t="s">
        <v>4</v>
      </c>
      <c r="E1" s="2" t="s">
        <v>5</v>
      </c>
      <c r="F1" s="2" t="s">
        <v>75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8" t="s">
        <v>85</v>
      </c>
      <c r="N1" s="2" t="s">
        <v>86</v>
      </c>
    </row>
    <row r="2" ht="15.75" spans="1:14">
      <c r="A2">
        <v>1</v>
      </c>
      <c r="B2">
        <v>1</v>
      </c>
      <c r="C2" s="10">
        <v>4.4</v>
      </c>
      <c r="D2" s="3">
        <v>7.6</v>
      </c>
      <c r="E2" s="11">
        <v>20</v>
      </c>
      <c r="F2" s="11">
        <f>18-11</f>
        <v>7</v>
      </c>
      <c r="G2" s="3">
        <v>0.00267</v>
      </c>
      <c r="H2" s="30">
        <v>1804</v>
      </c>
      <c r="I2" s="30">
        <v>1452</v>
      </c>
      <c r="J2" s="30">
        <v>15.178</v>
      </c>
      <c r="K2" s="30">
        <v>1.803</v>
      </c>
      <c r="L2" s="30">
        <v>1.061</v>
      </c>
      <c r="M2">
        <v>14.24204</v>
      </c>
      <c r="N2" s="12">
        <v>2.3042</v>
      </c>
    </row>
    <row r="3" ht="15.75" spans="1:14">
      <c r="A3">
        <v>1</v>
      </c>
      <c r="B3">
        <v>2</v>
      </c>
      <c r="C3" s="10">
        <v>4.4</v>
      </c>
      <c r="D3" s="3">
        <v>7.6</v>
      </c>
      <c r="E3" s="11">
        <v>22</v>
      </c>
      <c r="F3" s="11">
        <f>18-11</f>
        <v>7</v>
      </c>
      <c r="G3" s="3">
        <v>0.01335</v>
      </c>
      <c r="H3" s="3">
        <v>15.4</v>
      </c>
      <c r="I3" s="3">
        <v>3.19</v>
      </c>
      <c r="J3" s="30">
        <v>15.842</v>
      </c>
      <c r="K3" s="3">
        <v>0.9609</v>
      </c>
      <c r="L3" s="30">
        <v>1.064</v>
      </c>
      <c r="M3">
        <v>9.210191</v>
      </c>
      <c r="N3" s="12">
        <v>1.3509</v>
      </c>
    </row>
    <row r="4" ht="15.75" spans="1:14">
      <c r="A4">
        <v>2</v>
      </c>
      <c r="B4">
        <v>1</v>
      </c>
      <c r="C4" s="13">
        <v>3.2</v>
      </c>
      <c r="D4" s="4">
        <v>7.52</v>
      </c>
      <c r="E4" s="14">
        <v>21</v>
      </c>
      <c r="F4" s="14">
        <f t="shared" ref="F4:F9" si="0">16-10.5</f>
        <v>5.5</v>
      </c>
      <c r="G4" s="4">
        <v>0.00267</v>
      </c>
      <c r="H4" s="32">
        <v>1.672</v>
      </c>
      <c r="I4" s="32">
        <v>1.078</v>
      </c>
      <c r="J4" s="32">
        <v>16.102</v>
      </c>
      <c r="K4" s="4">
        <v>0.534</v>
      </c>
      <c r="L4" s="32">
        <v>1.059</v>
      </c>
      <c r="M4">
        <v>8.764331</v>
      </c>
      <c r="N4" s="12">
        <v>1.3503</v>
      </c>
    </row>
    <row r="5" ht="15.75" spans="1:14">
      <c r="A5">
        <v>2</v>
      </c>
      <c r="B5">
        <v>2</v>
      </c>
      <c r="C5" s="13">
        <v>3.2</v>
      </c>
      <c r="D5" s="4">
        <v>7.52</v>
      </c>
      <c r="E5" s="14">
        <v>21</v>
      </c>
      <c r="F5" s="14">
        <f t="shared" si="0"/>
        <v>5.5</v>
      </c>
      <c r="G5" s="4">
        <v>0.00267</v>
      </c>
      <c r="H5" s="4">
        <v>11.44</v>
      </c>
      <c r="I5" s="4">
        <v>0.99</v>
      </c>
      <c r="J5" s="32">
        <v>14.507</v>
      </c>
      <c r="K5" s="4">
        <v>0.1064</v>
      </c>
      <c r="L5" s="32">
        <v>1.074</v>
      </c>
      <c r="M5">
        <v>9.719745</v>
      </c>
      <c r="N5" s="12">
        <v>1.8766</v>
      </c>
    </row>
    <row r="6" ht="15.75" spans="1:14">
      <c r="A6">
        <v>3</v>
      </c>
      <c r="B6">
        <v>1</v>
      </c>
      <c r="C6" s="15">
        <v>3.3</v>
      </c>
      <c r="D6" s="5">
        <v>7.5</v>
      </c>
      <c r="E6" s="16">
        <v>20</v>
      </c>
      <c r="F6" s="16">
        <f>43-33.5</f>
        <v>9.5</v>
      </c>
      <c r="G6" s="5">
        <v>0.00534</v>
      </c>
      <c r="H6" s="33">
        <v>8.36</v>
      </c>
      <c r="I6" s="33">
        <v>1.158</v>
      </c>
      <c r="J6" s="33">
        <v>15.285</v>
      </c>
      <c r="K6" s="5">
        <v>0.0405</v>
      </c>
      <c r="L6" s="33">
        <v>1.058</v>
      </c>
      <c r="M6">
        <v>8</v>
      </c>
      <c r="N6" s="12">
        <v>2.9292</v>
      </c>
    </row>
    <row r="7" ht="15.75" spans="1:14">
      <c r="A7">
        <v>3</v>
      </c>
      <c r="B7">
        <v>2</v>
      </c>
      <c r="C7" s="5">
        <v>2.35</v>
      </c>
      <c r="D7" s="5">
        <v>6.9</v>
      </c>
      <c r="E7" s="5">
        <v>21</v>
      </c>
      <c r="F7" s="16">
        <f>43-33.5</f>
        <v>9.5</v>
      </c>
      <c r="G7" s="5">
        <v>0.00267</v>
      </c>
      <c r="H7" s="33">
        <v>11</v>
      </c>
      <c r="I7" s="5">
        <v>2.31</v>
      </c>
      <c r="J7" s="33">
        <v>15.277</v>
      </c>
      <c r="K7" s="33">
        <v>1.146</v>
      </c>
      <c r="L7" s="33">
        <v>1.057</v>
      </c>
      <c r="M7">
        <v>8.636943</v>
      </c>
      <c r="N7" s="12">
        <v>2.074</v>
      </c>
    </row>
    <row r="8" ht="15.75" spans="1:14">
      <c r="A8">
        <v>4</v>
      </c>
      <c r="B8">
        <v>1</v>
      </c>
      <c r="C8" s="6">
        <v>2.32</v>
      </c>
      <c r="D8" s="6">
        <v>7.42</v>
      </c>
      <c r="E8" s="17">
        <v>20</v>
      </c>
      <c r="F8" s="17">
        <f>14-11</f>
        <v>3</v>
      </c>
      <c r="G8" s="6">
        <v>0.00801</v>
      </c>
      <c r="H8" s="6">
        <v>9.68</v>
      </c>
      <c r="I8" s="6">
        <v>0.704</v>
      </c>
      <c r="J8" s="34">
        <v>14.65</v>
      </c>
      <c r="K8" s="6">
        <v>0.384</v>
      </c>
      <c r="L8" s="34">
        <v>1.059</v>
      </c>
      <c r="M8">
        <v>8</v>
      </c>
      <c r="N8" s="12">
        <v>2.5674</v>
      </c>
    </row>
    <row r="9" ht="15.75" spans="1:14">
      <c r="A9">
        <v>4</v>
      </c>
      <c r="B9">
        <v>2</v>
      </c>
      <c r="C9" s="40">
        <v>3.2</v>
      </c>
      <c r="D9" s="6">
        <v>7.52</v>
      </c>
      <c r="E9" s="17">
        <v>21</v>
      </c>
      <c r="F9" s="17">
        <f t="shared" si="0"/>
        <v>5.5</v>
      </c>
      <c r="G9" s="6">
        <v>0.03204</v>
      </c>
      <c r="H9" s="6">
        <v>7.92</v>
      </c>
      <c r="I9" s="6">
        <v>2.26</v>
      </c>
      <c r="J9" s="34">
        <v>1.7217</v>
      </c>
      <c r="K9" s="6">
        <v>0.2822</v>
      </c>
      <c r="L9" s="34">
        <v>1.065</v>
      </c>
      <c r="M9">
        <v>9.082803</v>
      </c>
      <c r="N9" s="12">
        <v>3.0937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M3" sqref="A1:V10"/>
    </sheetView>
  </sheetViews>
  <sheetFormatPr defaultColWidth="9.14285714285714" defaultRowHeight="15"/>
  <cols>
    <col min="6" max="6" width="12.8571428571429" customWidth="1"/>
    <col min="7" max="8" width="9.57142857142857"/>
    <col min="9" max="9" width="11.5714285714286" customWidth="1"/>
    <col min="13" max="13" width="12.8571428571429"/>
    <col min="14" max="14" width="9.57142857142857"/>
    <col min="15" max="15" width="10.5714285714286"/>
    <col min="16" max="16" width="9.57142857142857"/>
    <col min="17" max="22" width="12.8571428571429"/>
  </cols>
  <sheetData>
    <row r="1" spans="8:18">
      <c r="H1" t="s">
        <v>87</v>
      </c>
      <c r="M1" t="s">
        <v>88</v>
      </c>
      <c r="R1" t="s">
        <v>89</v>
      </c>
    </row>
    <row r="2" ht="15.75" spans="1:22">
      <c r="A2" s="8" t="s">
        <v>72</v>
      </c>
      <c r="B2" s="8" t="s">
        <v>74</v>
      </c>
      <c r="C2" s="2" t="s">
        <v>3</v>
      </c>
      <c r="D2" s="2" t="s">
        <v>4</v>
      </c>
      <c r="E2" s="2" t="s">
        <v>5</v>
      </c>
      <c r="F2" s="2" t="s">
        <v>75</v>
      </c>
      <c r="G2" s="2" t="s">
        <v>7</v>
      </c>
      <c r="H2" s="9" t="s">
        <v>76</v>
      </c>
      <c r="I2" s="2" t="s">
        <v>10</v>
      </c>
      <c r="J2" s="2" t="s">
        <v>11</v>
      </c>
      <c r="K2" s="2" t="s">
        <v>12</v>
      </c>
      <c r="L2" s="29" t="s">
        <v>77</v>
      </c>
      <c r="M2" s="2" t="s">
        <v>86</v>
      </c>
      <c r="N2" s="2" t="s">
        <v>10</v>
      </c>
      <c r="O2" s="2" t="s">
        <v>11</v>
      </c>
      <c r="P2" s="2" t="s">
        <v>12</v>
      </c>
      <c r="Q2" s="8" t="s">
        <v>85</v>
      </c>
      <c r="R2" s="2" t="s">
        <v>86</v>
      </c>
      <c r="S2" s="2" t="s">
        <v>10</v>
      </c>
      <c r="T2" s="2" t="s">
        <v>11</v>
      </c>
      <c r="U2" s="2" t="s">
        <v>12</v>
      </c>
      <c r="V2" s="8" t="s">
        <v>85</v>
      </c>
    </row>
    <row r="3" ht="15.75" spans="1:22">
      <c r="A3">
        <v>1</v>
      </c>
      <c r="B3">
        <v>1</v>
      </c>
      <c r="C3" s="10">
        <v>4.4</v>
      </c>
      <c r="D3" s="3">
        <v>7.6</v>
      </c>
      <c r="E3" s="11">
        <v>20</v>
      </c>
      <c r="F3" s="11">
        <f>18-11</f>
        <v>7</v>
      </c>
      <c r="G3" s="3">
        <v>0.0267</v>
      </c>
      <c r="H3" s="12">
        <v>2.3042</v>
      </c>
      <c r="I3" s="30">
        <v>15.178</v>
      </c>
      <c r="J3" s="30">
        <v>1.803</v>
      </c>
      <c r="K3" s="30">
        <v>1.061</v>
      </c>
      <c r="L3" s="31">
        <v>14.24204</v>
      </c>
      <c r="M3">
        <f>H3/1000</f>
        <v>0.0023042</v>
      </c>
      <c r="N3">
        <f>I3/1000</f>
        <v>0.015178</v>
      </c>
      <c r="O3">
        <f>J3/1000</f>
        <v>0.001803</v>
      </c>
      <c r="P3">
        <f>K3/1000</f>
        <v>0.001061</v>
      </c>
      <c r="Q3">
        <f>L3/1000</f>
        <v>0.01424204</v>
      </c>
      <c r="R3">
        <f>(M3/17.031)*10^6</f>
        <v>135.29446303799</v>
      </c>
      <c r="S3">
        <f>(N3/18.04)*10^6</f>
        <v>841.352549889135</v>
      </c>
      <c r="T3">
        <f>(O3/62.0049)*10^6</f>
        <v>29.0783470338635</v>
      </c>
      <c r="U3">
        <f>(P3/46.005)*10^6</f>
        <v>23.0627105749375</v>
      </c>
      <c r="V3">
        <f>(Q3/94.9714)*10^6</f>
        <v>149.961356787412</v>
      </c>
    </row>
    <row r="4" ht="15.75" spans="1:22">
      <c r="A4">
        <v>1</v>
      </c>
      <c r="B4">
        <v>2</v>
      </c>
      <c r="C4" s="10">
        <v>4.4</v>
      </c>
      <c r="D4" s="3">
        <v>7.6</v>
      </c>
      <c r="E4" s="11">
        <v>22</v>
      </c>
      <c r="F4" s="11">
        <f>18-11</f>
        <v>7</v>
      </c>
      <c r="G4" s="3">
        <v>0.01335</v>
      </c>
      <c r="H4" s="12">
        <v>1.3509</v>
      </c>
      <c r="I4" s="30">
        <v>15.842</v>
      </c>
      <c r="J4" s="3">
        <v>0.9609</v>
      </c>
      <c r="K4" s="30">
        <v>1.064</v>
      </c>
      <c r="L4" s="31">
        <v>9.210191</v>
      </c>
      <c r="M4">
        <f t="shared" ref="M4:M10" si="0">H4/1000</f>
        <v>0.0013509</v>
      </c>
      <c r="N4">
        <f t="shared" ref="N4:N10" si="1">I4/1000</f>
        <v>0.015842</v>
      </c>
      <c r="O4">
        <f t="shared" ref="O4:O10" si="2">J4/1000</f>
        <v>0.0009609</v>
      </c>
      <c r="P4">
        <f t="shared" ref="P4:P10" si="3">K4/1000</f>
        <v>0.001064</v>
      </c>
      <c r="Q4">
        <f t="shared" ref="Q4:Q10" si="4">L4/1000</f>
        <v>0.009210191</v>
      </c>
      <c r="R4">
        <f t="shared" ref="R4:R10" si="5">(M4/17.031)*10^6</f>
        <v>79.3200634137749</v>
      </c>
      <c r="S4">
        <f t="shared" ref="S4:S10" si="6">(N4/18.04)*10^6</f>
        <v>878.159645232816</v>
      </c>
      <c r="T4">
        <f t="shared" ref="T4:T10" si="7">(O4/62.0049)*10^6</f>
        <v>15.4971623210424</v>
      </c>
      <c r="U4">
        <f t="shared" ref="U4:U10" si="8">(P4/46.005)*10^6</f>
        <v>23.1279208781654</v>
      </c>
      <c r="V4">
        <f t="shared" ref="V4:V10" si="9">(Q4/94.9714)*10^6</f>
        <v>96.9785746024593</v>
      </c>
    </row>
    <row r="5" ht="15.75" spans="1:22">
      <c r="A5">
        <v>2</v>
      </c>
      <c r="B5">
        <v>1</v>
      </c>
      <c r="C5" s="13">
        <v>3.2</v>
      </c>
      <c r="D5" s="4">
        <v>7.52</v>
      </c>
      <c r="E5" s="14">
        <v>21</v>
      </c>
      <c r="F5" s="14">
        <f>16-10.5</f>
        <v>5.5</v>
      </c>
      <c r="G5" s="4">
        <v>0.00267</v>
      </c>
      <c r="H5" s="12">
        <v>1.3503</v>
      </c>
      <c r="I5" s="32">
        <v>16.102</v>
      </c>
      <c r="J5" s="4">
        <v>0.534</v>
      </c>
      <c r="K5" s="32">
        <v>1.059</v>
      </c>
      <c r="L5" s="31">
        <v>8.764331</v>
      </c>
      <c r="M5">
        <f t="shared" si="0"/>
        <v>0.0013503</v>
      </c>
      <c r="N5">
        <f t="shared" si="1"/>
        <v>0.016102</v>
      </c>
      <c r="O5">
        <f t="shared" si="2"/>
        <v>0.000534</v>
      </c>
      <c r="P5">
        <f t="shared" si="3"/>
        <v>0.001059</v>
      </c>
      <c r="Q5">
        <f t="shared" si="4"/>
        <v>0.008764331</v>
      </c>
      <c r="R5">
        <f t="shared" si="5"/>
        <v>79.2848335388409</v>
      </c>
      <c r="S5">
        <f t="shared" si="6"/>
        <v>892.572062084257</v>
      </c>
      <c r="T5">
        <f t="shared" si="7"/>
        <v>8.61222258240881</v>
      </c>
      <c r="U5">
        <f t="shared" si="8"/>
        <v>23.0192370394522</v>
      </c>
      <c r="V5">
        <f t="shared" si="9"/>
        <v>92.283898099849</v>
      </c>
    </row>
    <row r="6" ht="15.75" spans="1:22">
      <c r="A6">
        <v>2</v>
      </c>
      <c r="B6">
        <v>2</v>
      </c>
      <c r="C6" s="13">
        <v>3.2</v>
      </c>
      <c r="D6" s="4">
        <v>7.52</v>
      </c>
      <c r="E6" s="14">
        <v>21</v>
      </c>
      <c r="F6" s="14">
        <f>16-10.5</f>
        <v>5.5</v>
      </c>
      <c r="G6" s="4">
        <v>0.00267</v>
      </c>
      <c r="H6" s="12">
        <v>1.8766</v>
      </c>
      <c r="I6" s="32">
        <v>14.507</v>
      </c>
      <c r="J6" s="4">
        <v>0.1064</v>
      </c>
      <c r="K6" s="32">
        <v>1.074</v>
      </c>
      <c r="L6" s="31">
        <v>9.719745</v>
      </c>
      <c r="M6">
        <f t="shared" si="0"/>
        <v>0.0018766</v>
      </c>
      <c r="N6">
        <f t="shared" si="1"/>
        <v>0.014507</v>
      </c>
      <c r="O6">
        <f t="shared" si="2"/>
        <v>0.0001064</v>
      </c>
      <c r="P6">
        <f t="shared" si="3"/>
        <v>0.001074</v>
      </c>
      <c r="Q6">
        <f t="shared" si="4"/>
        <v>0.009719745</v>
      </c>
      <c r="R6">
        <f t="shared" si="5"/>
        <v>110.187305501732</v>
      </c>
      <c r="S6">
        <f t="shared" si="6"/>
        <v>804.157427937916</v>
      </c>
      <c r="T6">
        <f t="shared" si="7"/>
        <v>1.71599341342378</v>
      </c>
      <c r="U6">
        <f t="shared" si="8"/>
        <v>23.3452885555918</v>
      </c>
      <c r="V6">
        <f t="shared" si="9"/>
        <v>102.343916168446</v>
      </c>
    </row>
    <row r="7" ht="15.75" spans="1:22">
      <c r="A7">
        <v>3</v>
      </c>
      <c r="B7">
        <v>1</v>
      </c>
      <c r="C7" s="15">
        <v>3.3</v>
      </c>
      <c r="D7" s="5">
        <v>7.5</v>
      </c>
      <c r="E7" s="16">
        <v>20</v>
      </c>
      <c r="F7" s="16">
        <f>43-33.5</f>
        <v>9.5</v>
      </c>
      <c r="G7" s="5">
        <v>0.00534</v>
      </c>
      <c r="H7" s="12">
        <v>2.9292</v>
      </c>
      <c r="I7" s="33">
        <v>15.285</v>
      </c>
      <c r="J7" s="5">
        <v>0.0405</v>
      </c>
      <c r="K7" s="33">
        <v>1.058</v>
      </c>
      <c r="L7" s="31">
        <v>8</v>
      </c>
      <c r="M7">
        <f t="shared" si="0"/>
        <v>0.0029292</v>
      </c>
      <c r="N7">
        <f t="shared" si="1"/>
        <v>0.015285</v>
      </c>
      <c r="O7">
        <f t="shared" si="2"/>
        <v>4.05e-5</v>
      </c>
      <c r="P7">
        <f t="shared" si="3"/>
        <v>0.001058</v>
      </c>
      <c r="Q7">
        <f t="shared" si="4"/>
        <v>0.008</v>
      </c>
      <c r="R7">
        <f t="shared" si="5"/>
        <v>171.992249427515</v>
      </c>
      <c r="S7">
        <f t="shared" si="6"/>
        <v>847.283813747228</v>
      </c>
      <c r="T7">
        <f t="shared" si="7"/>
        <v>0.653174184620893</v>
      </c>
      <c r="U7">
        <f t="shared" si="8"/>
        <v>22.9975002717096</v>
      </c>
      <c r="V7">
        <f t="shared" si="9"/>
        <v>84.2358857508681</v>
      </c>
    </row>
    <row r="8" ht="15.75" spans="1:22">
      <c r="A8">
        <v>3</v>
      </c>
      <c r="B8">
        <v>2</v>
      </c>
      <c r="C8" s="5">
        <v>2.35</v>
      </c>
      <c r="D8" s="5">
        <v>6.9</v>
      </c>
      <c r="E8" s="5">
        <v>21</v>
      </c>
      <c r="F8" s="16">
        <f>43-33.5</f>
        <v>9.5</v>
      </c>
      <c r="G8" s="5">
        <v>0.00267</v>
      </c>
      <c r="H8" s="12">
        <v>2.074</v>
      </c>
      <c r="I8" s="33">
        <v>15.277</v>
      </c>
      <c r="J8" s="33">
        <v>1.146</v>
      </c>
      <c r="K8" s="33">
        <v>1.057</v>
      </c>
      <c r="L8" s="31">
        <v>8.636943</v>
      </c>
      <c r="M8">
        <f t="shared" si="0"/>
        <v>0.002074</v>
      </c>
      <c r="N8">
        <f t="shared" si="1"/>
        <v>0.015277</v>
      </c>
      <c r="O8">
        <f t="shared" si="2"/>
        <v>0.001146</v>
      </c>
      <c r="P8">
        <f t="shared" si="3"/>
        <v>0.001057</v>
      </c>
      <c r="Q8">
        <f t="shared" si="4"/>
        <v>0.008636943</v>
      </c>
      <c r="R8">
        <f t="shared" si="5"/>
        <v>121.777934355</v>
      </c>
      <c r="S8">
        <f t="shared" si="6"/>
        <v>846.840354767184</v>
      </c>
      <c r="T8">
        <f t="shared" si="7"/>
        <v>18.4824102611245</v>
      </c>
      <c r="U8">
        <f t="shared" si="8"/>
        <v>22.975763503967</v>
      </c>
      <c r="V8">
        <f t="shared" si="9"/>
        <v>90.9425679730951</v>
      </c>
    </row>
    <row r="9" ht="15.75" spans="1:22">
      <c r="A9">
        <v>4</v>
      </c>
      <c r="B9">
        <v>1</v>
      </c>
      <c r="C9" s="6">
        <v>2.32</v>
      </c>
      <c r="D9" s="6">
        <v>7.42</v>
      </c>
      <c r="E9" s="17">
        <v>20</v>
      </c>
      <c r="F9" s="17">
        <f>14-11</f>
        <v>3</v>
      </c>
      <c r="G9" s="6">
        <v>0.00801</v>
      </c>
      <c r="H9" s="12">
        <v>2.5674</v>
      </c>
      <c r="I9" s="34">
        <v>14.65</v>
      </c>
      <c r="J9" s="6">
        <v>0.384</v>
      </c>
      <c r="K9" s="34">
        <v>1.059</v>
      </c>
      <c r="L9" s="31">
        <v>8</v>
      </c>
      <c r="M9">
        <f t="shared" si="0"/>
        <v>0.0025674</v>
      </c>
      <c r="N9">
        <f t="shared" si="1"/>
        <v>0.01465</v>
      </c>
      <c r="O9">
        <f t="shared" si="2"/>
        <v>0.000384</v>
      </c>
      <c r="P9">
        <f t="shared" si="3"/>
        <v>0.001059</v>
      </c>
      <c r="Q9">
        <f t="shared" si="4"/>
        <v>0.008</v>
      </c>
      <c r="R9">
        <f t="shared" si="5"/>
        <v>150.748634842346</v>
      </c>
      <c r="S9">
        <f t="shared" si="6"/>
        <v>812.084257206208</v>
      </c>
      <c r="T9">
        <f t="shared" si="7"/>
        <v>6.19305893566476</v>
      </c>
      <c r="U9">
        <f t="shared" si="8"/>
        <v>23.0192370394522</v>
      </c>
      <c r="V9">
        <f t="shared" si="9"/>
        <v>84.2358857508681</v>
      </c>
    </row>
    <row r="10" ht="15.75" spans="1:22">
      <c r="A10">
        <v>4</v>
      </c>
      <c r="B10">
        <v>2</v>
      </c>
      <c r="C10" s="7">
        <v>2.31</v>
      </c>
      <c r="D10" s="7">
        <v>7.42</v>
      </c>
      <c r="E10" s="18">
        <v>20</v>
      </c>
      <c r="F10" s="18">
        <f>50-40</f>
        <v>10</v>
      </c>
      <c r="G10" s="7">
        <v>0.01869</v>
      </c>
      <c r="H10" s="12">
        <v>3.0937</v>
      </c>
      <c r="I10" s="35">
        <v>15.293</v>
      </c>
      <c r="J10" s="35">
        <v>1.034</v>
      </c>
      <c r="K10" s="35">
        <v>1.108</v>
      </c>
      <c r="L10" s="31">
        <v>9.082803</v>
      </c>
      <c r="M10">
        <f t="shared" si="0"/>
        <v>0.0030937</v>
      </c>
      <c r="N10">
        <f t="shared" si="1"/>
        <v>0.015293</v>
      </c>
      <c r="O10">
        <f t="shared" si="2"/>
        <v>0.001034</v>
      </c>
      <c r="P10">
        <f t="shared" si="3"/>
        <v>0.001108</v>
      </c>
      <c r="Q10">
        <f t="shared" si="4"/>
        <v>0.009082803</v>
      </c>
      <c r="R10">
        <f t="shared" si="5"/>
        <v>181.651106805238</v>
      </c>
      <c r="S10">
        <f t="shared" si="6"/>
        <v>847.727272727273</v>
      </c>
      <c r="T10">
        <f t="shared" si="7"/>
        <v>16.676101404889</v>
      </c>
      <c r="U10">
        <f t="shared" si="8"/>
        <v>24.0843386588414</v>
      </c>
      <c r="V10">
        <f t="shared" si="9"/>
        <v>95.6372444757053</v>
      </c>
    </row>
    <row r="13" spans="8:12">
      <c r="H13" s="21">
        <v>17.031</v>
      </c>
      <c r="I13" s="37">
        <v>18.04</v>
      </c>
      <c r="J13" s="38">
        <v>62.0049</v>
      </c>
      <c r="K13">
        <v>46.005</v>
      </c>
      <c r="L13">
        <v>94.9714</v>
      </c>
    </row>
    <row r="18" ht="15.75" spans="4:13">
      <c r="D18" s="2"/>
      <c r="E18" s="2"/>
      <c r="F18" s="2"/>
      <c r="G18" s="2"/>
      <c r="H18" s="2"/>
      <c r="I18" s="9"/>
      <c r="J18" s="2"/>
      <c r="K18" s="2"/>
      <c r="L18" s="2"/>
      <c r="M18" s="29"/>
    </row>
    <row r="19" ht="15.75" spans="4:13">
      <c r="D19" s="10"/>
      <c r="E19" s="3"/>
      <c r="F19" s="11"/>
      <c r="G19" s="11"/>
      <c r="H19" s="3"/>
      <c r="I19" s="12"/>
      <c r="J19" s="30"/>
      <c r="K19" s="30"/>
      <c r="L19" s="30"/>
      <c r="M19" s="31"/>
    </row>
    <row r="20" ht="15.75" spans="4:13">
      <c r="D20" s="10"/>
      <c r="E20" s="3"/>
      <c r="F20" s="11"/>
      <c r="G20" s="11"/>
      <c r="H20" s="3"/>
      <c r="I20" s="12"/>
      <c r="J20" s="30"/>
      <c r="K20" s="3"/>
      <c r="L20" s="30"/>
      <c r="M20" s="31"/>
    </row>
    <row r="21" ht="15.75" spans="4:13">
      <c r="D21" s="13"/>
      <c r="E21" s="4"/>
      <c r="F21" s="14"/>
      <c r="G21" s="14"/>
      <c r="H21" s="4"/>
      <c r="I21" s="12"/>
      <c r="J21" s="32"/>
      <c r="K21" s="4"/>
      <c r="L21" s="32"/>
      <c r="M21" s="31"/>
    </row>
    <row r="22" ht="15.75" spans="4:13">
      <c r="D22" s="13"/>
      <c r="E22" s="4"/>
      <c r="F22" s="14"/>
      <c r="G22" s="14"/>
      <c r="H22" s="4"/>
      <c r="I22" s="12"/>
      <c r="J22" s="32"/>
      <c r="K22" s="4"/>
      <c r="L22" s="32"/>
      <c r="M22" s="31"/>
    </row>
    <row r="23" ht="15.75" spans="4:13">
      <c r="D23" s="15"/>
      <c r="E23" s="5"/>
      <c r="F23" s="16"/>
      <c r="G23" s="16"/>
      <c r="H23" s="5"/>
      <c r="I23" s="12"/>
      <c r="J23" s="33"/>
      <c r="K23" s="5"/>
      <c r="L23" s="33"/>
      <c r="M23" s="31"/>
    </row>
    <row r="24" ht="15.75" spans="4:13">
      <c r="D24" s="5"/>
      <c r="E24" s="5"/>
      <c r="F24" s="5"/>
      <c r="G24" s="16"/>
      <c r="H24" s="5"/>
      <c r="I24" s="12"/>
      <c r="J24" s="33"/>
      <c r="K24" s="33"/>
      <c r="L24" s="33"/>
      <c r="M24" s="31"/>
    </row>
    <row r="25" ht="15.75" spans="4:13">
      <c r="D25" s="6"/>
      <c r="E25" s="6"/>
      <c r="F25" s="17"/>
      <c r="G25" s="17"/>
      <c r="H25" s="6"/>
      <c r="I25" s="12"/>
      <c r="J25" s="34"/>
      <c r="K25" s="6"/>
      <c r="L25" s="34"/>
      <c r="M25" s="31"/>
    </row>
    <row r="26" ht="15.75" spans="4:13">
      <c r="D26" s="7"/>
      <c r="E26" s="7"/>
      <c r="F26" s="18"/>
      <c r="G26" s="18"/>
      <c r="H26" s="7"/>
      <c r="I26" s="12"/>
      <c r="J26" s="39"/>
      <c r="K26" s="35"/>
      <c r="L26" s="35"/>
      <c r="M26" s="3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4"/>
  <sheetViews>
    <sheetView topLeftCell="A7" workbookViewId="0">
      <pane xSplit="1" topLeftCell="B1" activePane="topRight" state="frozen"/>
      <selection/>
      <selection pane="topRight" activeCell="T24" sqref="A1:W24"/>
    </sheetView>
  </sheetViews>
  <sheetFormatPr defaultColWidth="9.14285714285714" defaultRowHeight="15"/>
  <cols>
    <col min="1" max="1" width="33" customWidth="1"/>
    <col min="2" max="2" width="13.1428571428571" customWidth="1"/>
    <col min="6" max="6" width="12.8571428571429" customWidth="1"/>
    <col min="7" max="8" width="9.57142857142857"/>
    <col min="9" max="9" width="11.5714285714286" customWidth="1"/>
    <col min="13" max="13" width="12.8571428571429"/>
    <col min="14" max="14" width="11.5714285714286" customWidth="1"/>
    <col min="15" max="15" width="10.5714285714286"/>
    <col min="16" max="16" width="9.57142857142857"/>
    <col min="17" max="22" width="12.8571428571429"/>
  </cols>
  <sheetData>
    <row r="1" spans="8:18">
      <c r="H1" t="s">
        <v>87</v>
      </c>
      <c r="M1" t="s">
        <v>88</v>
      </c>
      <c r="R1" t="s">
        <v>89</v>
      </c>
    </row>
    <row r="2" ht="15.75" spans="1:23">
      <c r="A2" s="8" t="s">
        <v>90</v>
      </c>
      <c r="B2" s="8" t="s">
        <v>74</v>
      </c>
      <c r="C2" s="2" t="s">
        <v>3</v>
      </c>
      <c r="D2" s="2" t="s">
        <v>4</v>
      </c>
      <c r="E2" s="2" t="s">
        <v>5</v>
      </c>
      <c r="F2" s="2" t="s">
        <v>75</v>
      </c>
      <c r="G2" s="2" t="s">
        <v>7</v>
      </c>
      <c r="H2" s="9" t="s">
        <v>76</v>
      </c>
      <c r="I2" s="2" t="s">
        <v>10</v>
      </c>
      <c r="J2" s="2" t="s">
        <v>11</v>
      </c>
      <c r="K2" s="2" t="s">
        <v>12</v>
      </c>
      <c r="L2" s="29" t="s">
        <v>77</v>
      </c>
      <c r="M2" s="2" t="s">
        <v>86</v>
      </c>
      <c r="N2" s="2" t="s">
        <v>10</v>
      </c>
      <c r="O2" s="2" t="s">
        <v>11</v>
      </c>
      <c r="P2" s="2" t="s">
        <v>12</v>
      </c>
      <c r="Q2" s="8" t="s">
        <v>85</v>
      </c>
      <c r="R2" s="2" t="s">
        <v>86</v>
      </c>
      <c r="S2" s="2" t="s">
        <v>10</v>
      </c>
      <c r="T2" s="2" t="s">
        <v>11</v>
      </c>
      <c r="U2" s="2" t="s">
        <v>12</v>
      </c>
      <c r="V2" s="8" t="s">
        <v>85</v>
      </c>
      <c r="W2" t="s">
        <v>91</v>
      </c>
    </row>
    <row r="3" ht="15.75" spans="1:22">
      <c r="A3" t="s">
        <v>92</v>
      </c>
      <c r="B3">
        <v>1</v>
      </c>
      <c r="C3" s="10">
        <v>4.4</v>
      </c>
      <c r="D3" s="3">
        <v>7.6</v>
      </c>
      <c r="E3" s="11">
        <v>20</v>
      </c>
      <c r="F3" s="11">
        <f>18-11</f>
        <v>7</v>
      </c>
      <c r="G3" s="3"/>
      <c r="H3" s="12"/>
      <c r="I3" s="30">
        <v>0.044</v>
      </c>
      <c r="J3" s="30">
        <v>0.932</v>
      </c>
      <c r="K3" s="30">
        <v>0.009</v>
      </c>
      <c r="L3" s="31"/>
      <c r="M3">
        <f t="shared" ref="M3:Q3" si="0">H3/1000</f>
        <v>0</v>
      </c>
      <c r="N3">
        <f t="shared" si="0"/>
        <v>4.4e-5</v>
      </c>
      <c r="O3">
        <f t="shared" si="0"/>
        <v>0.000932</v>
      </c>
      <c r="P3">
        <f t="shared" si="0"/>
        <v>9e-6</v>
      </c>
      <c r="Q3">
        <f t="shared" si="0"/>
        <v>0</v>
      </c>
      <c r="R3">
        <f t="shared" ref="R3:R10" si="1">(M3/17.031)*10^6</f>
        <v>0</v>
      </c>
      <c r="S3">
        <f t="shared" ref="S3:S10" si="2">(N3/18.04)*10^6</f>
        <v>2.4390243902439</v>
      </c>
      <c r="T3">
        <f t="shared" ref="T3:T10" si="3">(O3/62.0049)*10^6</f>
        <v>15.031070125103</v>
      </c>
      <c r="U3">
        <f t="shared" ref="U3:U10" si="4">(P3/46.005)*10^6</f>
        <v>0.19563090968373</v>
      </c>
      <c r="V3">
        <f t="shared" ref="V3:V10" si="5">(Q3/94.9714)*10^6</f>
        <v>0</v>
      </c>
    </row>
    <row r="4" ht="15.75" spans="1:22">
      <c r="A4" t="s">
        <v>93</v>
      </c>
      <c r="B4">
        <v>2</v>
      </c>
      <c r="C4" s="10">
        <v>4.4</v>
      </c>
      <c r="D4" s="3">
        <v>7.6</v>
      </c>
      <c r="E4" s="11">
        <v>22</v>
      </c>
      <c r="F4" s="11">
        <f>18-11</f>
        <v>7</v>
      </c>
      <c r="G4" s="3"/>
      <c r="H4" s="12"/>
      <c r="I4" s="30">
        <v>0.053</v>
      </c>
      <c r="J4" s="3">
        <v>0.486</v>
      </c>
      <c r="K4" s="30">
        <v>0.044</v>
      </c>
      <c r="L4" s="31"/>
      <c r="M4">
        <f t="shared" ref="M4:Q4" si="6">H4/1000</f>
        <v>0</v>
      </c>
      <c r="N4">
        <f t="shared" si="6"/>
        <v>5.3e-5</v>
      </c>
      <c r="O4">
        <f t="shared" si="6"/>
        <v>0.000486</v>
      </c>
      <c r="P4">
        <f t="shared" si="6"/>
        <v>4.4e-5</v>
      </c>
      <c r="Q4">
        <f t="shared" si="6"/>
        <v>0</v>
      </c>
      <c r="R4">
        <f t="shared" si="1"/>
        <v>0</v>
      </c>
      <c r="S4">
        <f t="shared" si="2"/>
        <v>2.93791574279379</v>
      </c>
      <c r="T4">
        <f t="shared" si="3"/>
        <v>7.83809021545071</v>
      </c>
      <c r="U4">
        <f t="shared" si="4"/>
        <v>0.956417780676013</v>
      </c>
      <c r="V4">
        <f t="shared" si="5"/>
        <v>0</v>
      </c>
    </row>
    <row r="5" ht="15.75" spans="1:22">
      <c r="A5" t="s">
        <v>94</v>
      </c>
      <c r="B5">
        <v>1</v>
      </c>
      <c r="C5" s="13">
        <v>3.2</v>
      </c>
      <c r="D5" s="4">
        <v>7.52</v>
      </c>
      <c r="E5" s="14">
        <v>21</v>
      </c>
      <c r="F5" s="14">
        <f>16-10.5</f>
        <v>5.5</v>
      </c>
      <c r="G5" s="4"/>
      <c r="H5" s="12"/>
      <c r="I5" s="32">
        <v>0.14</v>
      </c>
      <c r="J5" s="4">
        <v>0.004</v>
      </c>
      <c r="K5" s="32">
        <v>0.088</v>
      </c>
      <c r="L5" s="31"/>
      <c r="M5">
        <f t="shared" ref="M5:Q5" si="7">H5/1000</f>
        <v>0</v>
      </c>
      <c r="N5">
        <f t="shared" si="7"/>
        <v>0.00014</v>
      </c>
      <c r="O5">
        <f t="shared" si="7"/>
        <v>4e-6</v>
      </c>
      <c r="P5">
        <f t="shared" si="7"/>
        <v>8.8e-5</v>
      </c>
      <c r="Q5">
        <f t="shared" si="7"/>
        <v>0</v>
      </c>
      <c r="R5">
        <f t="shared" si="1"/>
        <v>0</v>
      </c>
      <c r="S5">
        <f t="shared" si="2"/>
        <v>7.76053215077605</v>
      </c>
      <c r="T5">
        <f t="shared" si="3"/>
        <v>0.0645110305798413</v>
      </c>
      <c r="U5">
        <f t="shared" si="4"/>
        <v>1.91283556135203</v>
      </c>
      <c r="V5">
        <f t="shared" si="5"/>
        <v>0</v>
      </c>
    </row>
    <row r="6" ht="15.75" spans="1:22">
      <c r="A6" t="s">
        <v>95</v>
      </c>
      <c r="B6">
        <v>2</v>
      </c>
      <c r="C6" s="13">
        <v>3.2</v>
      </c>
      <c r="D6" s="4">
        <v>7.52</v>
      </c>
      <c r="E6" s="14">
        <v>21</v>
      </c>
      <c r="F6" s="14">
        <f>16-10.5</f>
        <v>5.5</v>
      </c>
      <c r="G6" s="4"/>
      <c r="H6" s="12"/>
      <c r="I6" s="32"/>
      <c r="J6" s="4">
        <v>0.744</v>
      </c>
      <c r="K6" s="32">
        <v>0.006</v>
      </c>
      <c r="L6" s="31"/>
      <c r="M6">
        <f t="shared" ref="M6:Q6" si="8">H6/1000</f>
        <v>0</v>
      </c>
      <c r="N6">
        <f t="shared" si="8"/>
        <v>0</v>
      </c>
      <c r="O6">
        <f t="shared" si="8"/>
        <v>0.000744</v>
      </c>
      <c r="P6">
        <f t="shared" si="8"/>
        <v>6e-6</v>
      </c>
      <c r="Q6">
        <f t="shared" si="8"/>
        <v>0</v>
      </c>
      <c r="R6">
        <f t="shared" si="1"/>
        <v>0</v>
      </c>
      <c r="S6">
        <f t="shared" si="2"/>
        <v>0</v>
      </c>
      <c r="T6">
        <f t="shared" si="3"/>
        <v>11.9990516878505</v>
      </c>
      <c r="U6">
        <f t="shared" si="4"/>
        <v>0.13042060645582</v>
      </c>
      <c r="V6">
        <f t="shared" si="5"/>
        <v>0</v>
      </c>
    </row>
    <row r="7" ht="15.75" spans="1:22">
      <c r="A7" t="s">
        <v>96</v>
      </c>
      <c r="B7">
        <v>1</v>
      </c>
      <c r="C7" s="15">
        <v>3.3</v>
      </c>
      <c r="D7" s="5">
        <v>7.5</v>
      </c>
      <c r="E7" s="16">
        <v>20</v>
      </c>
      <c r="F7" s="16">
        <f>43-33.5</f>
        <v>9.5</v>
      </c>
      <c r="G7" s="5"/>
      <c r="H7" s="12"/>
      <c r="I7" s="33">
        <v>0.035</v>
      </c>
      <c r="J7" s="5">
        <v>0.212</v>
      </c>
      <c r="K7" s="33"/>
      <c r="L7" s="31"/>
      <c r="M7">
        <f t="shared" ref="M7:Q7" si="9">H7/1000</f>
        <v>0</v>
      </c>
      <c r="N7">
        <f t="shared" si="9"/>
        <v>3.5e-5</v>
      </c>
      <c r="O7">
        <f t="shared" si="9"/>
        <v>0.000212</v>
      </c>
      <c r="P7">
        <f t="shared" si="9"/>
        <v>0</v>
      </c>
      <c r="Q7">
        <f t="shared" si="9"/>
        <v>0</v>
      </c>
      <c r="R7">
        <f t="shared" si="1"/>
        <v>0</v>
      </c>
      <c r="S7">
        <f t="shared" si="2"/>
        <v>1.94013303769401</v>
      </c>
      <c r="T7">
        <f t="shared" si="3"/>
        <v>3.41908462073159</v>
      </c>
      <c r="U7">
        <f t="shared" si="4"/>
        <v>0</v>
      </c>
      <c r="V7">
        <f t="shared" si="5"/>
        <v>0</v>
      </c>
    </row>
    <row r="8" ht="15.75" spans="1:22">
      <c r="A8" t="s">
        <v>97</v>
      </c>
      <c r="B8">
        <v>2</v>
      </c>
      <c r="C8" s="5">
        <v>2.35</v>
      </c>
      <c r="D8" s="5">
        <v>6.9</v>
      </c>
      <c r="E8" s="5">
        <v>21</v>
      </c>
      <c r="F8" s="16">
        <f>43-33.5</f>
        <v>9.5</v>
      </c>
      <c r="G8" s="5"/>
      <c r="H8" s="12"/>
      <c r="I8" s="33"/>
      <c r="J8" s="33">
        <v>1.545</v>
      </c>
      <c r="K8" s="33">
        <v>0.011</v>
      </c>
      <c r="L8" s="31"/>
      <c r="M8">
        <f t="shared" ref="M8:Q8" si="10">H8/1000</f>
        <v>0</v>
      </c>
      <c r="N8">
        <f t="shared" si="10"/>
        <v>0</v>
      </c>
      <c r="O8">
        <f t="shared" si="10"/>
        <v>0.001545</v>
      </c>
      <c r="P8">
        <f t="shared" si="10"/>
        <v>1.1e-5</v>
      </c>
      <c r="Q8">
        <f t="shared" si="10"/>
        <v>0</v>
      </c>
      <c r="R8">
        <f t="shared" si="1"/>
        <v>0</v>
      </c>
      <c r="S8">
        <f t="shared" si="2"/>
        <v>0</v>
      </c>
      <c r="T8">
        <f t="shared" si="3"/>
        <v>24.9173855614637</v>
      </c>
      <c r="U8">
        <f t="shared" si="4"/>
        <v>0.239104445169003</v>
      </c>
      <c r="V8">
        <f t="shared" si="5"/>
        <v>0</v>
      </c>
    </row>
    <row r="9" ht="15.75" spans="1:22">
      <c r="A9" t="s">
        <v>98</v>
      </c>
      <c r="B9">
        <v>1</v>
      </c>
      <c r="C9" s="6">
        <v>2.32</v>
      </c>
      <c r="D9" s="6">
        <v>7.42</v>
      </c>
      <c r="E9" s="17">
        <v>20</v>
      </c>
      <c r="F9" s="17">
        <f>14-11</f>
        <v>3</v>
      </c>
      <c r="G9" s="6"/>
      <c r="H9" s="12"/>
      <c r="I9" s="34"/>
      <c r="J9" s="6">
        <v>0.084</v>
      </c>
      <c r="K9" s="34">
        <v>0.005</v>
      </c>
      <c r="L9" s="31"/>
      <c r="M9">
        <f t="shared" ref="M9:Q9" si="11">H9/1000</f>
        <v>0</v>
      </c>
      <c r="N9">
        <f t="shared" si="11"/>
        <v>0</v>
      </c>
      <c r="O9">
        <f t="shared" si="11"/>
        <v>8.4e-5</v>
      </c>
      <c r="P9">
        <f t="shared" si="11"/>
        <v>5e-6</v>
      </c>
      <c r="Q9">
        <f t="shared" si="11"/>
        <v>0</v>
      </c>
      <c r="R9">
        <f t="shared" si="1"/>
        <v>0</v>
      </c>
      <c r="S9">
        <f t="shared" si="2"/>
        <v>0</v>
      </c>
      <c r="T9">
        <f t="shared" si="3"/>
        <v>1.35473164217667</v>
      </c>
      <c r="U9">
        <f t="shared" si="4"/>
        <v>0.108683838713183</v>
      </c>
      <c r="V9">
        <f t="shared" si="5"/>
        <v>0</v>
      </c>
    </row>
    <row r="10" ht="15.75" spans="1:22">
      <c r="A10" t="s">
        <v>99</v>
      </c>
      <c r="B10" t="s">
        <v>100</v>
      </c>
      <c r="C10" s="7">
        <v>2.31</v>
      </c>
      <c r="D10" s="7">
        <v>7.42</v>
      </c>
      <c r="E10" s="18">
        <v>20</v>
      </c>
      <c r="F10" s="18">
        <f>50-40</f>
        <v>10</v>
      </c>
      <c r="G10" s="7"/>
      <c r="H10" s="12"/>
      <c r="I10" s="35"/>
      <c r="J10" s="36">
        <v>0.036</v>
      </c>
      <c r="K10" s="35"/>
      <c r="L10" s="31"/>
      <c r="M10">
        <f t="shared" ref="M10:Q10" si="12">H10/1000</f>
        <v>0</v>
      </c>
      <c r="N10">
        <f t="shared" si="12"/>
        <v>0</v>
      </c>
      <c r="O10">
        <f t="shared" si="12"/>
        <v>3.6e-5</v>
      </c>
      <c r="P10">
        <f t="shared" si="12"/>
        <v>0</v>
      </c>
      <c r="Q10">
        <f t="shared" si="12"/>
        <v>0</v>
      </c>
      <c r="R10">
        <f t="shared" si="1"/>
        <v>0</v>
      </c>
      <c r="S10">
        <f t="shared" si="2"/>
        <v>0</v>
      </c>
      <c r="T10">
        <f t="shared" si="3"/>
        <v>0.580599275218571</v>
      </c>
      <c r="U10">
        <f t="shared" si="4"/>
        <v>0</v>
      </c>
      <c r="V10">
        <f t="shared" si="5"/>
        <v>0</v>
      </c>
    </row>
    <row r="11" ht="15.75" spans="1:22">
      <c r="A11" t="s">
        <v>99</v>
      </c>
      <c r="B11" t="s">
        <v>100</v>
      </c>
      <c r="J11">
        <v>1.154</v>
      </c>
      <c r="L11" s="36" t="s">
        <v>101</v>
      </c>
      <c r="M11">
        <f>H11/1000</f>
        <v>0</v>
      </c>
      <c r="N11">
        <f>I11/1000</f>
        <v>0</v>
      </c>
      <c r="O11">
        <f>J11/1000</f>
        <v>0.001154</v>
      </c>
      <c r="P11">
        <f>K11/1000</f>
        <v>0</v>
      </c>
      <c r="Q11">
        <f>L11/1000</f>
        <v>0.000739</v>
      </c>
      <c r="R11">
        <f>(M11/17.031)*10^6</f>
        <v>0</v>
      </c>
      <c r="S11">
        <f>(N11/18.04)*10^6</f>
        <v>0</v>
      </c>
      <c r="T11">
        <f>(O11/62.0049)*10^6</f>
        <v>18.6114323222842</v>
      </c>
      <c r="U11">
        <f>(P11/46.005)*10^6</f>
        <v>0</v>
      </c>
      <c r="V11">
        <f>(Q11/94.9714)*10^6</f>
        <v>7.78128994623645</v>
      </c>
    </row>
    <row r="12" spans="1:22">
      <c r="A12" s="19" t="s">
        <v>102</v>
      </c>
      <c r="B12" s="19">
        <v>2021</v>
      </c>
      <c r="G12" s="1">
        <v>1041</v>
      </c>
      <c r="M12">
        <f>H12/1000</f>
        <v>0</v>
      </c>
      <c r="N12">
        <f>I12/1000</f>
        <v>0</v>
      </c>
      <c r="O12">
        <f>J12/1000</f>
        <v>0</v>
      </c>
      <c r="P12">
        <f>K12/1000</f>
        <v>0</v>
      </c>
      <c r="Q12">
        <f>L12/1000</f>
        <v>0</v>
      </c>
      <c r="R12">
        <f>(M12/17.031)*10^6</f>
        <v>0</v>
      </c>
      <c r="S12">
        <f>(N12/18.04)*10^6</f>
        <v>0</v>
      </c>
      <c r="T12">
        <f>(O12/62.0049)*10^6</f>
        <v>0</v>
      </c>
      <c r="U12">
        <f>(P12/46.005)*10^6</f>
        <v>0</v>
      </c>
      <c r="V12">
        <f>(Q12/94.9714)*10^6</f>
        <v>0</v>
      </c>
    </row>
    <row r="13" ht="16.5" spans="1:22">
      <c r="A13" s="20" t="s">
        <v>103</v>
      </c>
      <c r="B13" t="s">
        <v>104</v>
      </c>
      <c r="G13">
        <v>0.039</v>
      </c>
      <c r="H13" s="21"/>
      <c r="I13" s="37"/>
      <c r="J13" s="38">
        <v>1.53</v>
      </c>
      <c r="K13"/>
      <c r="L13">
        <v>0.15</v>
      </c>
      <c r="M13">
        <f>H13/1000</f>
        <v>0</v>
      </c>
      <c r="N13">
        <f>I13/1000</f>
        <v>0</v>
      </c>
      <c r="O13">
        <f>J13/1000</f>
        <v>0.00153</v>
      </c>
      <c r="P13">
        <f>K13/1000</f>
        <v>0</v>
      </c>
      <c r="Q13">
        <f>L13/1000</f>
        <v>0.00015</v>
      </c>
      <c r="R13">
        <f>(M13/17.031)*10^6</f>
        <v>0</v>
      </c>
      <c r="S13">
        <f>(N13/18.04)*10^6</f>
        <v>0</v>
      </c>
      <c r="T13">
        <f>(O13/62.0049)*10^6</f>
        <v>24.6754691967893</v>
      </c>
      <c r="U13">
        <f>(P13/46.005)*10^6</f>
        <v>0</v>
      </c>
      <c r="V13">
        <f>(Q13/94.9714)*10^6</f>
        <v>1.57942285782878</v>
      </c>
    </row>
    <row r="14" ht="16.5" spans="1:22">
      <c r="A14" s="20" t="s">
        <v>103</v>
      </c>
      <c r="B14" t="s">
        <v>105</v>
      </c>
      <c r="G14">
        <v>0.058</v>
      </c>
      <c r="J14">
        <v>1.7</v>
      </c>
      <c r="L14">
        <v>0.32</v>
      </c>
      <c r="M14">
        <f>H14/1000</f>
        <v>0</v>
      </c>
      <c r="N14">
        <f>I14/1000</f>
        <v>0</v>
      </c>
      <c r="O14">
        <f>J14/1000</f>
        <v>0.0017</v>
      </c>
      <c r="P14">
        <f>K14/1000</f>
        <v>0</v>
      </c>
      <c r="Q14">
        <f>L14/1000</f>
        <v>0.00032</v>
      </c>
      <c r="R14">
        <f>(M14/17.031)*10^6</f>
        <v>0</v>
      </c>
      <c r="S14">
        <f>(N14/18.04)*10^6</f>
        <v>0</v>
      </c>
      <c r="T14">
        <f>(O14/62.0049)*10^6</f>
        <v>27.4171879964325</v>
      </c>
      <c r="U14">
        <f>(P14/46.005)*10^6</f>
        <v>0</v>
      </c>
      <c r="V14">
        <f>(Q14/94.9714)*10^6</f>
        <v>3.36943543003473</v>
      </c>
    </row>
    <row r="15" spans="1:22">
      <c r="A15" t="s">
        <v>106</v>
      </c>
      <c r="B15" t="s">
        <v>107</v>
      </c>
      <c r="H15">
        <v>0.4802</v>
      </c>
      <c r="M15">
        <f>H15/1000</f>
        <v>0.0004802</v>
      </c>
      <c r="N15">
        <f>I15/1000</f>
        <v>0</v>
      </c>
      <c r="O15">
        <f>J15/1000</f>
        <v>0</v>
      </c>
      <c r="P15">
        <f>K15/1000</f>
        <v>0</v>
      </c>
      <c r="Q15">
        <f>L15/1000</f>
        <v>0</v>
      </c>
      <c r="R15">
        <f>(M15/17.031)*10^6</f>
        <v>28.1956432387998</v>
      </c>
      <c r="S15">
        <f>(N15/18.04)*10^6</f>
        <v>0</v>
      </c>
      <c r="T15">
        <f>(O15/62.0049)*10^6</f>
        <v>0</v>
      </c>
      <c r="U15">
        <f>(P15/46.005)*10^6</f>
        <v>0</v>
      </c>
      <c r="V15">
        <f>(Q15/94.9714)*10^6</f>
        <v>0</v>
      </c>
    </row>
    <row r="16" spans="1:22">
      <c r="A16" t="s">
        <v>106</v>
      </c>
      <c r="B16" t="s">
        <v>108</v>
      </c>
      <c r="H16" s="22">
        <v>2.9258</v>
      </c>
      <c r="M16">
        <f t="shared" ref="M16:M24" si="13">H16/1000</f>
        <v>0.0029258</v>
      </c>
      <c r="N16">
        <f>I16/1000</f>
        <v>0</v>
      </c>
      <c r="O16">
        <f>J16/1000</f>
        <v>0</v>
      </c>
      <c r="P16">
        <f>K16/1000</f>
        <v>0</v>
      </c>
      <c r="Q16">
        <f>L16/1000</f>
        <v>0</v>
      </c>
      <c r="R16">
        <f t="shared" ref="R16:R24" si="14">(M16/17.031)*10^6</f>
        <v>171.792613469556</v>
      </c>
      <c r="S16">
        <f t="shared" ref="S16:S21" si="15">(N16/18.04)*10^6</f>
        <v>0</v>
      </c>
      <c r="T16">
        <f t="shared" ref="T16:T21" si="16">(O16/62.0049)*10^6</f>
        <v>0</v>
      </c>
      <c r="U16">
        <f t="shared" ref="U16:U21" si="17">(P16/46.005)*10^6</f>
        <v>0</v>
      </c>
      <c r="V16">
        <f t="shared" ref="V16:V21" si="18">(Q16/94.9714)*10^6</f>
        <v>0</v>
      </c>
    </row>
    <row r="17" spans="1:22">
      <c r="A17" t="s">
        <v>109</v>
      </c>
      <c r="B17" t="s">
        <v>110</v>
      </c>
      <c r="G17">
        <v>0.249</v>
      </c>
      <c r="M17">
        <f t="shared" si="13"/>
        <v>0</v>
      </c>
      <c r="N17">
        <f>I17/1000</f>
        <v>0</v>
      </c>
      <c r="O17">
        <f>J17/1000</f>
        <v>0</v>
      </c>
      <c r="P17">
        <f>K17/1000</f>
        <v>0</v>
      </c>
      <c r="Q17">
        <f>L17/1000</f>
        <v>0</v>
      </c>
      <c r="R17">
        <f t="shared" si="14"/>
        <v>0</v>
      </c>
      <c r="S17">
        <f t="shared" si="15"/>
        <v>0</v>
      </c>
      <c r="T17">
        <f t="shared" si="16"/>
        <v>0</v>
      </c>
      <c r="U17">
        <f t="shared" si="17"/>
        <v>0</v>
      </c>
      <c r="V17">
        <f t="shared" si="18"/>
        <v>0</v>
      </c>
    </row>
    <row r="18" ht="15.75" spans="1:22">
      <c r="A18" t="s">
        <v>109</v>
      </c>
      <c r="B18" t="s">
        <v>111</v>
      </c>
      <c r="D18" s="23"/>
      <c r="E18" s="23"/>
      <c r="F18" s="23"/>
      <c r="G18" s="24">
        <v>0.377</v>
      </c>
      <c r="H18" s="23"/>
      <c r="I18"/>
      <c r="J18" s="23"/>
      <c r="K18" s="23"/>
      <c r="L18" s="23"/>
      <c r="M18">
        <f t="shared" si="13"/>
        <v>0</v>
      </c>
      <c r="N18">
        <f>I18/1000</f>
        <v>0</v>
      </c>
      <c r="O18">
        <f>J18/1000</f>
        <v>0</v>
      </c>
      <c r="P18">
        <f>K18/1000</f>
        <v>0</v>
      </c>
      <c r="Q18">
        <f>L18/1000</f>
        <v>0</v>
      </c>
      <c r="R18">
        <f t="shared" si="14"/>
        <v>0</v>
      </c>
      <c r="S18">
        <f t="shared" si="15"/>
        <v>0</v>
      </c>
      <c r="T18">
        <f t="shared" si="16"/>
        <v>0</v>
      </c>
      <c r="U18">
        <f t="shared" si="17"/>
        <v>0</v>
      </c>
      <c r="V18">
        <f t="shared" si="18"/>
        <v>0</v>
      </c>
    </row>
    <row r="19" spans="1:22">
      <c r="A19" t="s">
        <v>112</v>
      </c>
      <c r="B19" t="s">
        <v>113</v>
      </c>
      <c r="G19" s="25">
        <v>0.62</v>
      </c>
      <c r="H19"/>
      <c r="I19"/>
      <c r="J19" s="25">
        <v>0.45</v>
      </c>
      <c r="K19"/>
      <c r="L19" s="25">
        <v>0.12</v>
      </c>
      <c r="M19">
        <f t="shared" si="13"/>
        <v>0</v>
      </c>
      <c r="N19">
        <f>I19/1000</f>
        <v>0</v>
      </c>
      <c r="O19">
        <f>J19/1000</f>
        <v>0.00045</v>
      </c>
      <c r="P19">
        <f>K19/1000</f>
        <v>0</v>
      </c>
      <c r="Q19">
        <f>L19/1000</f>
        <v>0.00012</v>
      </c>
      <c r="R19">
        <f t="shared" si="14"/>
        <v>0</v>
      </c>
      <c r="S19">
        <f t="shared" si="15"/>
        <v>0</v>
      </c>
      <c r="T19">
        <f t="shared" si="16"/>
        <v>7.25749094023214</v>
      </c>
      <c r="U19">
        <f t="shared" si="17"/>
        <v>0</v>
      </c>
      <c r="V19">
        <f t="shared" si="18"/>
        <v>1.26353828626302</v>
      </c>
    </row>
    <row r="20" spans="1:22">
      <c r="A20" t="s">
        <v>112</v>
      </c>
      <c r="B20" t="s">
        <v>114</v>
      </c>
      <c r="G20">
        <v>1.92</v>
      </c>
      <c r="H20"/>
      <c r="I20"/>
      <c r="J20">
        <v>1.35</v>
      </c>
      <c r="K20"/>
      <c r="L20">
        <v>1.04</v>
      </c>
      <c r="M20">
        <f t="shared" si="13"/>
        <v>0</v>
      </c>
      <c r="N20">
        <f>I20/1000</f>
        <v>0</v>
      </c>
      <c r="O20">
        <f>J20/1000</f>
        <v>0.00135</v>
      </c>
      <c r="P20">
        <f>K20/1000</f>
        <v>0</v>
      </c>
      <c r="Q20">
        <f>L20/1000</f>
        <v>0.00104</v>
      </c>
      <c r="R20">
        <f t="shared" si="14"/>
        <v>0</v>
      </c>
      <c r="S20">
        <f t="shared" si="15"/>
        <v>0</v>
      </c>
      <c r="T20">
        <f t="shared" si="16"/>
        <v>21.7724728206964</v>
      </c>
      <c r="U20">
        <f t="shared" si="17"/>
        <v>0</v>
      </c>
      <c r="V20">
        <f t="shared" si="18"/>
        <v>10.9506651476129</v>
      </c>
    </row>
    <row r="21" spans="1:22">
      <c r="A21" t="s">
        <v>115</v>
      </c>
      <c r="B21" s="26" t="s">
        <v>116</v>
      </c>
      <c r="G21" s="27" t="s">
        <v>117</v>
      </c>
      <c r="H21" s="28">
        <v>5.408</v>
      </c>
      <c r="I21"/>
      <c r="J21"/>
      <c r="K21"/>
      <c r="L21"/>
      <c r="M21">
        <f t="shared" si="13"/>
        <v>0.005408</v>
      </c>
      <c r="N21">
        <f>I21/1000</f>
        <v>0</v>
      </c>
      <c r="O21">
        <f>J21/1000</f>
        <v>0</v>
      </c>
      <c r="P21">
        <f>K21/1000</f>
        <v>0</v>
      </c>
      <c r="Q21">
        <f>L21/1000</f>
        <v>0</v>
      </c>
      <c r="R21">
        <f t="shared" si="14"/>
        <v>317.538606071282</v>
      </c>
      <c r="S21">
        <f t="shared" si="15"/>
        <v>0</v>
      </c>
      <c r="T21">
        <f t="shared" si="16"/>
        <v>0</v>
      </c>
      <c r="U21">
        <f t="shared" si="17"/>
        <v>0</v>
      </c>
      <c r="V21">
        <f t="shared" si="18"/>
        <v>0</v>
      </c>
    </row>
    <row r="22" spans="1:23">
      <c r="A22" t="s">
        <v>118</v>
      </c>
      <c r="B22" t="s">
        <v>119</v>
      </c>
      <c r="G22" s="27" t="s">
        <v>120</v>
      </c>
      <c r="H22"/>
      <c r="I22"/>
      <c r="J22"/>
      <c r="K22"/>
      <c r="L22"/>
      <c r="M22">
        <f t="shared" si="13"/>
        <v>0</v>
      </c>
      <c r="N22">
        <f>I22/1000</f>
        <v>0</v>
      </c>
      <c r="O22">
        <f>J22/1000</f>
        <v>0</v>
      </c>
      <c r="P22">
        <f>K22/1000</f>
        <v>0</v>
      </c>
      <c r="Q22">
        <f>L22/1000</f>
        <v>0</v>
      </c>
      <c r="R22">
        <f t="shared" si="14"/>
        <v>0</v>
      </c>
      <c r="S22">
        <f>(N22/18.04)*10^6</f>
        <v>0</v>
      </c>
      <c r="T22">
        <f>(O22/62.0049)*10^6</f>
        <v>0</v>
      </c>
      <c r="U22">
        <f>(P22/46.005)*10^6</f>
        <v>0</v>
      </c>
      <c r="V22" s="27" t="s">
        <v>121</v>
      </c>
      <c r="W22" s="27" t="s">
        <v>122</v>
      </c>
    </row>
    <row r="23" spans="1:23">
      <c r="A23" t="s">
        <v>123</v>
      </c>
      <c r="B23" t="s">
        <v>124</v>
      </c>
      <c r="M23">
        <f t="shared" si="13"/>
        <v>0</v>
      </c>
      <c r="N23">
        <f>I23/1000</f>
        <v>0</v>
      </c>
      <c r="O23">
        <f>J23/1000</f>
        <v>0</v>
      </c>
      <c r="P23">
        <f>K23/1000</f>
        <v>0</v>
      </c>
      <c r="Q23">
        <f>L23/1000</f>
        <v>0</v>
      </c>
      <c r="R23">
        <f t="shared" si="14"/>
        <v>0</v>
      </c>
      <c r="S23">
        <f>(N23/18.04)*10^6</f>
        <v>0</v>
      </c>
      <c r="T23">
        <f>(O23/62.0049)*10^6</f>
        <v>0</v>
      </c>
      <c r="U23">
        <f>(P23/46.005)*10^6</f>
        <v>0</v>
      </c>
      <c r="V23">
        <f>(Q23/94.9714)*10^6</f>
        <v>0</v>
      </c>
      <c r="W23" t="s">
        <v>125</v>
      </c>
    </row>
    <row r="24" spans="13:22">
      <c r="M24">
        <f t="shared" si="13"/>
        <v>0</v>
      </c>
      <c r="N24">
        <f>I24/1000</f>
        <v>0</v>
      </c>
      <c r="O24">
        <f>J24/1000</f>
        <v>0</v>
      </c>
      <c r="P24">
        <f>K24/1000</f>
        <v>0</v>
      </c>
      <c r="Q24">
        <f>L24/1000</f>
        <v>0</v>
      </c>
      <c r="R24">
        <f t="shared" si="14"/>
        <v>0</v>
      </c>
      <c r="S24">
        <f>(N24/18.04)*10^6</f>
        <v>0</v>
      </c>
      <c r="T24">
        <f>(O24/62.0049)*10^6</f>
        <v>0</v>
      </c>
      <c r="U24">
        <f>(P24/46.005)*10^6</f>
        <v>0</v>
      </c>
      <c r="V24">
        <f>(Q24/94.9714)*10^6</f>
        <v>0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"/>
  <sheetViews>
    <sheetView workbookViewId="0">
      <selection activeCell="H15" sqref="H15"/>
    </sheetView>
  </sheetViews>
  <sheetFormatPr defaultColWidth="9.14285714285714" defaultRowHeight="15"/>
  <cols>
    <col min="8" max="13" width="12.8571428571429"/>
  </cols>
  <sheetData>
    <row r="1" ht="15.75" spans="1:13">
      <c r="A1" t="s">
        <v>72</v>
      </c>
      <c r="B1" t="s">
        <v>74</v>
      </c>
      <c r="C1" t="s">
        <v>3</v>
      </c>
      <c r="D1" t="s">
        <v>4</v>
      </c>
      <c r="E1" t="s">
        <v>5</v>
      </c>
      <c r="F1" t="s">
        <v>75</v>
      </c>
      <c r="G1" t="s">
        <v>7</v>
      </c>
      <c r="H1" s="2" t="s">
        <v>86</v>
      </c>
      <c r="I1" s="2" t="s">
        <v>10</v>
      </c>
      <c r="J1" s="2" t="s">
        <v>11</v>
      </c>
      <c r="K1" s="2" t="s">
        <v>12</v>
      </c>
      <c r="L1" s="8" t="s">
        <v>85</v>
      </c>
      <c r="M1" t="s">
        <v>91</v>
      </c>
    </row>
    <row r="2" ht="15.75" spans="1:13">
      <c r="A2">
        <v>1</v>
      </c>
      <c r="B2">
        <v>1</v>
      </c>
      <c r="C2">
        <v>4.4</v>
      </c>
      <c r="D2">
        <v>7.6</v>
      </c>
      <c r="E2">
        <v>20</v>
      </c>
      <c r="F2">
        <v>7</v>
      </c>
      <c r="G2" s="3">
        <v>26.7</v>
      </c>
      <c r="H2">
        <v>135.29446303799</v>
      </c>
      <c r="I2">
        <v>841.352549889135</v>
      </c>
      <c r="J2">
        <v>29.0783470338635</v>
      </c>
      <c r="K2">
        <v>23.0627105749375</v>
      </c>
      <c r="L2">
        <v>149.961356787412</v>
      </c>
      <c r="M2">
        <f>I2+J2+K2</f>
        <v>893.493607497936</v>
      </c>
    </row>
    <row r="3" ht="15.75" spans="1:13">
      <c r="A3">
        <v>1</v>
      </c>
      <c r="B3">
        <v>2</v>
      </c>
      <c r="C3">
        <v>4.4</v>
      </c>
      <c r="D3">
        <v>7.6</v>
      </c>
      <c r="E3">
        <v>22</v>
      </c>
      <c r="F3">
        <v>7</v>
      </c>
      <c r="G3" s="3">
        <v>13.35</v>
      </c>
      <c r="H3">
        <v>79.3200634137749</v>
      </c>
      <c r="I3">
        <v>878.159645232816</v>
      </c>
      <c r="J3">
        <v>15.4971623210424</v>
      </c>
      <c r="K3">
        <v>23.1279208781654</v>
      </c>
      <c r="L3">
        <v>96.9785746024593</v>
      </c>
      <c r="M3">
        <f t="shared" ref="M3:M9" si="0">I3+J3+K3</f>
        <v>916.784728432024</v>
      </c>
    </row>
    <row r="4" ht="15.75" spans="1:13">
      <c r="A4">
        <v>2</v>
      </c>
      <c r="B4">
        <v>1</v>
      </c>
      <c r="C4">
        <v>3.2</v>
      </c>
      <c r="D4">
        <v>7.52</v>
      </c>
      <c r="E4">
        <v>21</v>
      </c>
      <c r="F4">
        <v>5.5</v>
      </c>
      <c r="G4" s="4">
        <v>2.67</v>
      </c>
      <c r="H4">
        <v>79.2848335388409</v>
      </c>
      <c r="I4">
        <v>892.572062084257</v>
      </c>
      <c r="J4">
        <v>8.61222258240881</v>
      </c>
      <c r="K4">
        <v>23.0192370394522</v>
      </c>
      <c r="L4">
        <v>92.283898099849</v>
      </c>
      <c r="M4">
        <f t="shared" si="0"/>
        <v>924.203521706118</v>
      </c>
    </row>
    <row r="5" ht="15.75" spans="1:13">
      <c r="A5">
        <v>2</v>
      </c>
      <c r="B5">
        <v>2</v>
      </c>
      <c r="C5">
        <v>3.2</v>
      </c>
      <c r="D5">
        <v>7.52</v>
      </c>
      <c r="E5">
        <v>21</v>
      </c>
      <c r="F5">
        <v>5.5</v>
      </c>
      <c r="G5" s="4">
        <v>2.67</v>
      </c>
      <c r="H5">
        <v>110.187305501732</v>
      </c>
      <c r="I5">
        <v>804.157427937916</v>
      </c>
      <c r="J5">
        <v>1.71599341342378</v>
      </c>
      <c r="K5">
        <v>23.3452885555918</v>
      </c>
      <c r="L5">
        <v>102.343916168446</v>
      </c>
      <c r="M5">
        <f t="shared" si="0"/>
        <v>829.218709906931</v>
      </c>
    </row>
    <row r="6" ht="15.75" spans="1:13">
      <c r="A6">
        <v>3</v>
      </c>
      <c r="B6">
        <v>1</v>
      </c>
      <c r="C6">
        <v>3.3</v>
      </c>
      <c r="D6">
        <v>7.5</v>
      </c>
      <c r="E6">
        <v>20</v>
      </c>
      <c r="F6">
        <v>9.5</v>
      </c>
      <c r="G6" s="5">
        <v>5.34</v>
      </c>
      <c r="H6">
        <v>171.992249427515</v>
      </c>
      <c r="I6">
        <v>847.283813747228</v>
      </c>
      <c r="J6">
        <v>0.653174184620893</v>
      </c>
      <c r="K6">
        <v>22.9975002717096</v>
      </c>
      <c r="L6">
        <v>84.2358857508681</v>
      </c>
      <c r="M6">
        <f t="shared" si="0"/>
        <v>870.934488203559</v>
      </c>
    </row>
    <row r="7" ht="15.75" spans="1:13">
      <c r="A7">
        <v>3</v>
      </c>
      <c r="B7">
        <v>2</v>
      </c>
      <c r="C7">
        <v>2.35</v>
      </c>
      <c r="D7">
        <v>6.9</v>
      </c>
      <c r="E7">
        <v>21</v>
      </c>
      <c r="F7">
        <v>9.5</v>
      </c>
      <c r="G7" s="5">
        <v>2.67</v>
      </c>
      <c r="H7">
        <v>121.777934355</v>
      </c>
      <c r="I7">
        <v>846.840354767184</v>
      </c>
      <c r="J7">
        <v>18.4824102611245</v>
      </c>
      <c r="K7">
        <v>22.975763503967</v>
      </c>
      <c r="L7">
        <v>90.9425679730951</v>
      </c>
      <c r="M7">
        <f t="shared" si="0"/>
        <v>888.298528532276</v>
      </c>
    </row>
    <row r="8" ht="15.75" spans="1:13">
      <c r="A8">
        <v>4</v>
      </c>
      <c r="B8">
        <v>1</v>
      </c>
      <c r="C8">
        <v>2.32</v>
      </c>
      <c r="D8">
        <v>7.42</v>
      </c>
      <c r="E8">
        <v>20</v>
      </c>
      <c r="F8">
        <v>3</v>
      </c>
      <c r="G8" s="6">
        <v>8.01</v>
      </c>
      <c r="H8">
        <v>150.748634842346</v>
      </c>
      <c r="I8">
        <v>812.084257206208</v>
      </c>
      <c r="J8">
        <v>6.19305893566476</v>
      </c>
      <c r="K8">
        <v>23.0192370394522</v>
      </c>
      <c r="L8">
        <v>84.2358857508681</v>
      </c>
      <c r="M8">
        <f t="shared" si="0"/>
        <v>841.296553181326</v>
      </c>
    </row>
    <row r="9" ht="15.75" spans="1:13">
      <c r="A9">
        <v>4</v>
      </c>
      <c r="B9">
        <v>2</v>
      </c>
      <c r="C9">
        <v>3.2</v>
      </c>
      <c r="D9">
        <v>7.52</v>
      </c>
      <c r="E9">
        <v>21</v>
      </c>
      <c r="F9">
        <v>5.5</v>
      </c>
      <c r="G9" s="7">
        <v>18.69</v>
      </c>
      <c r="H9">
        <v>181.651106805238</v>
      </c>
      <c r="I9">
        <v>847.727272727273</v>
      </c>
      <c r="J9">
        <v>16.676101404889</v>
      </c>
      <c r="K9">
        <v>24.0843386588414</v>
      </c>
      <c r="L9">
        <v>95.6372444757053</v>
      </c>
      <c r="M9">
        <f t="shared" si="0"/>
        <v>888.487712791003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"/>
  <sheetViews>
    <sheetView workbookViewId="0">
      <selection activeCell="A1" sqref="A1:A7"/>
    </sheetView>
  </sheetViews>
  <sheetFormatPr defaultColWidth="9.14285714285714" defaultRowHeight="15" outlineLevelRow="6"/>
  <sheetData>
    <row r="1" spans="1:1">
      <c r="A1" t="s">
        <v>126</v>
      </c>
    </row>
    <row r="2" spans="1:1">
      <c r="A2" t="s">
        <v>127</v>
      </c>
    </row>
    <row r="3" spans="1:1">
      <c r="A3" t="s">
        <v>128</v>
      </c>
    </row>
    <row r="4" spans="1:1">
      <c r="A4" t="s">
        <v>129</v>
      </c>
    </row>
    <row r="5" spans="1:1">
      <c r="A5" t="s">
        <v>130</v>
      </c>
    </row>
    <row r="6" spans="1:1">
      <c r="A6" t="s">
        <v>131</v>
      </c>
    </row>
    <row r="7" spans="1:1">
      <c r="A7" t="s">
        <v>132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topLeftCell="A2" workbookViewId="0">
      <selection activeCell="A2" sqref="A2:I16"/>
    </sheetView>
  </sheetViews>
  <sheetFormatPr defaultColWidth="9.14285714285714" defaultRowHeight="15"/>
  <cols>
    <col min="1" max="1" width="28.1428571428571" customWidth="1"/>
    <col min="2" max="2" width="19.7142857142857" customWidth="1"/>
    <col min="4" max="8" width="12.8571428571429"/>
  </cols>
  <sheetData>
    <row r="1" spans="4:4">
      <c r="D1" t="s">
        <v>89</v>
      </c>
    </row>
    <row r="2" spans="1:9">
      <c r="A2" t="s">
        <v>90</v>
      </c>
      <c r="B2" t="s">
        <v>133</v>
      </c>
      <c r="C2" t="s">
        <v>7</v>
      </c>
      <c r="D2" t="s">
        <v>86</v>
      </c>
      <c r="E2" t="s">
        <v>10</v>
      </c>
      <c r="F2" t="s">
        <v>11</v>
      </c>
      <c r="G2" t="s">
        <v>12</v>
      </c>
      <c r="H2" t="s">
        <v>85</v>
      </c>
      <c r="I2" t="s">
        <v>91</v>
      </c>
    </row>
    <row r="3" spans="1:9">
      <c r="A3" t="s">
        <v>95</v>
      </c>
      <c r="B3" t="s">
        <v>134</v>
      </c>
      <c r="C3" t="s">
        <v>135</v>
      </c>
      <c r="D3" t="s">
        <v>135</v>
      </c>
      <c r="E3" t="s">
        <v>135</v>
      </c>
      <c r="F3">
        <v>11.9990516878505</v>
      </c>
      <c r="G3">
        <v>0.13042060645582</v>
      </c>
      <c r="H3" t="s">
        <v>135</v>
      </c>
      <c r="I3" t="s">
        <v>135</v>
      </c>
    </row>
    <row r="4" spans="1:9">
      <c r="A4" t="s">
        <v>96</v>
      </c>
      <c r="B4" t="s">
        <v>136</v>
      </c>
      <c r="C4" t="s">
        <v>135</v>
      </c>
      <c r="D4" t="s">
        <v>135</v>
      </c>
      <c r="E4">
        <v>1.94013303769401</v>
      </c>
      <c r="F4">
        <v>3.41908462073159</v>
      </c>
      <c r="G4" t="s">
        <v>135</v>
      </c>
      <c r="H4" t="s">
        <v>135</v>
      </c>
      <c r="I4" t="s">
        <v>135</v>
      </c>
    </row>
    <row r="5" spans="1:9">
      <c r="A5" t="s">
        <v>98</v>
      </c>
      <c r="B5" t="s">
        <v>137</v>
      </c>
      <c r="C5" t="s">
        <v>135</v>
      </c>
      <c r="D5" t="s">
        <v>135</v>
      </c>
      <c r="E5" t="s">
        <v>135</v>
      </c>
      <c r="F5">
        <v>1.35473164217667</v>
      </c>
      <c r="G5">
        <v>0.108683838713183</v>
      </c>
      <c r="H5" t="s">
        <v>135</v>
      </c>
      <c r="I5" t="s">
        <v>135</v>
      </c>
    </row>
    <row r="6" spans="1:9">
      <c r="A6" t="s">
        <v>99</v>
      </c>
      <c r="B6" t="s">
        <v>100</v>
      </c>
      <c r="C6" t="s">
        <v>135</v>
      </c>
      <c r="D6" t="s">
        <v>135</v>
      </c>
      <c r="E6" t="s">
        <v>135</v>
      </c>
      <c r="F6" t="s">
        <v>138</v>
      </c>
      <c r="G6" t="s">
        <v>135</v>
      </c>
      <c r="H6">
        <v>7.78128994623645</v>
      </c>
      <c r="I6" t="s">
        <v>135</v>
      </c>
    </row>
    <row r="7" spans="1:9">
      <c r="A7" t="s">
        <v>102</v>
      </c>
      <c r="B7">
        <v>2021</v>
      </c>
      <c r="C7">
        <v>1.041</v>
      </c>
      <c r="D7" t="s">
        <v>135</v>
      </c>
      <c r="E7" t="s">
        <v>135</v>
      </c>
      <c r="F7" t="s">
        <v>135</v>
      </c>
      <c r="G7" t="s">
        <v>135</v>
      </c>
      <c r="H7" t="s">
        <v>135</v>
      </c>
      <c r="I7" t="s">
        <v>135</v>
      </c>
    </row>
    <row r="8" spans="1:9">
      <c r="A8" t="s">
        <v>139</v>
      </c>
      <c r="B8" t="s">
        <v>104</v>
      </c>
      <c r="C8" t="s">
        <v>140</v>
      </c>
      <c r="D8" t="s">
        <v>135</v>
      </c>
      <c r="E8" t="s">
        <v>135</v>
      </c>
      <c r="F8" t="s">
        <v>141</v>
      </c>
      <c r="G8">
        <v>0</v>
      </c>
      <c r="H8" t="s">
        <v>142</v>
      </c>
      <c r="I8" t="s">
        <v>135</v>
      </c>
    </row>
    <row r="9" spans="1:9">
      <c r="A9" t="s">
        <v>143</v>
      </c>
      <c r="B9" t="s">
        <v>107</v>
      </c>
      <c r="C9" t="s">
        <v>135</v>
      </c>
      <c r="D9" t="s">
        <v>144</v>
      </c>
      <c r="E9" t="s">
        <v>135</v>
      </c>
      <c r="F9" t="s">
        <v>135</v>
      </c>
      <c r="G9" t="s">
        <v>135</v>
      </c>
      <c r="H9" t="s">
        <v>135</v>
      </c>
      <c r="I9" t="s">
        <v>135</v>
      </c>
    </row>
    <row r="10" spans="1:9">
      <c r="A10" t="s">
        <v>145</v>
      </c>
      <c r="B10" t="s">
        <v>110</v>
      </c>
      <c r="C10" t="s">
        <v>146</v>
      </c>
      <c r="D10" t="s">
        <v>135</v>
      </c>
      <c r="E10" t="s">
        <v>135</v>
      </c>
      <c r="F10" t="s">
        <v>135</v>
      </c>
      <c r="G10" t="s">
        <v>135</v>
      </c>
      <c r="H10" t="s">
        <v>135</v>
      </c>
      <c r="I10" t="s">
        <v>135</v>
      </c>
    </row>
    <row r="11" spans="1:9">
      <c r="A11" t="s">
        <v>147</v>
      </c>
      <c r="B11" t="s">
        <v>113</v>
      </c>
      <c r="C11" t="s">
        <v>148</v>
      </c>
      <c r="D11" t="s">
        <v>135</v>
      </c>
      <c r="E11" t="s">
        <v>135</v>
      </c>
      <c r="F11" t="s">
        <v>149</v>
      </c>
      <c r="G11">
        <v>0</v>
      </c>
      <c r="H11" t="s">
        <v>150</v>
      </c>
      <c r="I11" t="s">
        <v>135</v>
      </c>
    </row>
    <row r="12" spans="1:9">
      <c r="A12" t="s">
        <v>93</v>
      </c>
      <c r="B12" t="s">
        <v>151</v>
      </c>
      <c r="C12" t="s">
        <v>135</v>
      </c>
      <c r="D12" t="s">
        <v>135</v>
      </c>
      <c r="E12">
        <v>2.93791574279379</v>
      </c>
      <c r="F12">
        <v>7.83809021545071</v>
      </c>
      <c r="G12">
        <v>0.956417780676013</v>
      </c>
      <c r="H12" t="s">
        <v>135</v>
      </c>
      <c r="I12" t="s">
        <v>135</v>
      </c>
    </row>
    <row r="13" spans="1:9">
      <c r="A13" t="s">
        <v>94</v>
      </c>
      <c r="B13" t="s">
        <v>152</v>
      </c>
      <c r="C13" t="s">
        <v>135</v>
      </c>
      <c r="D13" t="s">
        <v>135</v>
      </c>
      <c r="E13">
        <v>7.76053215077605</v>
      </c>
      <c r="F13">
        <v>0.0645110305798413</v>
      </c>
      <c r="G13">
        <v>1.91283556135203</v>
      </c>
      <c r="H13" t="s">
        <v>135</v>
      </c>
      <c r="I13" t="s">
        <v>135</v>
      </c>
    </row>
    <row r="14" spans="1:9">
      <c r="A14" t="s">
        <v>153</v>
      </c>
      <c r="B14" t="s">
        <v>116</v>
      </c>
      <c r="C14" t="s">
        <v>154</v>
      </c>
      <c r="D14">
        <v>317.539</v>
      </c>
      <c r="E14" t="s">
        <v>135</v>
      </c>
      <c r="F14" t="s">
        <v>135</v>
      </c>
      <c r="G14" t="s">
        <v>135</v>
      </c>
      <c r="H14" t="s">
        <v>135</v>
      </c>
      <c r="I14" t="s">
        <v>135</v>
      </c>
    </row>
    <row r="15" spans="1:9">
      <c r="A15" t="s">
        <v>118</v>
      </c>
      <c r="B15" t="s">
        <v>119</v>
      </c>
      <c r="C15" s="1">
        <v>21310</v>
      </c>
      <c r="D15" t="s">
        <v>135</v>
      </c>
      <c r="E15" t="s">
        <v>135</v>
      </c>
      <c r="F15" t="s">
        <v>135</v>
      </c>
      <c r="G15" t="s">
        <v>135</v>
      </c>
      <c r="H15" t="s">
        <v>121</v>
      </c>
      <c r="I15" t="s">
        <v>155</v>
      </c>
    </row>
    <row r="16" spans="1:9">
      <c r="A16" t="s">
        <v>156</v>
      </c>
      <c r="B16" t="s">
        <v>124</v>
      </c>
      <c r="C16" t="s">
        <v>135</v>
      </c>
      <c r="D16" t="s">
        <v>135</v>
      </c>
      <c r="E16" t="s">
        <v>135</v>
      </c>
      <c r="F16" t="s">
        <v>135</v>
      </c>
      <c r="G16" t="s">
        <v>135</v>
      </c>
      <c r="H16" t="s">
        <v>135</v>
      </c>
      <c r="I16" t="s">
        <v>125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lengkap</vt:lpstr>
      <vt:lpstr>Sheet4</vt:lpstr>
      <vt:lpstr>reeferensi nilai</vt:lpstr>
      <vt:lpstr>Sheet5</vt:lpstr>
      <vt:lpstr>Sheet6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ary giri</cp:lastModifiedBy>
  <dcterms:created xsi:type="dcterms:W3CDTF">2022-05-11T07:24:00Z</dcterms:created>
  <dcterms:modified xsi:type="dcterms:W3CDTF">2022-07-04T22:12:44Z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13785C42B7F247BABFA80BF550B7B0C5</vt:lpwstr>
  </property>
  <property fmtid="{D5CDD505-2E9C-101B-9397-08002B2CF9AE}" pid="3" name="KSOProductBuildVer">
    <vt:lpwstr>1033-11.2.0.11156</vt:lpwstr>
  </property>
</Properties>
</file>