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"/>
    </mc:Choice>
  </mc:AlternateContent>
  <xr:revisionPtr revIDLastSave="0" documentId="13_ncr:1_{03F3466E-28DD-4033-AF24-423AAE7370AB}" xr6:coauthVersionLast="47" xr6:coauthVersionMax="47" xr10:uidLastSave="{00000000-0000-0000-0000-000000000000}"/>
  <bookViews>
    <workbookView xWindow="-120" yWindow="-120" windowWidth="24240" windowHeight="13140" firstSheet="1" activeTab="2" xr2:uid="{7890DF2C-87BC-4E10-B0C6-C83A9119E070}"/>
  </bookViews>
  <sheets>
    <sheet name="PELUNASAN 155A" sheetId="3" r:id="rId1"/>
    <sheet name="PELUNASAN 95 2020" sheetId="2" r:id="rId2"/>
    <sheet name="PELUNASAN 94 2020" sheetId="1" r:id="rId3"/>
  </sheets>
  <definedNames>
    <definedName name="_xlnm._FilterDatabase" localSheetId="0" hidden="1">'PELUNASAN 155A'!$A$6:$W$9</definedName>
    <definedName name="_xlnm._FilterDatabase" localSheetId="2" hidden="1">'PELUNASAN 94 2020'!$A$6:$X$15</definedName>
    <definedName name="_xlnm._FilterDatabase" localSheetId="1" hidden="1">'PELUNASAN 95 2020'!$A$6:$X$10</definedName>
    <definedName name="_xlnm.Print_Area" localSheetId="0">'PELUNASAN 155A'!$B$6:$O$9</definedName>
    <definedName name="_xlnm.Print_Area" localSheetId="2">'PELUNASAN 94 2020'!$C$6:$P$15</definedName>
    <definedName name="_xlnm.Print_Area" localSheetId="1">'PELUNASAN 95 2020'!$C$6:$P$10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9" i="3" l="1"/>
  <c r="U9" i="3"/>
  <c r="R9" i="3"/>
  <c r="Q9" i="3"/>
  <c r="P9" i="3"/>
  <c r="T8" i="3"/>
  <c r="R8" i="3"/>
  <c r="S8" i="3" s="1"/>
  <c r="N8" i="3"/>
  <c r="J8" i="3"/>
  <c r="T7" i="3"/>
  <c r="T9" i="3" s="1"/>
  <c r="S7" i="3"/>
  <c r="X7" i="3" s="1"/>
  <c r="X9" i="3" s="1"/>
  <c r="R7" i="3"/>
  <c r="N7" i="3"/>
  <c r="J7" i="3"/>
  <c r="N6" i="3"/>
  <c r="U17" i="2"/>
  <c r="V17" i="2" s="1"/>
  <c r="U16" i="2"/>
  <c r="V16" i="2" s="1"/>
  <c r="Z10" i="2"/>
  <c r="W10" i="2"/>
  <c r="V10" i="2"/>
  <c r="S10" i="2"/>
  <c r="R10" i="2"/>
  <c r="Q10" i="2"/>
  <c r="S9" i="2"/>
  <c r="U9" i="2" s="1"/>
  <c r="O9" i="2"/>
  <c r="K9" i="2"/>
  <c r="U8" i="2"/>
  <c r="X8" i="2" s="1"/>
  <c r="T8" i="2"/>
  <c r="Y8" i="2" s="1"/>
  <c r="S8" i="2"/>
  <c r="O8" i="2"/>
  <c r="K8" i="2"/>
  <c r="U7" i="2"/>
  <c r="U10" i="2" s="1"/>
  <c r="T7" i="2"/>
  <c r="Y7" i="2" s="1"/>
  <c r="S7" i="2"/>
  <c r="O7" i="2"/>
  <c r="K7" i="2"/>
  <c r="O6" i="2"/>
  <c r="V22" i="1"/>
  <c r="U22" i="1"/>
  <c r="V21" i="1"/>
  <c r="U21" i="1"/>
  <c r="Z15" i="1"/>
  <c r="W15" i="1"/>
  <c r="V15" i="1"/>
  <c r="R15" i="1"/>
  <c r="Q15" i="1"/>
  <c r="S14" i="1"/>
  <c r="U14" i="1" s="1"/>
  <c r="O14" i="1"/>
  <c r="K14" i="1"/>
  <c r="U13" i="1"/>
  <c r="S13" i="1"/>
  <c r="T13" i="1" s="1"/>
  <c r="O13" i="1"/>
  <c r="K13" i="1"/>
  <c r="U12" i="1"/>
  <c r="T12" i="1"/>
  <c r="Y12" i="1" s="1"/>
  <c r="S12" i="1"/>
  <c r="O12" i="1"/>
  <c r="K12" i="1"/>
  <c r="S11" i="1"/>
  <c r="U11" i="1" s="1"/>
  <c r="O11" i="1"/>
  <c r="K11" i="1"/>
  <c r="S10" i="1"/>
  <c r="U10" i="1" s="1"/>
  <c r="O10" i="1"/>
  <c r="K10" i="1"/>
  <c r="U9" i="1"/>
  <c r="S9" i="1"/>
  <c r="T9" i="1" s="1"/>
  <c r="O9" i="1"/>
  <c r="K9" i="1"/>
  <c r="U8" i="1"/>
  <c r="T8" i="1"/>
  <c r="Y8" i="1" s="1"/>
  <c r="S8" i="1"/>
  <c r="O8" i="1"/>
  <c r="K8" i="1"/>
  <c r="S7" i="1"/>
  <c r="U7" i="1" s="1"/>
  <c r="O7" i="1"/>
  <c r="K7" i="1"/>
  <c r="O6" i="1"/>
  <c r="X8" i="3" l="1"/>
  <c r="W8" i="3"/>
  <c r="W7" i="3"/>
  <c r="W9" i="3" s="1"/>
  <c r="S9" i="3"/>
  <c r="T10" i="2"/>
  <c r="X7" i="2"/>
  <c r="T9" i="2"/>
  <c r="Y13" i="1"/>
  <c r="X13" i="1"/>
  <c r="X9" i="1"/>
  <c r="Y9" i="1"/>
  <c r="U15" i="1"/>
  <c r="S15" i="1"/>
  <c r="T7" i="1"/>
  <c r="T11" i="1"/>
  <c r="X8" i="1"/>
  <c r="T10" i="1"/>
  <c r="X12" i="1"/>
  <c r="T14" i="1"/>
  <c r="X9" i="2" l="1"/>
  <c r="X10" i="2" s="1"/>
  <c r="Y9" i="2"/>
  <c r="Y10" i="2" s="1"/>
  <c r="Y14" i="1"/>
  <c r="X14" i="1"/>
  <c r="X11" i="1"/>
  <c r="Y11" i="1"/>
  <c r="X7" i="1"/>
  <c r="T15" i="1"/>
  <c r="Y7" i="1"/>
  <c r="Y15" i="1" s="1"/>
  <c r="Y10" i="1"/>
  <c r="X10" i="1"/>
  <c r="X15" i="1" l="1"/>
</calcChain>
</file>

<file path=xl/sharedStrings.xml><?xml version="1.0" encoding="utf-8"?>
<sst xmlns="http://schemas.openxmlformats.org/spreadsheetml/2006/main" count="187" uniqueCount="85">
  <si>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</si>
  <si>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</t>
  </si>
  <si>
    <t>Buyer</t>
  </si>
  <si>
    <t>ASSET CODE</t>
  </si>
  <si>
    <t>Agreement</t>
  </si>
  <si>
    <t>Seq.</t>
  </si>
  <si>
    <t>Cust</t>
  </si>
  <si>
    <t>Type Kendaraan</t>
  </si>
  <si>
    <t>YEARS</t>
  </si>
  <si>
    <t>No.Rangka</t>
  </si>
  <si>
    <t>No.Mesin</t>
  </si>
  <si>
    <t>No.Polisi</t>
  </si>
  <si>
    <t>Harga Beli</t>
  </si>
  <si>
    <t>Nilai Jual</t>
  </si>
  <si>
    <t>PPN</t>
  </si>
  <si>
    <t>Nilai Pelunasan (include PPn)</t>
  </si>
  <si>
    <t>BV</t>
  </si>
  <si>
    <t>Impairment</t>
  </si>
  <si>
    <t>Gain/Loss</t>
  </si>
  <si>
    <t>bv</t>
  </si>
  <si>
    <t>MOBILINDO LESTARI SEJAHTERA</t>
  </si>
  <si>
    <t>0000718/4/01/04/2021</t>
  </si>
  <si>
    <t>AUTORENT LANCAR SEJAHTERA, PT</t>
  </si>
  <si>
    <t>TOYOTA</t>
  </si>
  <si>
    <t>GRAND NEW AVANZA 1.3 VELOZ M/T</t>
  </si>
  <si>
    <t>MHKM5FA4JGK012600</t>
  </si>
  <si>
    <t>2NRF542783</t>
  </si>
  <si>
    <t>B2129BKA</t>
  </si>
  <si>
    <t>GRAND NEW AVANZA 1.3 G M/T</t>
  </si>
  <si>
    <t>MHKM5EA3JGK036932</t>
  </si>
  <si>
    <t>1NRF198245</t>
  </si>
  <si>
    <t>B2461BKU</t>
  </si>
  <si>
    <t>0000728/4/01/04/2021</t>
  </si>
  <si>
    <t>MHKM5EA3JGK030103</t>
  </si>
  <si>
    <t>1NRF177937</t>
  </si>
  <si>
    <t>B2581BKQ</t>
  </si>
  <si>
    <t>MHKM5EA3JGK030309</t>
  </si>
  <si>
    <t>1NRF178787</t>
  </si>
  <si>
    <t>B2801BKQ</t>
  </si>
  <si>
    <t>ISUZU</t>
  </si>
  <si>
    <t>PANTHER PICK UP</t>
  </si>
  <si>
    <t>MHCTBR54FGK175389</t>
  </si>
  <si>
    <t>E175389</t>
  </si>
  <si>
    <t>B9124BCS</t>
  </si>
  <si>
    <t>MHCTBR54FGK175388</t>
  </si>
  <si>
    <t>E175388</t>
  </si>
  <si>
    <t>B9125BCS</t>
  </si>
  <si>
    <t>SUZUKI</t>
  </si>
  <si>
    <t>ERTIGA GX M/T</t>
  </si>
  <si>
    <t>MHYKZE81SGJ318347</t>
  </si>
  <si>
    <t>K14BT1192504</t>
  </si>
  <si>
    <t>B2516BKD</t>
  </si>
  <si>
    <t>CALYA TIPE G TRANSMISION M</t>
  </si>
  <si>
    <t>MHKA6GJ6JGJ005655</t>
  </si>
  <si>
    <t>3NRH021018</t>
  </si>
  <si>
    <t>B2640BKO</t>
  </si>
  <si>
    <t>TOTAL</t>
  </si>
  <si>
    <t>TRUCK</t>
  </si>
  <si>
    <t>NO MEMO</t>
  </si>
  <si>
    <t>00198/COP/10/2021</t>
  </si>
  <si>
    <t>s</t>
  </si>
  <si>
    <t>TANGGAL</t>
  </si>
  <si>
    <t>MHKM5FA4JGK012887</t>
  </si>
  <si>
    <t>2NRF543600</t>
  </si>
  <si>
    <t>B2606BKA</t>
  </si>
  <si>
    <t>MHKM5EA3JGJ022788</t>
  </si>
  <si>
    <t>1NRF075302</t>
  </si>
  <si>
    <t>BK1753UW</t>
  </si>
  <si>
    <t>MHKM5EA3JGJ029478</t>
  </si>
  <si>
    <t>1NRF107838</t>
  </si>
  <si>
    <t>B2436BKB</t>
  </si>
  <si>
    <t>00197/COP/10/2021</t>
  </si>
  <si>
    <t>BV1</t>
  </si>
  <si>
    <t xml:space="preserve">BV2 </t>
  </si>
  <si>
    <t>0000623/4/01/01/2021</t>
  </si>
  <si>
    <t>PANTHER E-2 MINIBUS LM25 SMART FF-H M/T</t>
  </si>
  <si>
    <t>MHCTBR54FFK325226</t>
  </si>
  <si>
    <t>E325226</t>
  </si>
  <si>
    <t>B1060BIW</t>
  </si>
  <si>
    <t>DAIHATSU</t>
  </si>
  <si>
    <t>GRAN MAX 1.3 BLIND VAN</t>
  </si>
  <si>
    <t>MHKB3BA1JFK027983</t>
  </si>
  <si>
    <t>MF59110</t>
  </si>
  <si>
    <t>B9798BCP</t>
  </si>
  <si>
    <t>00196/COP/10/2021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</si>
</sst>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.5"/>
      <color theme="1"/>
      <name val="Times New Roman"/>
      <family val="1"/>
    </font>
    <font>
      <b/>
      <sz val="7.5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wrapText="1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5" fontId="2" fillId="2" borderId="0" xfId="1" applyNumberFormat="1" applyFont="1" applyFill="1" applyBorder="1" applyAlignment="1">
      <alignment horizontal="center" vertical="center" wrapText="1"/>
    </xf>
    <xf numFmtId="165" fontId="0" fillId="0" borderId="0" xfId="1" applyNumberFormat="1" applyFont="1" applyAlignment="1">
      <alignment wrapText="1"/>
    </xf>
    <xf numFmtId="16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4CA3-46BE-4053-8ACD-C1336A1F9009}">
  <sheetPr>
    <pageSetUpPr fitToPage="1"/>
  </sheetPr>
  <dimension ref="A6:AB19"/>
  <sheetViews>
    <sheetView topLeftCell="F5" zoomScaleNormal="100" workbookViewId="0">
      <selection activeCell="R6" sqref="R6"/>
    </sheetView>
  </sheetViews>
  <sheetFormatPr defaultColWidth="9.140625" defaultRowHeight="15" x14ac:dyDescent="0.25"/>
  <cols>
    <col min="1" max="1" width="9.140625" customWidth="1"/>
    <col min="2" max="2" width="2.85546875" customWidth="1"/>
    <col min="3" max="3" width="9.140625" customWidth="1"/>
    <col min="4" max="4" width="9.5703125" customWidth="1"/>
    <col min="5" max="5" width="14" bestFit="1" customWidth="1"/>
    <col min="6" max="6" width="3.5703125" customWidth="1"/>
    <col min="7" max="7" width="12.28515625" customWidth="1"/>
    <col min="8" max="8" width="6.5703125" hidden="1" customWidth="1"/>
    <col min="9" max="9" width="27.42578125" hidden="1" customWidth="1"/>
    <col min="10" max="10" width="15.85546875" customWidth="1"/>
    <col min="11" max="11" width="5.5703125" bestFit="1" customWidth="1"/>
    <col min="12" max="12" width="15.5703125" customWidth="1"/>
    <col min="13" max="13" width="10.85546875" customWidth="1"/>
    <col min="14" max="14" width="14.7109375" hidden="1" customWidth="1"/>
    <col min="15" max="15" width="9.28515625" customWidth="1"/>
    <col min="16" max="16" width="12.28515625" customWidth="1"/>
    <col min="17" max="17" width="14" customWidth="1"/>
    <col min="18" max="18" width="12.28515625" customWidth="1"/>
    <col min="19" max="19" width="13.42578125" bestFit="1" customWidth="1"/>
    <col min="20" max="20" width="11.85546875" customWidth="1"/>
    <col min="21" max="21" width="12.28515625" customWidth="1"/>
    <col min="22" max="22" width="8" customWidth="1"/>
    <col min="23" max="23" width="12.28515625" customWidth="1"/>
    <col min="24" max="24" width="12.5703125" customWidth="1"/>
    <col min="25" max="25" width="11" customWidth="1"/>
    <col min="26" max="26" width="15.28515625" customWidth="1"/>
    <col min="27" max="27" width="14.28515625" customWidth="1"/>
    <col min="28" max="28" width="13.7109375" customWidth="1"/>
  </cols>
  <sheetData>
    <row r="6" spans="1:28" ht="18" x14ac:dyDescent="0.25">
      <c r="A6" t="s">
        <v>0</v>
      </c>
      <c r="B6" s="1" t="s">
        <v>1</v>
      </c>
      <c r="C6" s="1" t="s">
        <v>2</v>
      </c>
      <c r="D6" s="1" t="s">
        <v>3</v>
      </c>
      <c r="E6" s="22" t="s">
        <v>4</v>
      </c>
      <c r="F6" s="1" t="s">
        <v>5</v>
      </c>
      <c r="G6" s="1" t="s">
        <v>6</v>
      </c>
      <c r="H6" s="1"/>
      <c r="I6" s="1"/>
      <c r="J6" s="1" t="s">
        <v>7</v>
      </c>
      <c r="K6" s="1" t="s">
        <v>8</v>
      </c>
      <c r="L6" s="1" t="s">
        <v>9</v>
      </c>
      <c r="M6" s="22" t="s">
        <v>10</v>
      </c>
      <c r="N6" s="2" t="str">
        <f>CONCATENATE(L6," / ",M6)</f>
        <v>No.Rangka / No.Mesin</v>
      </c>
      <c r="O6" s="1" t="s">
        <v>11</v>
      </c>
      <c r="P6" s="23" t="s">
        <v>12</v>
      </c>
      <c r="Q6" s="3" t="s">
        <v>13</v>
      </c>
      <c r="R6" s="1" t="s">
        <v>14</v>
      </c>
      <c r="S6" s="3" t="s">
        <v>15</v>
      </c>
      <c r="T6" s="3" t="s">
        <v>14</v>
      </c>
      <c r="U6" s="23" t="s">
        <v>16</v>
      </c>
      <c r="V6" s="3" t="s">
        <v>17</v>
      </c>
      <c r="W6" s="3" t="s">
        <v>18</v>
      </c>
      <c r="Z6" s="16" t="s">
        <v>72</v>
      </c>
      <c r="AA6" s="16" t="s">
        <v>73</v>
      </c>
    </row>
    <row r="7" spans="1:28" s="4" customFormat="1" ht="27" x14ac:dyDescent="0.25">
      <c r="A7" t="s">
        <v>0</v>
      </c>
      <c r="B7" s="5">
        <v>1</v>
      </c>
      <c r="C7" s="5" t="s">
        <v>20</v>
      </c>
      <c r="D7" s="8">
        <v>4120033596</v>
      </c>
      <c r="E7" s="6" t="s">
        <v>74</v>
      </c>
      <c r="F7" s="6">
        <v>53</v>
      </c>
      <c r="G7" s="7" t="s">
        <v>22</v>
      </c>
      <c r="H7" s="7" t="s">
        <v>39</v>
      </c>
      <c r="I7" s="7" t="s">
        <v>75</v>
      </c>
      <c r="J7" s="7" t="str">
        <f>CONCATENATE(H7," ",I7)</f>
        <v>ISUZU PANTHER E-2 MINIBUS LM25 SMART FF-H M/T</v>
      </c>
      <c r="K7" s="8">
        <v>2015</v>
      </c>
      <c r="L7" s="8" t="s">
        <v>76</v>
      </c>
      <c r="M7" s="8" t="s">
        <v>77</v>
      </c>
      <c r="N7" s="6" t="str">
        <f>CONCATENATE(L7," / ",M7)</f>
        <v>MHCTBR54FFK325226 / E325226</v>
      </c>
      <c r="O7" s="8" t="s">
        <v>78</v>
      </c>
      <c r="P7" s="10">
        <v>130000000</v>
      </c>
      <c r="Q7" s="10">
        <v>97125000</v>
      </c>
      <c r="R7" s="9">
        <f>Q7*10%</f>
        <v>9712500</v>
      </c>
      <c r="S7" s="10">
        <f>Q7+R7</f>
        <v>106837500</v>
      </c>
      <c r="T7" s="10">
        <f>R7</f>
        <v>9712500</v>
      </c>
      <c r="U7" s="10">
        <v>61750012</v>
      </c>
      <c r="V7" s="10">
        <v>0</v>
      </c>
      <c r="W7" s="10">
        <f>S7-T7-U7-V7</f>
        <v>35374988</v>
      </c>
      <c r="X7" s="11">
        <f>S7-T7</f>
        <v>97125000</v>
      </c>
      <c r="Y7" s="11"/>
      <c r="Z7" s="14">
        <v>105354171</v>
      </c>
      <c r="AA7" s="14">
        <v>78812509</v>
      </c>
      <c r="AB7" s="17"/>
    </row>
    <row r="8" spans="1:28" s="4" customFormat="1" ht="27" x14ac:dyDescent="0.25">
      <c r="A8" t="s">
        <v>0</v>
      </c>
      <c r="B8" s="5">
        <v>2</v>
      </c>
      <c r="C8" s="5" t="s">
        <v>20</v>
      </c>
      <c r="D8" s="8">
        <v>4120034073</v>
      </c>
      <c r="E8" s="6" t="s">
        <v>74</v>
      </c>
      <c r="F8" s="6">
        <v>23</v>
      </c>
      <c r="G8" s="7" t="s">
        <v>22</v>
      </c>
      <c r="H8" s="7" t="s">
        <v>79</v>
      </c>
      <c r="I8" s="7" t="s">
        <v>80</v>
      </c>
      <c r="J8" s="7" t="str">
        <f t="shared" ref="J8" si="0">CONCATENATE(H8," ",I8)</f>
        <v>DAIHATSU GRAN MAX 1.3 BLIND VAN</v>
      </c>
      <c r="K8" s="8">
        <v>2015</v>
      </c>
      <c r="L8" s="8" t="s">
        <v>81</v>
      </c>
      <c r="M8" s="8" t="s">
        <v>82</v>
      </c>
      <c r="N8" s="6" t="str">
        <f t="shared" ref="N8" si="1">CONCATENATE(L8," / ",M8)</f>
        <v>MHKB3BA1JFK027983 / MF59110</v>
      </c>
      <c r="O8" s="8" t="s">
        <v>83</v>
      </c>
      <c r="P8" s="10">
        <v>65000000</v>
      </c>
      <c r="Q8" s="10">
        <v>48047000</v>
      </c>
      <c r="R8" s="9">
        <f t="shared" ref="R8" si="2">Q8*10%</f>
        <v>4804700</v>
      </c>
      <c r="S8" s="10">
        <f t="shared" ref="S8" si="3">Q8+R8</f>
        <v>52851700</v>
      </c>
      <c r="T8" s="10">
        <f t="shared" ref="T8" si="4">R8</f>
        <v>4804700</v>
      </c>
      <c r="U8" s="10">
        <v>30874988</v>
      </c>
      <c r="V8" s="10">
        <v>0</v>
      </c>
      <c r="W8" s="10">
        <f t="shared" ref="W8" si="5">S8-T8-U8-V8</f>
        <v>17172012</v>
      </c>
      <c r="X8" s="11">
        <f t="shared" ref="X8" si="6">S8-T8</f>
        <v>48047000</v>
      </c>
      <c r="Y8" s="11"/>
      <c r="Z8" s="14">
        <v>52677079</v>
      </c>
      <c r="AA8" s="14">
        <v>39406241</v>
      </c>
      <c r="AB8" s="17"/>
    </row>
    <row r="9" spans="1:28" x14ac:dyDescent="0.25">
      <c r="B9" s="19" t="s">
        <v>56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1"/>
      <c r="P9" s="12">
        <f t="shared" ref="P9:W9" si="7">SUM(P7:P8)</f>
        <v>195000000</v>
      </c>
      <c r="Q9" s="12">
        <f t="shared" si="7"/>
        <v>145172000</v>
      </c>
      <c r="R9" s="12">
        <f t="shared" si="7"/>
        <v>14517200</v>
      </c>
      <c r="S9" s="12">
        <f t="shared" si="7"/>
        <v>159689200</v>
      </c>
      <c r="T9" s="12">
        <f t="shared" si="7"/>
        <v>14517200</v>
      </c>
      <c r="U9" s="12">
        <f t="shared" si="7"/>
        <v>92625000</v>
      </c>
      <c r="V9" s="12">
        <f t="shared" si="7"/>
        <v>0</v>
      </c>
      <c r="W9" s="12">
        <f t="shared" si="7"/>
        <v>52547000</v>
      </c>
      <c r="X9" s="13">
        <f t="shared" ref="X9" si="8">SUM(X7:X7)</f>
        <v>97125000</v>
      </c>
      <c r="Z9" s="14">
        <v>52677079</v>
      </c>
      <c r="AA9" s="14">
        <v>39406241</v>
      </c>
    </row>
    <row r="10" spans="1:28" x14ac:dyDescent="0.25">
      <c r="Q10" s="13"/>
    </row>
    <row r="12" spans="1:28" x14ac:dyDescent="0.25">
      <c r="S12" s="14"/>
      <c r="T12" s="14"/>
    </row>
    <row r="13" spans="1:28" x14ac:dyDescent="0.25">
      <c r="S13" s="14"/>
      <c r="T13" s="14"/>
    </row>
    <row r="14" spans="1:28" x14ac:dyDescent="0.25">
      <c r="S14" s="14"/>
      <c r="T14" s="14"/>
    </row>
    <row r="15" spans="1:28" x14ac:dyDescent="0.25">
      <c r="S15" s="14"/>
      <c r="T15" s="14"/>
    </row>
    <row r="16" spans="1:28" x14ac:dyDescent="0.25">
      <c r="J16" s="15"/>
      <c r="S16" s="14"/>
      <c r="T16" s="14"/>
    </row>
    <row r="17" spans="7:20" x14ac:dyDescent="0.25">
      <c r="S17" s="14"/>
      <c r="T17" s="14"/>
    </row>
    <row r="18" spans="7:20" x14ac:dyDescent="0.25">
      <c r="G18" t="s">
        <v>58</v>
      </c>
      <c r="I18" t="s">
        <v>84</v>
      </c>
      <c r="J18" t="s">
        <v>84</v>
      </c>
    </row>
    <row r="19" spans="7:20" x14ac:dyDescent="0.25">
      <c r="G19" t="s">
        <v>61</v>
      </c>
      <c r="H19" s="18"/>
      <c r="I19" s="18"/>
      <c r="J19" s="15"/>
    </row>
  </sheetData>
  <mergeCells count="1">
    <mergeCell ref="B9:O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75B8-5C14-4D3E-9FE5-6EB6F726831F}">
  <sheetPr>
    <pageSetUpPr fitToPage="1"/>
  </sheetPr>
  <dimension ref="A6:Z18"/>
  <sheetViews>
    <sheetView topLeftCell="L4" zoomScaleNormal="100" workbookViewId="0">
      <selection activeCell="U17" sqref="U17"/>
    </sheetView>
  </sheetViews>
  <sheetFormatPr defaultColWidth="9.140625" defaultRowHeight="15" x14ac:dyDescent="0.25"/>
  <cols>
    <col min="1" max="1" width="9.140625" hidden="1" customWidth="1"/>
    <col min="2" max="2" width="9.140625" customWidth="1"/>
    <col min="3" max="3" width="2.85546875" customWidth="1"/>
    <col min="4" max="4" width="9.140625" customWidth="1"/>
    <col min="5" max="5" width="9.5703125" customWidth="1"/>
    <col min="6" max="6" width="14" bestFit="1" customWidth="1"/>
    <col min="7" max="7" width="3.5703125" customWidth="1"/>
    <col min="8" max="8" width="12.28515625" customWidth="1"/>
    <col min="9" max="9" width="6.5703125" hidden="1" customWidth="1"/>
    <col min="10" max="10" width="27.42578125" hidden="1" customWidth="1"/>
    <col min="11" max="11" width="15.85546875" customWidth="1"/>
    <col min="12" max="12" width="5.5703125" bestFit="1" customWidth="1"/>
    <col min="13" max="13" width="15.5703125" customWidth="1"/>
    <col min="14" max="14" width="10.85546875" customWidth="1"/>
    <col min="15" max="15" width="14.7109375" hidden="1" customWidth="1"/>
    <col min="16" max="16" width="9.28515625" customWidth="1"/>
    <col min="17" max="17" width="12.28515625" customWidth="1"/>
    <col min="18" max="18" width="14" customWidth="1"/>
    <col min="19" max="19" width="12.28515625" customWidth="1"/>
    <col min="20" max="20" width="13.42578125" customWidth="1"/>
    <col min="21" max="21" width="11.85546875" customWidth="1"/>
    <col min="22" max="22" width="12.28515625" customWidth="1"/>
    <col min="23" max="23" width="8" customWidth="1"/>
    <col min="24" max="24" width="12.28515625" customWidth="1"/>
    <col min="25" max="26" width="12.5703125" customWidth="1"/>
    <col min="27" max="28" width="9.140625" customWidth="1"/>
  </cols>
  <sheetData>
    <row r="6" spans="1:26" ht="18" x14ac:dyDescent="0.25">
      <c r="A6" t="s">
        <v>0</v>
      </c>
      <c r="C6" s="1" t="s">
        <v>1</v>
      </c>
      <c r="D6" s="1" t="s">
        <v>2</v>
      </c>
      <c r="E6" s="1" t="s">
        <v>3</v>
      </c>
      <c r="F6" s="22" t="s">
        <v>4</v>
      </c>
      <c r="G6" s="1" t="s">
        <v>5</v>
      </c>
      <c r="H6" s="1" t="s">
        <v>6</v>
      </c>
      <c r="I6" s="1"/>
      <c r="J6" s="1"/>
      <c r="K6" s="1" t="s">
        <v>7</v>
      </c>
      <c r="L6" s="1" t="s">
        <v>8</v>
      </c>
      <c r="M6" s="1" t="s">
        <v>9</v>
      </c>
      <c r="N6" s="22" t="s">
        <v>10</v>
      </c>
      <c r="O6" s="2" t="str">
        <f>CONCATENATE(M6," / ",N6)</f>
        <v>No.Rangka / No.Mesin</v>
      </c>
      <c r="P6" s="22" t="s">
        <v>11</v>
      </c>
      <c r="Q6" s="23" t="s">
        <v>12</v>
      </c>
      <c r="R6" s="3" t="s">
        <v>13</v>
      </c>
      <c r="S6" s="1" t="s">
        <v>14</v>
      </c>
      <c r="T6" s="3" t="s">
        <v>15</v>
      </c>
      <c r="U6" s="3" t="s">
        <v>14</v>
      </c>
      <c r="V6" s="23" t="s">
        <v>16</v>
      </c>
      <c r="W6" s="3" t="s">
        <v>17</v>
      </c>
      <c r="X6" s="3" t="s">
        <v>18</v>
      </c>
      <c r="Z6" t="s">
        <v>19</v>
      </c>
    </row>
    <row r="7" spans="1:26" s="4" customFormat="1" ht="27" x14ac:dyDescent="0.25">
      <c r="C7" s="5">
        <v>1</v>
      </c>
      <c r="D7" s="5" t="s">
        <v>20</v>
      </c>
      <c r="E7" s="6">
        <v>4120035205</v>
      </c>
      <c r="F7" s="6" t="s">
        <v>21</v>
      </c>
      <c r="G7" s="6">
        <v>24</v>
      </c>
      <c r="H7" s="7" t="s">
        <v>22</v>
      </c>
      <c r="I7" s="7" t="s">
        <v>23</v>
      </c>
      <c r="J7" s="7" t="s">
        <v>24</v>
      </c>
      <c r="K7" s="7" t="str">
        <f>CONCATENATE(I7," ",J7)</f>
        <v>TOYOTA GRAND NEW AVANZA 1.3 VELOZ M/T</v>
      </c>
      <c r="L7" s="8">
        <v>2016</v>
      </c>
      <c r="M7" s="9" t="s">
        <v>62</v>
      </c>
      <c r="N7" s="9" t="s">
        <v>63</v>
      </c>
      <c r="O7" s="6" t="str">
        <f>CONCATENATE(M7," / ",N7)</f>
        <v>MHKM5FA4JGK012887 / 2NRF543600</v>
      </c>
      <c r="P7" s="8" t="s">
        <v>64</v>
      </c>
      <c r="Q7" s="10">
        <v>122727273</v>
      </c>
      <c r="R7" s="10">
        <v>105122000</v>
      </c>
      <c r="S7" s="9">
        <f>R7*10%</f>
        <v>10512200</v>
      </c>
      <c r="T7" s="10">
        <f>R7+S7</f>
        <v>115634200</v>
      </c>
      <c r="U7" s="10">
        <f>S7</f>
        <v>10512200</v>
      </c>
      <c r="V7" s="10">
        <v>88721586</v>
      </c>
      <c r="W7" s="10">
        <v>0</v>
      </c>
      <c r="X7" s="10">
        <f>T7-U7-V7-W7</f>
        <v>16400414</v>
      </c>
      <c r="Y7" s="11">
        <f>T7-U7</f>
        <v>105122000</v>
      </c>
      <c r="Z7" s="11">
        <v>99460224</v>
      </c>
    </row>
    <row r="8" spans="1:26" s="4" customFormat="1" ht="27" x14ac:dyDescent="0.25">
      <c r="C8" s="5">
        <v>2</v>
      </c>
      <c r="D8" s="5" t="s">
        <v>20</v>
      </c>
      <c r="E8" s="6">
        <v>4120035279</v>
      </c>
      <c r="F8" s="6" t="s">
        <v>32</v>
      </c>
      <c r="G8" s="6">
        <v>87</v>
      </c>
      <c r="H8" s="7" t="s">
        <v>22</v>
      </c>
      <c r="I8" s="7" t="s">
        <v>23</v>
      </c>
      <c r="J8" s="7" t="s">
        <v>28</v>
      </c>
      <c r="K8" s="7" t="str">
        <f t="shared" ref="K8:K9" si="0">CONCATENATE(I8," ",J8)</f>
        <v>TOYOTA GRAND NEW AVANZA 1.3 G M/T</v>
      </c>
      <c r="L8" s="8">
        <v>2016</v>
      </c>
      <c r="M8" s="9" t="s">
        <v>65</v>
      </c>
      <c r="N8" s="9" t="s">
        <v>66</v>
      </c>
      <c r="O8" s="6" t="str">
        <f t="shared" ref="O8:O9" si="1">CONCATENATE(M8," / ",N8)</f>
        <v>MHKM5EA3JGJ022788 / 1NRF075302</v>
      </c>
      <c r="P8" s="8" t="s">
        <v>67</v>
      </c>
      <c r="Q8" s="10">
        <v>118181818</v>
      </c>
      <c r="R8" s="10">
        <v>102907000</v>
      </c>
      <c r="S8" s="9">
        <f t="shared" ref="S8:S9" si="2">R8*10%</f>
        <v>10290700</v>
      </c>
      <c r="T8" s="10">
        <f t="shared" ref="T8:T9" si="3">R8+S8</f>
        <v>113197700</v>
      </c>
      <c r="U8" s="10">
        <f t="shared" ref="U8:U9" si="4">S8</f>
        <v>10290700</v>
      </c>
      <c r="V8" s="10">
        <v>87159088</v>
      </c>
      <c r="W8" s="10">
        <v>0</v>
      </c>
      <c r="X8" s="10">
        <f t="shared" ref="X8:X9" si="5">T8-U8-V8-W8</f>
        <v>15747912</v>
      </c>
      <c r="Y8" s="11">
        <f t="shared" ref="Y8:Y9" si="6">T8-U8</f>
        <v>102907000</v>
      </c>
      <c r="Z8" s="11">
        <v>97499998</v>
      </c>
    </row>
    <row r="9" spans="1:26" s="4" customFormat="1" ht="27" x14ac:dyDescent="0.25">
      <c r="C9" s="5">
        <v>3</v>
      </c>
      <c r="D9" s="5" t="s">
        <v>20</v>
      </c>
      <c r="E9" s="6">
        <v>4120035295</v>
      </c>
      <c r="F9" s="6" t="s">
        <v>32</v>
      </c>
      <c r="G9" s="6">
        <v>95</v>
      </c>
      <c r="H9" s="7" t="s">
        <v>22</v>
      </c>
      <c r="I9" s="7" t="s">
        <v>23</v>
      </c>
      <c r="J9" s="7" t="s">
        <v>28</v>
      </c>
      <c r="K9" s="7" t="str">
        <f t="shared" si="0"/>
        <v>TOYOTA GRAND NEW AVANZA 1.3 G M/T</v>
      </c>
      <c r="L9" s="8">
        <v>2016</v>
      </c>
      <c r="M9" s="9" t="s">
        <v>68</v>
      </c>
      <c r="N9" s="9" t="s">
        <v>69</v>
      </c>
      <c r="O9" s="6" t="str">
        <f t="shared" si="1"/>
        <v>MHKM5EA3JGJ029478 / 1NRF107838</v>
      </c>
      <c r="P9" s="8" t="s">
        <v>70</v>
      </c>
      <c r="Q9" s="10">
        <v>118181818</v>
      </c>
      <c r="R9" s="10">
        <v>102907000</v>
      </c>
      <c r="S9" s="9">
        <f t="shared" si="2"/>
        <v>10290700</v>
      </c>
      <c r="T9" s="10">
        <f t="shared" si="3"/>
        <v>113197700</v>
      </c>
      <c r="U9" s="10">
        <f t="shared" si="4"/>
        <v>10290700</v>
      </c>
      <c r="V9" s="10">
        <v>87159088</v>
      </c>
      <c r="W9" s="10">
        <v>0</v>
      </c>
      <c r="X9" s="10">
        <f t="shared" si="5"/>
        <v>15747912</v>
      </c>
      <c r="Y9" s="11">
        <f t="shared" si="6"/>
        <v>102907000</v>
      </c>
      <c r="Z9" s="11">
        <v>97499998</v>
      </c>
    </row>
    <row r="10" spans="1:26" x14ac:dyDescent="0.25">
      <c r="C10" s="19" t="s">
        <v>56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1"/>
      <c r="Q10" s="12">
        <f t="shared" ref="Q10:Z10" si="7">SUM(Q7:Q9)</f>
        <v>359090909</v>
      </c>
      <c r="R10" s="12">
        <f t="shared" si="7"/>
        <v>310936000</v>
      </c>
      <c r="S10" s="12">
        <f t="shared" si="7"/>
        <v>31093600</v>
      </c>
      <c r="T10" s="12">
        <f t="shared" si="7"/>
        <v>342029600</v>
      </c>
      <c r="U10" s="12">
        <f t="shared" si="7"/>
        <v>31093600</v>
      </c>
      <c r="V10" s="12">
        <f t="shared" si="7"/>
        <v>263039762</v>
      </c>
      <c r="W10" s="12">
        <f t="shared" si="7"/>
        <v>0</v>
      </c>
      <c r="X10" s="12">
        <f t="shared" si="7"/>
        <v>47896238</v>
      </c>
      <c r="Y10" s="12">
        <f t="shared" si="7"/>
        <v>310936000</v>
      </c>
      <c r="Z10" s="13">
        <f t="shared" si="7"/>
        <v>294460220</v>
      </c>
    </row>
    <row r="11" spans="1:26" x14ac:dyDescent="0.25">
      <c r="R11" s="13"/>
    </row>
    <row r="13" spans="1:26" x14ac:dyDescent="0.25">
      <c r="T13" s="14"/>
      <c r="U13" s="14"/>
    </row>
    <row r="14" spans="1:26" x14ac:dyDescent="0.25">
      <c r="T14" s="14"/>
      <c r="U14" s="14"/>
    </row>
    <row r="15" spans="1:26" x14ac:dyDescent="0.25">
      <c r="T15" s="14"/>
      <c r="U15" s="14"/>
    </row>
    <row r="16" spans="1:26" x14ac:dyDescent="0.25">
      <c r="Q16" t="s">
        <v>57</v>
      </c>
      <c r="T16" s="14"/>
      <c r="U16" s="14">
        <f>T16*50%</f>
        <v>0</v>
      </c>
      <c r="V16" s="13">
        <f>T16-U16</f>
        <v>0</v>
      </c>
    </row>
    <row r="17" spans="8:22" x14ac:dyDescent="0.25">
      <c r="H17" t="s">
        <v>58</v>
      </c>
      <c r="K17" t="s">
        <v>71</v>
      </c>
      <c r="Q17" t="s">
        <v>60</v>
      </c>
      <c r="T17" s="14"/>
      <c r="U17" s="14">
        <f>T17*50%</f>
        <v>0</v>
      </c>
      <c r="V17" s="13">
        <f>T17-U17</f>
        <v>0</v>
      </c>
    </row>
    <row r="18" spans="8:22" x14ac:dyDescent="0.25">
      <c r="H18" t="s">
        <v>61</v>
      </c>
      <c r="K18" s="15"/>
      <c r="T18" s="14"/>
      <c r="U18" s="14"/>
    </row>
  </sheetData>
  <mergeCells count="1">
    <mergeCell ref="C10:P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7513-5E7E-4D8F-8A1E-FBF39A41BAC4}">
  <sheetPr>
    <pageSetUpPr fitToPage="1"/>
  </sheetPr>
  <dimension ref="A6:Z23"/>
  <sheetViews>
    <sheetView tabSelected="1" topLeftCell="D10" zoomScaleNormal="100" workbookViewId="0">
      <selection activeCell="K22" sqref="K22"/>
    </sheetView>
  </sheetViews>
  <sheetFormatPr defaultColWidth="9.140625" defaultRowHeight="15" x14ac:dyDescent="0.25"/>
  <cols>
    <col min="1" max="1" width="9.140625" hidden="1" customWidth="1"/>
    <col min="2" max="2" width="9.140625" customWidth="1"/>
    <col min="3" max="3" width="2.85546875" customWidth="1"/>
    <col min="4" max="4" width="9.140625" customWidth="1"/>
    <col min="5" max="5" width="9.5703125" customWidth="1"/>
    <col min="6" max="6" width="14" bestFit="1" customWidth="1"/>
    <col min="7" max="7" width="3.5703125" customWidth="1"/>
    <col min="8" max="8" width="12.28515625" customWidth="1"/>
    <col min="9" max="9" width="6.5703125" hidden="1" customWidth="1"/>
    <col min="10" max="10" width="27.42578125" hidden="1" customWidth="1"/>
    <col min="11" max="11" width="15.85546875" customWidth="1"/>
    <col min="12" max="12" width="5.5703125" bestFit="1" customWidth="1"/>
    <col min="13" max="13" width="15.5703125" customWidth="1"/>
    <col min="14" max="14" width="10.85546875" customWidth="1"/>
    <col min="15" max="15" width="14.7109375" hidden="1" customWidth="1"/>
    <col min="16" max="16" width="9.28515625" customWidth="1"/>
    <col min="17" max="17" width="12.28515625" customWidth="1"/>
    <col min="18" max="18" width="14" customWidth="1"/>
    <col min="19" max="19" width="12.28515625" customWidth="1"/>
    <col min="20" max="20" width="13.42578125" customWidth="1"/>
    <col min="21" max="21" width="11.85546875" customWidth="1"/>
    <col min="22" max="22" width="12.28515625" customWidth="1"/>
    <col min="23" max="23" width="8" customWidth="1"/>
    <col min="24" max="24" width="12.28515625" customWidth="1"/>
    <col min="25" max="26" width="12.5703125" customWidth="1"/>
    <col min="27" max="28" width="9.140625" customWidth="1"/>
  </cols>
  <sheetData>
    <row r="6" spans="1:26" ht="18" x14ac:dyDescent="0.25">
      <c r="A6" t="s">
        <v>0</v>
      </c>
      <c r="C6" s="1" t="s">
        <v>1</v>
      </c>
      <c r="D6" s="1" t="s">
        <v>2</v>
      </c>
      <c r="E6" s="1" t="s">
        <v>3</v>
      </c>
      <c r="F6" s="22" t="s">
        <v>4</v>
      </c>
      <c r="G6" s="1" t="s">
        <v>5</v>
      </c>
      <c r="H6" s="1" t="s">
        <v>6</v>
      </c>
      <c r="I6" s="1"/>
      <c r="J6" s="1"/>
      <c r="K6" s="1" t="s">
        <v>7</v>
      </c>
      <c r="L6" s="1" t="s">
        <v>8</v>
      </c>
      <c r="M6" s="1" t="s">
        <v>9</v>
      </c>
      <c r="N6" s="22" t="s">
        <v>10</v>
      </c>
      <c r="O6" s="2" t="str">
        <f>CONCATENATE(M6," / ",N6)</f>
        <v>No.Rangka / No.Mesin</v>
      </c>
      <c r="P6" s="22" t="s">
        <v>11</v>
      </c>
      <c r="Q6" s="23" t="s">
        <v>12</v>
      </c>
      <c r="R6" s="3" t="s">
        <v>13</v>
      </c>
      <c r="S6" s="1" t="s">
        <v>14</v>
      </c>
      <c r="T6" s="3" t="s">
        <v>15</v>
      </c>
      <c r="U6" s="3" t="s">
        <v>14</v>
      </c>
      <c r="V6" s="23" t="s">
        <v>16</v>
      </c>
      <c r="W6" s="3" t="s">
        <v>17</v>
      </c>
      <c r="X6" s="3" t="s">
        <v>18</v>
      </c>
      <c r="Z6" t="s">
        <v>19</v>
      </c>
    </row>
    <row r="7" spans="1:26" s="4" customFormat="1" ht="27" x14ac:dyDescent="0.25">
      <c r="C7" s="5">
        <v>1</v>
      </c>
      <c r="D7" s="5" t="s">
        <v>20</v>
      </c>
      <c r="E7" s="6">
        <v>4120035201</v>
      </c>
      <c r="F7" s="6" t="s">
        <v>21</v>
      </c>
      <c r="G7" s="6">
        <v>21</v>
      </c>
      <c r="H7" s="7" t="s">
        <v>22</v>
      </c>
      <c r="I7" s="7" t="s">
        <v>23</v>
      </c>
      <c r="J7" s="7" t="s">
        <v>24</v>
      </c>
      <c r="K7" s="7" t="str">
        <f>CONCATENATE(I7," ",J7)</f>
        <v>TOYOTA GRAND NEW AVANZA 1.3 VELOZ M/T</v>
      </c>
      <c r="L7" s="8">
        <v>2016</v>
      </c>
      <c r="M7" s="9" t="s">
        <v>25</v>
      </c>
      <c r="N7" s="9" t="s">
        <v>26</v>
      </c>
      <c r="O7" s="6" t="str">
        <f>CONCATENATE(M7," / ",N7)</f>
        <v>MHKM5FA4JGK012600 / 2NRF542783</v>
      </c>
      <c r="P7" s="8" t="s">
        <v>27</v>
      </c>
      <c r="Q7" s="10">
        <v>122727273</v>
      </c>
      <c r="R7" s="10">
        <v>105122000</v>
      </c>
      <c r="S7" s="9">
        <f>R7*10%</f>
        <v>10512200</v>
      </c>
      <c r="T7" s="10">
        <f>R7+S7</f>
        <v>115634200</v>
      </c>
      <c r="U7" s="10">
        <f>S7</f>
        <v>10512200</v>
      </c>
      <c r="V7" s="10">
        <v>88721586</v>
      </c>
      <c r="W7" s="10">
        <v>0</v>
      </c>
      <c r="X7" s="10">
        <f>T7-U7-V7-W7</f>
        <v>16400414</v>
      </c>
      <c r="Y7" s="11">
        <f>T7-U7</f>
        <v>105122000</v>
      </c>
      <c r="Z7" s="11">
        <v>99460224</v>
      </c>
    </row>
    <row r="8" spans="1:26" s="4" customFormat="1" ht="27" x14ac:dyDescent="0.25">
      <c r="C8" s="5">
        <v>2</v>
      </c>
      <c r="D8" s="5" t="s">
        <v>20</v>
      </c>
      <c r="E8" s="6">
        <v>4120035171</v>
      </c>
      <c r="F8" s="6" t="s">
        <v>21</v>
      </c>
      <c r="G8" s="6">
        <v>53</v>
      </c>
      <c r="H8" s="7" t="s">
        <v>22</v>
      </c>
      <c r="I8" s="7" t="s">
        <v>23</v>
      </c>
      <c r="J8" s="7" t="s">
        <v>28</v>
      </c>
      <c r="K8" s="7" t="str">
        <f t="shared" ref="K8:K14" si="0">CONCATENATE(I8," ",J8)</f>
        <v>TOYOTA GRAND NEW AVANZA 1.3 G M/T</v>
      </c>
      <c r="L8" s="8">
        <v>2016</v>
      </c>
      <c r="M8" s="9" t="s">
        <v>29</v>
      </c>
      <c r="N8" s="9" t="s">
        <v>30</v>
      </c>
      <c r="O8" s="6" t="str">
        <f t="shared" ref="O8:O14" si="1">CONCATENATE(M8," / ",N8)</f>
        <v>MHKM5EA3JGK036932 / 1NRF198245</v>
      </c>
      <c r="P8" s="8" t="s">
        <v>31</v>
      </c>
      <c r="Q8" s="10">
        <v>118181817</v>
      </c>
      <c r="R8" s="10">
        <v>101081000</v>
      </c>
      <c r="S8" s="9">
        <f t="shared" ref="S8:S14" si="2">R8*10%</f>
        <v>10108100</v>
      </c>
      <c r="T8" s="10">
        <f t="shared" ref="T8:T14" si="3">R8+S8</f>
        <v>111189100</v>
      </c>
      <c r="U8" s="10">
        <f t="shared" ref="U8:U14" si="4">S8</f>
        <v>10108100</v>
      </c>
      <c r="V8" s="10">
        <v>85435602</v>
      </c>
      <c r="W8" s="10">
        <v>0</v>
      </c>
      <c r="X8" s="10">
        <f t="shared" ref="X8:X14" si="5">T8-U8-V8-W8</f>
        <v>15645398</v>
      </c>
      <c r="Y8" s="11">
        <f t="shared" ref="Y8:Y14" si="6">T8-U8</f>
        <v>101081000</v>
      </c>
      <c r="Z8" s="11">
        <v>95776512</v>
      </c>
    </row>
    <row r="9" spans="1:26" s="4" customFormat="1" ht="27" x14ac:dyDescent="0.25">
      <c r="C9" s="5">
        <v>3</v>
      </c>
      <c r="D9" s="5" t="s">
        <v>20</v>
      </c>
      <c r="E9" s="6">
        <v>4120035320</v>
      </c>
      <c r="F9" s="6" t="s">
        <v>32</v>
      </c>
      <c r="G9" s="6">
        <v>112</v>
      </c>
      <c r="H9" s="7" t="s">
        <v>22</v>
      </c>
      <c r="I9" s="7" t="s">
        <v>23</v>
      </c>
      <c r="J9" s="7" t="s">
        <v>28</v>
      </c>
      <c r="K9" s="7" t="str">
        <f t="shared" si="0"/>
        <v>TOYOTA GRAND NEW AVANZA 1.3 G M/T</v>
      </c>
      <c r="L9" s="8">
        <v>2016</v>
      </c>
      <c r="M9" s="9" t="s">
        <v>33</v>
      </c>
      <c r="N9" s="9" t="s">
        <v>34</v>
      </c>
      <c r="O9" s="6" t="str">
        <f t="shared" si="1"/>
        <v>MHKM5EA3JGK030103 / 1NRF177937</v>
      </c>
      <c r="P9" s="8" t="s">
        <v>35</v>
      </c>
      <c r="Q9" s="10">
        <v>118181818</v>
      </c>
      <c r="R9" s="10">
        <v>102108000</v>
      </c>
      <c r="S9" s="9">
        <f t="shared" si="2"/>
        <v>10210800</v>
      </c>
      <c r="T9" s="10">
        <f t="shared" si="3"/>
        <v>112318800</v>
      </c>
      <c r="U9" s="10">
        <f t="shared" si="4"/>
        <v>10210800</v>
      </c>
      <c r="V9" s="10">
        <v>87159088</v>
      </c>
      <c r="W9" s="10">
        <v>0</v>
      </c>
      <c r="X9" s="10">
        <f t="shared" si="5"/>
        <v>14948912</v>
      </c>
      <c r="Y9" s="11">
        <f t="shared" si="6"/>
        <v>102108000</v>
      </c>
      <c r="Z9" s="11">
        <v>97499998</v>
      </c>
    </row>
    <row r="10" spans="1:26" s="4" customFormat="1" ht="27" x14ac:dyDescent="0.25">
      <c r="C10" s="5">
        <v>4</v>
      </c>
      <c r="D10" s="5" t="s">
        <v>20</v>
      </c>
      <c r="E10" s="6">
        <v>4120035321</v>
      </c>
      <c r="F10" s="6" t="s">
        <v>32</v>
      </c>
      <c r="G10" s="6">
        <v>113</v>
      </c>
      <c r="H10" s="7" t="s">
        <v>22</v>
      </c>
      <c r="I10" s="7" t="s">
        <v>23</v>
      </c>
      <c r="J10" s="7" t="s">
        <v>28</v>
      </c>
      <c r="K10" s="7" t="str">
        <f t="shared" si="0"/>
        <v>TOYOTA GRAND NEW AVANZA 1.3 G M/T</v>
      </c>
      <c r="L10" s="8">
        <v>2016</v>
      </c>
      <c r="M10" s="9" t="s">
        <v>36</v>
      </c>
      <c r="N10" s="9" t="s">
        <v>37</v>
      </c>
      <c r="O10" s="6" t="str">
        <f t="shared" si="1"/>
        <v>MHKM5EA3JGK030309 / 1NRF178787</v>
      </c>
      <c r="P10" s="8" t="s">
        <v>38</v>
      </c>
      <c r="Q10" s="10">
        <v>118181818</v>
      </c>
      <c r="R10" s="10">
        <v>102108000</v>
      </c>
      <c r="S10" s="9">
        <f t="shared" si="2"/>
        <v>10210800</v>
      </c>
      <c r="T10" s="10">
        <f t="shared" si="3"/>
        <v>112318800</v>
      </c>
      <c r="U10" s="10">
        <f t="shared" si="4"/>
        <v>10210800</v>
      </c>
      <c r="V10" s="10">
        <v>87159088</v>
      </c>
      <c r="W10" s="10">
        <v>0</v>
      </c>
      <c r="X10" s="10">
        <f t="shared" si="5"/>
        <v>14948912</v>
      </c>
      <c r="Y10" s="11">
        <f t="shared" si="6"/>
        <v>102108000</v>
      </c>
      <c r="Z10" s="11">
        <v>97499998</v>
      </c>
    </row>
    <row r="11" spans="1:26" s="4" customFormat="1" ht="27" x14ac:dyDescent="0.25">
      <c r="C11" s="5">
        <v>5</v>
      </c>
      <c r="D11" s="5" t="s">
        <v>20</v>
      </c>
      <c r="E11" s="6">
        <v>4120035365</v>
      </c>
      <c r="F11" s="6" t="s">
        <v>32</v>
      </c>
      <c r="G11" s="6">
        <v>46</v>
      </c>
      <c r="H11" s="7" t="s">
        <v>22</v>
      </c>
      <c r="I11" s="7" t="s">
        <v>39</v>
      </c>
      <c r="J11" s="7" t="s">
        <v>40</v>
      </c>
      <c r="K11" s="7" t="str">
        <f t="shared" si="0"/>
        <v>ISUZU PANTHER PICK UP</v>
      </c>
      <c r="L11" s="8">
        <v>2016</v>
      </c>
      <c r="M11" s="9" t="s">
        <v>41</v>
      </c>
      <c r="N11" s="9" t="s">
        <v>42</v>
      </c>
      <c r="O11" s="6" t="str">
        <f t="shared" si="1"/>
        <v>MHCTBR54FGK175389 / E175389</v>
      </c>
      <c r="P11" s="8" t="s">
        <v>43</v>
      </c>
      <c r="Q11" s="10">
        <v>72727273</v>
      </c>
      <c r="R11" s="10">
        <v>62661000</v>
      </c>
      <c r="S11" s="9">
        <f t="shared" si="2"/>
        <v>6266100</v>
      </c>
      <c r="T11" s="10">
        <f t="shared" si="3"/>
        <v>68927100</v>
      </c>
      <c r="U11" s="10">
        <f t="shared" si="4"/>
        <v>6266100</v>
      </c>
      <c r="V11" s="10">
        <v>53636365</v>
      </c>
      <c r="W11" s="10">
        <v>0</v>
      </c>
      <c r="X11" s="10">
        <f t="shared" si="5"/>
        <v>9024635</v>
      </c>
      <c r="Y11" s="11">
        <f t="shared" si="6"/>
        <v>62661000</v>
      </c>
      <c r="Z11" s="11">
        <v>60000001</v>
      </c>
    </row>
    <row r="12" spans="1:26" s="4" customFormat="1" ht="27" x14ac:dyDescent="0.25">
      <c r="C12" s="5">
        <v>6</v>
      </c>
      <c r="D12" s="5" t="s">
        <v>20</v>
      </c>
      <c r="E12" s="6">
        <v>4120035366</v>
      </c>
      <c r="F12" s="6" t="s">
        <v>32</v>
      </c>
      <c r="G12" s="6">
        <v>47</v>
      </c>
      <c r="H12" s="7" t="s">
        <v>22</v>
      </c>
      <c r="I12" s="7" t="s">
        <v>39</v>
      </c>
      <c r="J12" s="7" t="s">
        <v>40</v>
      </c>
      <c r="K12" s="7" t="str">
        <f t="shared" si="0"/>
        <v>ISUZU PANTHER PICK UP</v>
      </c>
      <c r="L12" s="8">
        <v>2016</v>
      </c>
      <c r="M12" s="9" t="s">
        <v>44</v>
      </c>
      <c r="N12" s="9" t="s">
        <v>45</v>
      </c>
      <c r="O12" s="6" t="str">
        <f t="shared" si="1"/>
        <v>MHCTBR54FGK175388 / E175388</v>
      </c>
      <c r="P12" s="8" t="s">
        <v>46</v>
      </c>
      <c r="Q12" s="10">
        <v>72727273</v>
      </c>
      <c r="R12" s="10">
        <v>62661000</v>
      </c>
      <c r="S12" s="9">
        <f t="shared" si="2"/>
        <v>6266100</v>
      </c>
      <c r="T12" s="10">
        <f t="shared" si="3"/>
        <v>68927100</v>
      </c>
      <c r="U12" s="10">
        <f t="shared" si="4"/>
        <v>6266100</v>
      </c>
      <c r="V12" s="10">
        <v>53636365</v>
      </c>
      <c r="W12" s="10">
        <v>0</v>
      </c>
      <c r="X12" s="10">
        <f t="shared" si="5"/>
        <v>9024635</v>
      </c>
      <c r="Y12" s="11">
        <f t="shared" si="6"/>
        <v>62661000</v>
      </c>
      <c r="Z12" s="11">
        <v>60000001</v>
      </c>
    </row>
    <row r="13" spans="1:26" s="4" customFormat="1" ht="27" x14ac:dyDescent="0.25">
      <c r="C13" s="5">
        <v>7</v>
      </c>
      <c r="D13" s="5" t="s">
        <v>20</v>
      </c>
      <c r="E13" s="6">
        <v>4120035453</v>
      </c>
      <c r="F13" s="6" t="s">
        <v>32</v>
      </c>
      <c r="G13" s="6">
        <v>68</v>
      </c>
      <c r="H13" s="7" t="s">
        <v>22</v>
      </c>
      <c r="I13" s="7" t="s">
        <v>47</v>
      </c>
      <c r="J13" s="7" t="s">
        <v>48</v>
      </c>
      <c r="K13" s="7" t="str">
        <f t="shared" si="0"/>
        <v>SUZUKI ERTIGA GX M/T</v>
      </c>
      <c r="L13" s="8">
        <v>2016</v>
      </c>
      <c r="M13" s="9" t="s">
        <v>49</v>
      </c>
      <c r="N13" s="9" t="s">
        <v>50</v>
      </c>
      <c r="O13" s="6" t="str">
        <f t="shared" si="1"/>
        <v>MHYKZE81SGJ318347 / K14BT1192504</v>
      </c>
      <c r="P13" s="8" t="s">
        <v>51</v>
      </c>
      <c r="Q13" s="10">
        <v>104545455</v>
      </c>
      <c r="R13" s="10">
        <v>90502000</v>
      </c>
      <c r="S13" s="9">
        <f t="shared" si="2"/>
        <v>9050200</v>
      </c>
      <c r="T13" s="10">
        <f t="shared" si="3"/>
        <v>99552200</v>
      </c>
      <c r="U13" s="10">
        <f t="shared" si="4"/>
        <v>9050200</v>
      </c>
      <c r="V13" s="10">
        <v>77102277</v>
      </c>
      <c r="W13" s="10">
        <v>0</v>
      </c>
      <c r="X13" s="10">
        <f t="shared" si="5"/>
        <v>13399723</v>
      </c>
      <c r="Y13" s="11">
        <f t="shared" si="6"/>
        <v>90502000</v>
      </c>
      <c r="Z13" s="11">
        <v>86250003</v>
      </c>
    </row>
    <row r="14" spans="1:26" s="4" customFormat="1" ht="27" x14ac:dyDescent="0.25">
      <c r="C14" s="5">
        <v>8</v>
      </c>
      <c r="D14" s="5" t="s">
        <v>20</v>
      </c>
      <c r="E14" s="6">
        <v>4120035381</v>
      </c>
      <c r="F14" s="6" t="s">
        <v>32</v>
      </c>
      <c r="G14" s="6">
        <v>13</v>
      </c>
      <c r="H14" s="7" t="s">
        <v>22</v>
      </c>
      <c r="I14" s="7" t="s">
        <v>23</v>
      </c>
      <c r="J14" s="7" t="s">
        <v>52</v>
      </c>
      <c r="K14" s="7" t="str">
        <f t="shared" si="0"/>
        <v>TOYOTA CALYA TIPE G TRANSMISION M</v>
      </c>
      <c r="L14" s="8">
        <v>2016</v>
      </c>
      <c r="M14" s="9" t="s">
        <v>53</v>
      </c>
      <c r="N14" s="9" t="s">
        <v>54</v>
      </c>
      <c r="O14" s="6" t="str">
        <f t="shared" si="1"/>
        <v>MHKA6GJ6JGJ005655 / 3NRH021018</v>
      </c>
      <c r="P14" s="8" t="s">
        <v>55</v>
      </c>
      <c r="Q14" s="10">
        <v>79090909</v>
      </c>
      <c r="R14" s="10">
        <v>68001000</v>
      </c>
      <c r="S14" s="9">
        <f t="shared" si="2"/>
        <v>6800100</v>
      </c>
      <c r="T14" s="10">
        <f t="shared" si="3"/>
        <v>74801100</v>
      </c>
      <c r="U14" s="10">
        <f t="shared" si="4"/>
        <v>6800100</v>
      </c>
      <c r="V14" s="10">
        <v>58329547</v>
      </c>
      <c r="W14" s="10">
        <v>0</v>
      </c>
      <c r="X14" s="10">
        <f t="shared" si="5"/>
        <v>9671453</v>
      </c>
      <c r="Y14" s="11">
        <f t="shared" si="6"/>
        <v>68001000</v>
      </c>
      <c r="Z14" s="11">
        <v>65250001</v>
      </c>
    </row>
    <row r="15" spans="1:26" x14ac:dyDescent="0.25">
      <c r="C15" s="19" t="s">
        <v>56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1"/>
      <c r="Q15" s="12">
        <f t="shared" ref="Q15:Y15" si="7">SUM(Q7:Q14)</f>
        <v>806363636</v>
      </c>
      <c r="R15" s="12">
        <f>SUM(R7:R14)</f>
        <v>694244000</v>
      </c>
      <c r="S15" s="12">
        <f t="shared" si="7"/>
        <v>69424400</v>
      </c>
      <c r="T15" s="12">
        <f t="shared" si="7"/>
        <v>763668400</v>
      </c>
      <c r="U15" s="12">
        <f t="shared" si="7"/>
        <v>69424400</v>
      </c>
      <c r="V15" s="12">
        <f t="shared" si="7"/>
        <v>591179918</v>
      </c>
      <c r="W15" s="12">
        <f t="shared" si="7"/>
        <v>0</v>
      </c>
      <c r="X15" s="12">
        <f t="shared" si="7"/>
        <v>103064082</v>
      </c>
      <c r="Y15" s="12">
        <f t="shared" si="7"/>
        <v>694244000</v>
      </c>
      <c r="Z15" s="13">
        <f>SUM(Z7:Z14)</f>
        <v>661736738</v>
      </c>
    </row>
    <row r="16" spans="1:26" x14ac:dyDescent="0.25">
      <c r="R16" s="13"/>
    </row>
    <row r="18" spans="8:22" x14ac:dyDescent="0.25">
      <c r="T18" s="14"/>
      <c r="U18" s="14"/>
    </row>
    <row r="19" spans="8:22" x14ac:dyDescent="0.25">
      <c r="T19" s="14"/>
      <c r="U19" s="14"/>
    </row>
    <row r="20" spans="8:22" x14ac:dyDescent="0.25">
      <c r="T20" s="14"/>
      <c r="U20" s="14"/>
    </row>
    <row r="21" spans="8:22" x14ac:dyDescent="0.25">
      <c r="Q21" t="s">
        <v>57</v>
      </c>
      <c r="T21" s="14"/>
      <c r="U21" s="14">
        <f>T21*50%</f>
        <v>0</v>
      </c>
      <c r="V21" s="13">
        <f>T21-U21</f>
        <v>0</v>
      </c>
    </row>
    <row r="22" spans="8:22" x14ac:dyDescent="0.25">
      <c r="H22" t="s">
        <v>58</v>
      </c>
      <c r="K22" t="s">
        <v>59</v>
      </c>
      <c r="Q22" t="s">
        <v>60</v>
      </c>
      <c r="T22" s="14"/>
      <c r="U22" s="14">
        <f>T22*50%</f>
        <v>0</v>
      </c>
      <c r="V22" s="13">
        <f>T22-U22</f>
        <v>0</v>
      </c>
    </row>
    <row r="23" spans="8:22" x14ac:dyDescent="0.25">
      <c r="H23" t="s">
        <v>61</v>
      </c>
      <c r="K23" s="15"/>
      <c r="T23" s="14"/>
      <c r="U23" s="14"/>
    </row>
  </sheetData>
  <mergeCells count="1">
    <mergeCell ref="C15:P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PELUNASAN 155A</vt:lpstr>
      <vt:lpstr>PELUNASAN 95 2020</vt:lpstr>
      <vt:lpstr>PELUNASAN 94 2020</vt:lpstr>
      <vt:lpstr>'PELUNASAN 155A'!Print_Area</vt:lpstr>
      <vt:lpstr>'PELUNASAN 94 2020'!Print_Area</vt:lpstr>
      <vt:lpstr>'PELUNASAN 95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Antonius Fedrik Yohanes Yahya</dc:creator>
  <cp:lastModifiedBy>Pc1</cp:lastModifiedBy>
  <dcterms:created xsi:type="dcterms:W3CDTF">2021-10-22T04:58:05Z</dcterms:created>
  <dcterms:modified xsi:type="dcterms:W3CDTF">2021-10-24T10:52:38Z</dcterms:modified>
</cp:coreProperties>
</file>