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aidi Didy\Desktop\"/>
    </mc:Choice>
  </mc:AlternateContent>
  <xr:revisionPtr revIDLastSave="0" documentId="8_{9E3D9CE7-5FE0-4E54-9458-A7E96AAB1BE1}" xr6:coauthVersionLast="47" xr6:coauthVersionMax="47" xr10:uidLastSave="{00000000-0000-0000-0000-000000000000}"/>
  <bookViews>
    <workbookView xWindow="-120" yWindow="-120" windowWidth="20730" windowHeight="11160" xr2:uid="{B70292D0-85D1-4D51-8FC9-30D700B63610}"/>
  </bookViews>
  <sheets>
    <sheet name="FMC by DSF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'FMC by DSF'!$B$1619:$U$1816</definedName>
    <definedName name="_xlnm.Print_Area" localSheetId="0">'FMC by DSF'!$B$1706:$U$1725</definedName>
    <definedName name="_xlnm.Print_Titles" localSheetId="0">'FMC by DSF'!$4:$5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34" i="1" l="1"/>
  <c r="R1934" i="1"/>
  <c r="T1934" i="1" s="1"/>
  <c r="O1934" i="1"/>
  <c r="S1933" i="1"/>
  <c r="R1933" i="1"/>
  <c r="T1933" i="1" s="1"/>
  <c r="O1933" i="1"/>
  <c r="S1932" i="1"/>
  <c r="R1932" i="1"/>
  <c r="T1932" i="1" s="1"/>
  <c r="O1932" i="1"/>
  <c r="S1931" i="1"/>
  <c r="R1931" i="1"/>
  <c r="T1931" i="1" s="1"/>
  <c r="O1931" i="1"/>
  <c r="S1930" i="1"/>
  <c r="R1930" i="1"/>
  <c r="T1930" i="1" s="1"/>
  <c r="O1930" i="1"/>
  <c r="S1929" i="1"/>
  <c r="R1929" i="1"/>
  <c r="T1929" i="1" s="1"/>
  <c r="O1929" i="1"/>
  <c r="S1928" i="1"/>
  <c r="R1928" i="1"/>
  <c r="T1928" i="1" s="1"/>
  <c r="O1928" i="1"/>
  <c r="S1927" i="1"/>
  <c r="R1927" i="1"/>
  <c r="T1927" i="1" s="1"/>
  <c r="O1927" i="1"/>
  <c r="S1926" i="1"/>
  <c r="R1926" i="1"/>
  <c r="T1926" i="1" s="1"/>
  <c r="O1926" i="1"/>
  <c r="S1925" i="1"/>
  <c r="R1925" i="1"/>
  <c r="T1925" i="1" s="1"/>
  <c r="O1925" i="1"/>
  <c r="S1924" i="1"/>
  <c r="R1924" i="1"/>
  <c r="T1924" i="1" s="1"/>
  <c r="O1924" i="1"/>
  <c r="S1923" i="1"/>
  <c r="R1923" i="1"/>
  <c r="T1923" i="1" s="1"/>
  <c r="O1923" i="1"/>
  <c r="S1922" i="1"/>
  <c r="R1922" i="1"/>
  <c r="T1922" i="1" s="1"/>
  <c r="O1922" i="1"/>
  <c r="S1921" i="1"/>
  <c r="R1921" i="1"/>
  <c r="T1921" i="1" s="1"/>
  <c r="O1921" i="1"/>
  <c r="S1920" i="1"/>
  <c r="R1920" i="1"/>
  <c r="T1920" i="1" s="1"/>
  <c r="O1920" i="1"/>
  <c r="S1919" i="1"/>
  <c r="R1919" i="1"/>
  <c r="T1919" i="1" s="1"/>
  <c r="O1919" i="1"/>
  <c r="S1918" i="1"/>
  <c r="R1918" i="1"/>
  <c r="T1918" i="1" s="1"/>
  <c r="O1918" i="1"/>
  <c r="S1917" i="1"/>
  <c r="R1917" i="1"/>
  <c r="T1917" i="1" s="1"/>
  <c r="O1917" i="1"/>
  <c r="S1916" i="1"/>
  <c r="R1916" i="1"/>
  <c r="T1916" i="1" s="1"/>
  <c r="O1916" i="1"/>
  <c r="S1915" i="1"/>
  <c r="R1915" i="1"/>
  <c r="T1915" i="1" s="1"/>
  <c r="O1915" i="1"/>
  <c r="S1914" i="1"/>
  <c r="R1914" i="1"/>
  <c r="T1914" i="1" s="1"/>
  <c r="O1914" i="1"/>
  <c r="T1913" i="1"/>
  <c r="O1913" i="1"/>
  <c r="T1912" i="1"/>
  <c r="O1912" i="1"/>
  <c r="S1911" i="1"/>
  <c r="R1911" i="1"/>
  <c r="T1911" i="1" s="1"/>
  <c r="O1911" i="1"/>
  <c r="T1910" i="1"/>
  <c r="O1910" i="1"/>
  <c r="S1909" i="1"/>
  <c r="R1909" i="1"/>
  <c r="T1909" i="1" s="1"/>
  <c r="O1909" i="1"/>
  <c r="S1908" i="1"/>
  <c r="R1908" i="1"/>
  <c r="T1908" i="1" s="1"/>
  <c r="O1908" i="1"/>
  <c r="S1907" i="1"/>
  <c r="R1907" i="1"/>
  <c r="T1907" i="1" s="1"/>
  <c r="O1907" i="1"/>
  <c r="S1906" i="1"/>
  <c r="R1906" i="1"/>
  <c r="T1906" i="1" s="1"/>
  <c r="O1906" i="1"/>
  <c r="S1905" i="1"/>
  <c r="R1905" i="1"/>
  <c r="T1905" i="1" s="1"/>
  <c r="O1905" i="1"/>
  <c r="S1904" i="1"/>
  <c r="R1904" i="1"/>
  <c r="T1904" i="1" s="1"/>
  <c r="O1904" i="1"/>
  <c r="S1903" i="1"/>
  <c r="R1903" i="1"/>
  <c r="T1903" i="1" s="1"/>
  <c r="O1903" i="1"/>
  <c r="S1902" i="1"/>
  <c r="R1902" i="1"/>
  <c r="T1902" i="1" s="1"/>
  <c r="O1902" i="1"/>
  <c r="S1901" i="1"/>
  <c r="R1901" i="1"/>
  <c r="T1901" i="1" s="1"/>
  <c r="O1901" i="1"/>
  <c r="S1900" i="1"/>
  <c r="R1900" i="1"/>
  <c r="T1900" i="1" s="1"/>
  <c r="O1900" i="1"/>
  <c r="S1899" i="1"/>
  <c r="R1899" i="1"/>
  <c r="T1899" i="1" s="1"/>
  <c r="O1899" i="1"/>
  <c r="S1898" i="1"/>
  <c r="R1898" i="1"/>
  <c r="T1898" i="1" s="1"/>
  <c r="O1898" i="1"/>
  <c r="S1897" i="1"/>
  <c r="R1897" i="1"/>
  <c r="T1897" i="1" s="1"/>
  <c r="O1897" i="1"/>
  <c r="S1896" i="1"/>
  <c r="R1896" i="1"/>
  <c r="T1896" i="1" s="1"/>
  <c r="O1896" i="1"/>
  <c r="S1895" i="1"/>
  <c r="R1895" i="1"/>
  <c r="T1895" i="1" s="1"/>
  <c r="O1895" i="1"/>
  <c r="S1894" i="1"/>
  <c r="R1894" i="1"/>
  <c r="T1894" i="1" s="1"/>
  <c r="O1894" i="1"/>
  <c r="S1893" i="1"/>
  <c r="R1893" i="1"/>
  <c r="T1893" i="1" s="1"/>
  <c r="O1893" i="1"/>
  <c r="T1892" i="1"/>
  <c r="O1892" i="1"/>
  <c r="Q1892" i="1" s="1"/>
  <c r="S1891" i="1"/>
  <c r="R1891" i="1"/>
  <c r="T1891" i="1" s="1"/>
  <c r="Q1891" i="1"/>
  <c r="O1891" i="1"/>
  <c r="S1890" i="1"/>
  <c r="R1890" i="1"/>
  <c r="T1890" i="1" s="1"/>
  <c r="O1890" i="1"/>
  <c r="Q1890" i="1" s="1"/>
  <c r="S1889" i="1"/>
  <c r="R1889" i="1"/>
  <c r="T1889" i="1" s="1"/>
  <c r="O1889" i="1"/>
  <c r="Q1889" i="1" s="1"/>
  <c r="T1888" i="1"/>
  <c r="O1888" i="1"/>
  <c r="T1887" i="1"/>
  <c r="O1887" i="1"/>
  <c r="T1886" i="1"/>
  <c r="O1886" i="1"/>
  <c r="S1885" i="1"/>
  <c r="R1885" i="1"/>
  <c r="T1885" i="1" s="1"/>
  <c r="O1885" i="1"/>
  <c r="S1884" i="1"/>
  <c r="R1884" i="1"/>
  <c r="T1884" i="1" s="1"/>
  <c r="O1884" i="1"/>
  <c r="S1883" i="1"/>
  <c r="R1883" i="1"/>
  <c r="T1883" i="1" s="1"/>
  <c r="O1883" i="1"/>
  <c r="T1882" i="1"/>
  <c r="O1882" i="1"/>
  <c r="T1881" i="1"/>
  <c r="O1881" i="1"/>
  <c r="T1880" i="1"/>
  <c r="O1880" i="1"/>
  <c r="S1879" i="1"/>
  <c r="R1879" i="1"/>
  <c r="T1879" i="1" s="1"/>
  <c r="O1879" i="1"/>
  <c r="Q1879" i="1" s="1"/>
  <c r="S1878" i="1"/>
  <c r="R1878" i="1"/>
  <c r="T1878" i="1" s="1"/>
  <c r="O1878" i="1"/>
  <c r="Q1878" i="1" s="1"/>
  <c r="S1877" i="1"/>
  <c r="R1877" i="1"/>
  <c r="T1877" i="1" s="1"/>
  <c r="O1877" i="1"/>
  <c r="Q1877" i="1" s="1"/>
  <c r="S1876" i="1"/>
  <c r="R1876" i="1"/>
  <c r="T1876" i="1" s="1"/>
  <c r="Q1876" i="1"/>
  <c r="O1876" i="1"/>
  <c r="S1875" i="1"/>
  <c r="R1875" i="1"/>
  <c r="N1875" i="1"/>
  <c r="T1875" i="1" s="1"/>
  <c r="S1874" i="1"/>
  <c r="R1874" i="1"/>
  <c r="T1874" i="1" s="1"/>
  <c r="O1874" i="1"/>
  <c r="S1873" i="1"/>
  <c r="R1873" i="1"/>
  <c r="T1873" i="1" s="1"/>
  <c r="O1873" i="1"/>
  <c r="Q1873" i="1" s="1"/>
  <c r="S1872" i="1"/>
  <c r="R1872" i="1"/>
  <c r="T1872" i="1" s="1"/>
  <c r="O1872" i="1"/>
  <c r="Q1872" i="1" s="1"/>
  <c r="S1871" i="1"/>
  <c r="R1871" i="1"/>
  <c r="T1871" i="1" s="1"/>
  <c r="O1871" i="1"/>
  <c r="Q1871" i="1" s="1"/>
  <c r="S1870" i="1"/>
  <c r="R1870" i="1"/>
  <c r="T1870" i="1" s="1"/>
  <c r="Q1870" i="1"/>
  <c r="O1870" i="1"/>
  <c r="S1869" i="1"/>
  <c r="R1869" i="1"/>
  <c r="T1869" i="1" s="1"/>
  <c r="O1869" i="1"/>
  <c r="Q1869" i="1" s="1"/>
  <c r="T1868" i="1"/>
  <c r="Q1868" i="1"/>
  <c r="O1868" i="1"/>
  <c r="T1867" i="1"/>
  <c r="O1867" i="1"/>
  <c r="Q1867" i="1" s="1"/>
  <c r="S1866" i="1"/>
  <c r="R1866" i="1"/>
  <c r="T1866" i="1" s="1"/>
  <c r="Q1866" i="1"/>
  <c r="O1866" i="1"/>
  <c r="S1865" i="1"/>
  <c r="R1865" i="1"/>
  <c r="N1865" i="1"/>
  <c r="T1865" i="1" s="1"/>
  <c r="T1864" i="1"/>
  <c r="O1864" i="1"/>
  <c r="T1863" i="1"/>
  <c r="O1863" i="1"/>
  <c r="Q1863" i="1" s="1"/>
  <c r="T1862" i="1"/>
  <c r="Q1862" i="1"/>
  <c r="O1862" i="1"/>
  <c r="T1861" i="1"/>
  <c r="O1861" i="1"/>
  <c r="Q1861" i="1" s="1"/>
  <c r="S1860" i="1"/>
  <c r="R1860" i="1"/>
  <c r="T1860" i="1" s="1"/>
  <c r="Q1860" i="1"/>
  <c r="O1860" i="1"/>
  <c r="S1859" i="1"/>
  <c r="R1859" i="1"/>
  <c r="T1859" i="1" s="1"/>
  <c r="O1859" i="1"/>
  <c r="Q1859" i="1" s="1"/>
  <c r="S1858" i="1"/>
  <c r="R1858" i="1"/>
  <c r="T1858" i="1" s="1"/>
  <c r="O1858" i="1"/>
  <c r="Q1858" i="1" s="1"/>
  <c r="T1857" i="1"/>
  <c r="O1857" i="1"/>
  <c r="Q1857" i="1" s="1"/>
  <c r="S1856" i="1"/>
  <c r="R1856" i="1"/>
  <c r="T1856" i="1" s="1"/>
  <c r="O1856" i="1"/>
  <c r="Q1856" i="1" s="1"/>
  <c r="T1855" i="1"/>
  <c r="Q1855" i="1"/>
  <c r="O1855" i="1"/>
  <c r="T1854" i="1"/>
  <c r="Q1854" i="1"/>
  <c r="O1854" i="1"/>
  <c r="S1853" i="1"/>
  <c r="R1853" i="1"/>
  <c r="T1853" i="1" s="1"/>
  <c r="Q1853" i="1"/>
  <c r="O1853" i="1"/>
  <c r="S1852" i="1"/>
  <c r="R1852" i="1"/>
  <c r="T1852" i="1" s="1"/>
  <c r="O1852" i="1"/>
  <c r="Q1852" i="1" s="1"/>
  <c r="T1851" i="1"/>
  <c r="O1851" i="1"/>
  <c r="S1850" i="1"/>
  <c r="R1850" i="1"/>
  <c r="T1850" i="1" s="1"/>
  <c r="O1850" i="1"/>
  <c r="Q1850" i="1" s="1"/>
  <c r="T1849" i="1"/>
  <c r="O1849" i="1"/>
  <c r="Q1849" i="1" s="1"/>
  <c r="T1848" i="1"/>
  <c r="Q1848" i="1"/>
  <c r="O1848" i="1"/>
  <c r="S1847" i="1"/>
  <c r="R1847" i="1"/>
  <c r="T1847" i="1" s="1"/>
  <c r="O1847" i="1"/>
  <c r="Q1847" i="1" s="1"/>
  <c r="S1846" i="1"/>
  <c r="R1846" i="1"/>
  <c r="T1846" i="1" s="1"/>
  <c r="O1846" i="1"/>
  <c r="Q1846" i="1" s="1"/>
  <c r="T1845" i="1"/>
  <c r="O1845" i="1"/>
  <c r="Q1845" i="1" s="1"/>
  <c r="S1844" i="1"/>
  <c r="R1844" i="1"/>
  <c r="T1844" i="1" s="1"/>
  <c r="O1844" i="1"/>
  <c r="Q1844" i="1" s="1"/>
  <c r="T1843" i="1"/>
  <c r="O1843" i="1"/>
  <c r="Q1843" i="1" s="1"/>
  <c r="S1842" i="1"/>
  <c r="R1842" i="1"/>
  <c r="T1842" i="1" s="1"/>
  <c r="O1842" i="1"/>
  <c r="Q1842" i="1" s="1"/>
  <c r="S1841" i="1"/>
  <c r="R1841" i="1"/>
  <c r="T1841" i="1" s="1"/>
  <c r="Q1841" i="1"/>
  <c r="O1841" i="1"/>
  <c r="S1840" i="1"/>
  <c r="R1840" i="1"/>
  <c r="T1840" i="1" s="1"/>
  <c r="Q1840" i="1"/>
  <c r="O1840" i="1"/>
  <c r="S1839" i="1"/>
  <c r="R1839" i="1"/>
  <c r="T1839" i="1" s="1"/>
  <c r="O1839" i="1"/>
  <c r="Q1839" i="1" s="1"/>
  <c r="S1838" i="1"/>
  <c r="R1838" i="1"/>
  <c r="T1838" i="1" s="1"/>
  <c r="O1838" i="1"/>
  <c r="S1837" i="1"/>
  <c r="R1837" i="1"/>
  <c r="T1837" i="1" s="1"/>
  <c r="Q1837" i="1"/>
  <c r="O1837" i="1"/>
  <c r="T1836" i="1"/>
  <c r="Q1836" i="1"/>
  <c r="O1836" i="1"/>
  <c r="T1835" i="1"/>
  <c r="O1835" i="1"/>
  <c r="Q1835" i="1" s="1"/>
  <c r="S1834" i="1"/>
  <c r="R1834" i="1"/>
  <c r="T1834" i="1" s="1"/>
  <c r="Q1834" i="1"/>
  <c r="O1834" i="1"/>
  <c r="N1834" i="1"/>
  <c r="S1833" i="1"/>
  <c r="R1833" i="1"/>
  <c r="T1833" i="1" s="1"/>
  <c r="O1833" i="1"/>
  <c r="Q1833" i="1" s="1"/>
  <c r="S1832" i="1"/>
  <c r="R1832" i="1"/>
  <c r="T1832" i="1" s="1"/>
  <c r="O1832" i="1"/>
  <c r="N1832" i="1"/>
  <c r="S1831" i="1"/>
  <c r="R1831" i="1"/>
  <c r="O1831" i="1"/>
  <c r="N1831" i="1"/>
  <c r="T1831" i="1" s="1"/>
  <c r="O1830" i="1"/>
  <c r="N1830" i="1"/>
  <c r="T1830" i="1" s="1"/>
  <c r="T1829" i="1"/>
  <c r="O1829" i="1"/>
  <c r="S1828" i="1"/>
  <c r="R1828" i="1"/>
  <c r="T1828" i="1" s="1"/>
  <c r="O1828" i="1"/>
  <c r="S1827" i="1"/>
  <c r="R1827" i="1"/>
  <c r="T1827" i="1" s="1"/>
  <c r="O1827" i="1"/>
  <c r="T1826" i="1"/>
  <c r="O1826" i="1"/>
  <c r="S1825" i="1"/>
  <c r="R1825" i="1"/>
  <c r="T1825" i="1" s="1"/>
  <c r="O1825" i="1"/>
  <c r="T1824" i="1"/>
  <c r="O1824" i="1"/>
  <c r="T1823" i="1"/>
  <c r="O1823" i="1"/>
  <c r="T1822" i="1"/>
  <c r="O1822" i="1"/>
  <c r="S1821" i="1"/>
  <c r="R1821" i="1"/>
  <c r="T1821" i="1" s="1"/>
  <c r="O1821" i="1"/>
  <c r="T1820" i="1"/>
  <c r="O1820" i="1"/>
  <c r="S1819" i="1"/>
  <c r="R1819" i="1"/>
  <c r="T1819" i="1" s="1"/>
  <c r="O1819" i="1"/>
  <c r="S1818" i="1"/>
  <c r="R1818" i="1"/>
  <c r="T1818" i="1" s="1"/>
  <c r="O1818" i="1"/>
  <c r="S1817" i="1"/>
  <c r="R1817" i="1"/>
  <c r="T1817" i="1" s="1"/>
  <c r="O1817" i="1"/>
  <c r="Q1817" i="1" s="1"/>
  <c r="S1816" i="1"/>
  <c r="R1816" i="1"/>
  <c r="T1816" i="1" s="1"/>
  <c r="O1816" i="1"/>
  <c r="Q1816" i="1" s="1"/>
  <c r="S1815" i="1"/>
  <c r="R1815" i="1"/>
  <c r="T1815" i="1" s="1"/>
  <c r="O1815" i="1"/>
  <c r="Q1815" i="1" s="1"/>
  <c r="R1814" i="1"/>
  <c r="T1814" i="1" s="1"/>
  <c r="O1814" i="1"/>
  <c r="Q1814" i="1" s="1"/>
  <c r="S1813" i="1"/>
  <c r="R1813" i="1"/>
  <c r="T1813" i="1" s="1"/>
  <c r="Q1813" i="1"/>
  <c r="O1813" i="1"/>
  <c r="R1812" i="1"/>
  <c r="T1812" i="1" s="1"/>
  <c r="Q1812" i="1"/>
  <c r="O1812" i="1"/>
  <c r="S1811" i="1"/>
  <c r="R1811" i="1"/>
  <c r="T1811" i="1" s="1"/>
  <c r="O1811" i="1"/>
  <c r="Q1811" i="1" s="1"/>
  <c r="S1810" i="1"/>
  <c r="R1810" i="1"/>
  <c r="T1810" i="1" s="1"/>
  <c r="O1810" i="1"/>
  <c r="S1809" i="1"/>
  <c r="R1809" i="1"/>
  <c r="T1809" i="1" s="1"/>
  <c r="Q1809" i="1"/>
  <c r="O1809" i="1"/>
  <c r="S1808" i="1"/>
  <c r="R1808" i="1"/>
  <c r="T1808" i="1" s="1"/>
  <c r="O1808" i="1"/>
  <c r="Q1808" i="1" s="1"/>
  <c r="T1807" i="1"/>
  <c r="Q1807" i="1"/>
  <c r="O1807" i="1"/>
  <c r="S1806" i="1"/>
  <c r="R1806" i="1"/>
  <c r="T1806" i="1" s="1"/>
  <c r="O1806" i="1"/>
  <c r="Q1806" i="1" s="1"/>
  <c r="S1805" i="1"/>
  <c r="R1805" i="1"/>
  <c r="T1805" i="1" s="1"/>
  <c r="O1805" i="1"/>
  <c r="Q1805" i="1" s="1"/>
  <c r="S1804" i="1"/>
  <c r="R1804" i="1"/>
  <c r="T1804" i="1" s="1"/>
  <c r="O1804" i="1"/>
  <c r="Q1804" i="1" s="1"/>
  <c r="S1803" i="1"/>
  <c r="R1803" i="1"/>
  <c r="T1803" i="1" s="1"/>
  <c r="Q1803" i="1"/>
  <c r="O1803" i="1"/>
  <c r="S1802" i="1"/>
  <c r="R1802" i="1"/>
  <c r="T1802" i="1" s="1"/>
  <c r="O1802" i="1"/>
  <c r="Q1802" i="1" s="1"/>
  <c r="S1801" i="1"/>
  <c r="R1801" i="1"/>
  <c r="T1801" i="1" s="1"/>
  <c r="O1801" i="1"/>
  <c r="Q1801" i="1" s="1"/>
  <c r="T1800" i="1"/>
  <c r="Q1800" i="1"/>
  <c r="O1800" i="1"/>
  <c r="T1799" i="1"/>
  <c r="Q1799" i="1"/>
  <c r="O1799" i="1"/>
  <c r="S1798" i="1"/>
  <c r="R1798" i="1"/>
  <c r="T1798" i="1" s="1"/>
  <c r="Q1798" i="1"/>
  <c r="O1798" i="1"/>
  <c r="T1797" i="1"/>
  <c r="Q1797" i="1"/>
  <c r="O1797" i="1"/>
  <c r="S1796" i="1"/>
  <c r="R1796" i="1"/>
  <c r="T1796" i="1" s="1"/>
  <c r="Q1796" i="1"/>
  <c r="O1796" i="1"/>
  <c r="S1795" i="1"/>
  <c r="R1795" i="1"/>
  <c r="T1795" i="1" s="1"/>
  <c r="O1795" i="1"/>
  <c r="Q1795" i="1" s="1"/>
  <c r="S1794" i="1"/>
  <c r="R1794" i="1"/>
  <c r="T1794" i="1" s="1"/>
  <c r="Q1794" i="1"/>
  <c r="O1794" i="1"/>
  <c r="S1793" i="1"/>
  <c r="R1793" i="1"/>
  <c r="T1793" i="1" s="1"/>
  <c r="Q1793" i="1"/>
  <c r="O1793" i="1"/>
  <c r="S1792" i="1"/>
  <c r="R1792" i="1"/>
  <c r="T1792" i="1" s="1"/>
  <c r="Q1792" i="1"/>
  <c r="O1792" i="1"/>
  <c r="S1791" i="1"/>
  <c r="R1791" i="1"/>
  <c r="T1791" i="1" s="1"/>
  <c r="O1791" i="1"/>
  <c r="S1790" i="1"/>
  <c r="R1790" i="1"/>
  <c r="T1790" i="1" s="1"/>
  <c r="O1790" i="1"/>
  <c r="R1789" i="1"/>
  <c r="T1789" i="1" s="1"/>
  <c r="Q1789" i="1"/>
  <c r="O1789" i="1"/>
  <c r="R1788" i="1"/>
  <c r="T1788" i="1" s="1"/>
  <c r="O1788" i="1"/>
  <c r="R1787" i="1"/>
  <c r="T1787" i="1" s="1"/>
  <c r="O1787" i="1"/>
  <c r="R1786" i="1"/>
  <c r="T1786" i="1" s="1"/>
  <c r="O1786" i="1"/>
  <c r="R1785" i="1"/>
  <c r="T1785" i="1" s="1"/>
  <c r="Q1785" i="1"/>
  <c r="O1785" i="1"/>
  <c r="R1784" i="1"/>
  <c r="T1784" i="1" s="1"/>
  <c r="Q1784" i="1"/>
  <c r="O1784" i="1"/>
  <c r="R1783" i="1"/>
  <c r="T1783" i="1" s="1"/>
  <c r="O1783" i="1"/>
  <c r="Q1783" i="1" s="1"/>
  <c r="R1782" i="1"/>
  <c r="T1782" i="1" s="1"/>
  <c r="O1782" i="1"/>
  <c r="Q1782" i="1" s="1"/>
  <c r="R1781" i="1"/>
  <c r="Q1781" i="1"/>
  <c r="O1781" i="1"/>
  <c r="R1780" i="1"/>
  <c r="T1780" i="1" s="1"/>
  <c r="Q1780" i="1"/>
  <c r="O1780" i="1"/>
  <c r="O1779" i="1"/>
  <c r="Q1779" i="1" s="1"/>
  <c r="T1779" i="1" s="1"/>
  <c r="R1778" i="1"/>
  <c r="O1778" i="1"/>
  <c r="Q1778" i="1" s="1"/>
  <c r="T1778" i="1" s="1"/>
  <c r="R1777" i="1"/>
  <c r="O1777" i="1"/>
  <c r="Q1777" i="1" s="1"/>
  <c r="T1777" i="1" s="1"/>
  <c r="R1776" i="1"/>
  <c r="O1776" i="1"/>
  <c r="Q1776" i="1" s="1"/>
  <c r="T1776" i="1" s="1"/>
  <c r="R1775" i="1"/>
  <c r="O1775" i="1"/>
  <c r="Q1775" i="1" s="1"/>
  <c r="T1775" i="1" s="1"/>
  <c r="R1774" i="1"/>
  <c r="O1774" i="1"/>
  <c r="Q1774" i="1" s="1"/>
  <c r="T1774" i="1" s="1"/>
  <c r="R1773" i="1"/>
  <c r="O1773" i="1"/>
  <c r="Q1773" i="1" s="1"/>
  <c r="T1773" i="1" s="1"/>
  <c r="R1772" i="1"/>
  <c r="O1772" i="1"/>
  <c r="Q1772" i="1" s="1"/>
  <c r="T1772" i="1" s="1"/>
  <c r="R1771" i="1"/>
  <c r="O1771" i="1"/>
  <c r="Q1771" i="1" s="1"/>
  <c r="T1771" i="1" s="1"/>
  <c r="R1770" i="1"/>
  <c r="O1770" i="1"/>
  <c r="Q1770" i="1" s="1"/>
  <c r="T1770" i="1" s="1"/>
  <c r="R1769" i="1"/>
  <c r="O1769" i="1"/>
  <c r="Q1769" i="1" s="1"/>
  <c r="T1769" i="1" s="1"/>
  <c r="R1768" i="1"/>
  <c r="O1768" i="1"/>
  <c r="Q1768" i="1" s="1"/>
  <c r="T1768" i="1" s="1"/>
  <c r="R1767" i="1"/>
  <c r="O1767" i="1"/>
  <c r="Q1767" i="1" s="1"/>
  <c r="T1767" i="1" s="1"/>
  <c r="R1766" i="1"/>
  <c r="O1766" i="1"/>
  <c r="Q1766" i="1" s="1"/>
  <c r="T1766" i="1" s="1"/>
  <c r="R1765" i="1"/>
  <c r="O1765" i="1"/>
  <c r="Q1765" i="1" s="1"/>
  <c r="T1765" i="1" s="1"/>
  <c r="R1764" i="1"/>
  <c r="O1764" i="1"/>
  <c r="Q1764" i="1" s="1"/>
  <c r="T1764" i="1" s="1"/>
  <c r="R1763" i="1"/>
  <c r="O1763" i="1"/>
  <c r="Q1763" i="1" s="1"/>
  <c r="T1763" i="1" s="1"/>
  <c r="R1762" i="1"/>
  <c r="O1762" i="1"/>
  <c r="Q1762" i="1" s="1"/>
  <c r="T1762" i="1" s="1"/>
  <c r="R1761" i="1"/>
  <c r="O1761" i="1"/>
  <c r="Q1761" i="1" s="1"/>
  <c r="T1761" i="1" s="1"/>
  <c r="R1760" i="1"/>
  <c r="O1760" i="1"/>
  <c r="Q1760" i="1" s="1"/>
  <c r="T1760" i="1" s="1"/>
  <c r="R1759" i="1"/>
  <c r="O1759" i="1"/>
  <c r="Q1759" i="1" s="1"/>
  <c r="T1759" i="1" s="1"/>
  <c r="T1758" i="1"/>
  <c r="Q1758" i="1"/>
  <c r="O1758" i="1"/>
  <c r="R1757" i="1"/>
  <c r="T1757" i="1" s="1"/>
  <c r="Q1757" i="1"/>
  <c r="O1757" i="1"/>
  <c r="T1756" i="1"/>
  <c r="Q1756" i="1"/>
  <c r="O1756" i="1"/>
  <c r="T1755" i="1"/>
  <c r="O1755" i="1"/>
  <c r="Q1755" i="1" s="1"/>
  <c r="R1754" i="1"/>
  <c r="T1754" i="1" s="1"/>
  <c r="O1754" i="1"/>
  <c r="Q1754" i="1" s="1"/>
  <c r="R1753" i="1"/>
  <c r="T1753" i="1" s="1"/>
  <c r="O1753" i="1"/>
  <c r="Q1753" i="1" s="1"/>
  <c r="R1752" i="1"/>
  <c r="T1752" i="1" s="1"/>
  <c r="O1752" i="1"/>
  <c r="Q1752" i="1" s="1"/>
  <c r="R1751" i="1"/>
  <c r="T1751" i="1" s="1"/>
  <c r="O1751" i="1"/>
  <c r="Q1751" i="1" s="1"/>
  <c r="R1750" i="1"/>
  <c r="T1750" i="1" s="1"/>
  <c r="O1750" i="1"/>
  <c r="Q1750" i="1" s="1"/>
  <c r="R1749" i="1"/>
  <c r="T1749" i="1" s="1"/>
  <c r="O1749" i="1"/>
  <c r="Q1749" i="1" s="1"/>
  <c r="T1748" i="1"/>
  <c r="O1748" i="1"/>
  <c r="Q1748" i="1" s="1"/>
  <c r="T1747" i="1"/>
  <c r="Q1747" i="1"/>
  <c r="O1747" i="1"/>
  <c r="T1746" i="1"/>
  <c r="Q1746" i="1"/>
  <c r="O1746" i="1"/>
  <c r="T1745" i="1"/>
  <c r="O1745" i="1"/>
  <c r="Q1745" i="1" s="1"/>
  <c r="R1744" i="1"/>
  <c r="T1744" i="1" s="1"/>
  <c r="O1744" i="1"/>
  <c r="Q1744" i="1" s="1"/>
  <c r="T1743" i="1"/>
  <c r="O1743" i="1"/>
  <c r="Q1743" i="1" s="1"/>
  <c r="T1742" i="1"/>
  <c r="Q1742" i="1"/>
  <c r="O1742" i="1"/>
  <c r="T1741" i="1"/>
  <c r="Q1741" i="1"/>
  <c r="O1741" i="1"/>
  <c r="T1740" i="1"/>
  <c r="O1740" i="1"/>
  <c r="Q1740" i="1" s="1"/>
  <c r="R1739" i="1"/>
  <c r="T1739" i="1" s="1"/>
  <c r="O1739" i="1"/>
  <c r="Q1739" i="1" s="1"/>
  <c r="R1738" i="1"/>
  <c r="T1738" i="1" s="1"/>
  <c r="O1738" i="1"/>
  <c r="Q1738" i="1" s="1"/>
  <c r="R1737" i="1"/>
  <c r="T1737" i="1" s="1"/>
  <c r="O1737" i="1"/>
  <c r="Q1737" i="1" s="1"/>
  <c r="T1736" i="1"/>
  <c r="O1736" i="1"/>
  <c r="Q1736" i="1" s="1"/>
  <c r="R1735" i="1"/>
  <c r="T1735" i="1" s="1"/>
  <c r="O1735" i="1"/>
  <c r="Q1735" i="1" s="1"/>
  <c r="U1735" i="1" s="1"/>
  <c r="R1734" i="1"/>
  <c r="T1734" i="1" s="1"/>
  <c r="Q1734" i="1"/>
  <c r="U1734" i="1" s="1"/>
  <c r="O1734" i="1"/>
  <c r="R1733" i="1"/>
  <c r="T1733" i="1" s="1"/>
  <c r="Q1733" i="1"/>
  <c r="O1733" i="1"/>
  <c r="R1732" i="1"/>
  <c r="N1732" i="1"/>
  <c r="O1732" i="1" s="1"/>
  <c r="Q1732" i="1" s="1"/>
  <c r="R1731" i="1"/>
  <c r="T1731" i="1" s="1"/>
  <c r="Q1731" i="1"/>
  <c r="U1731" i="1" s="1"/>
  <c r="O1731" i="1"/>
  <c r="R1730" i="1"/>
  <c r="N1730" i="1"/>
  <c r="T1730" i="1" s="1"/>
  <c r="R1729" i="1"/>
  <c r="O1729" i="1"/>
  <c r="Q1729" i="1" s="1"/>
  <c r="U1729" i="1" s="1"/>
  <c r="N1729" i="1"/>
  <c r="T1729" i="1" s="1"/>
  <c r="R1728" i="1"/>
  <c r="N1728" i="1"/>
  <c r="R1727" i="1"/>
  <c r="U1727" i="1" s="1"/>
  <c r="O1727" i="1"/>
  <c r="Q1727" i="1" s="1"/>
  <c r="N1727" i="1"/>
  <c r="T1727" i="1" s="1"/>
  <c r="R1726" i="1"/>
  <c r="N1726" i="1"/>
  <c r="R1725" i="1"/>
  <c r="O1725" i="1"/>
  <c r="Q1725" i="1" s="1"/>
  <c r="R1724" i="1"/>
  <c r="T1724" i="1" s="1"/>
  <c r="Q1724" i="1"/>
  <c r="U1724" i="1" s="1"/>
  <c r="O1724" i="1"/>
  <c r="R1723" i="1"/>
  <c r="Q1723" i="1"/>
  <c r="O1723" i="1"/>
  <c r="R1722" i="1"/>
  <c r="T1722" i="1" s="1"/>
  <c r="O1722" i="1"/>
  <c r="Q1722" i="1" s="1"/>
  <c r="R1721" i="1"/>
  <c r="T1721" i="1" s="1"/>
  <c r="O1721" i="1"/>
  <c r="Q1721" i="1" s="1"/>
  <c r="U1721" i="1" s="1"/>
  <c r="R1720" i="1"/>
  <c r="T1720" i="1" s="1"/>
  <c r="O1720" i="1"/>
  <c r="Q1720" i="1" s="1"/>
  <c r="U1720" i="1" s="1"/>
  <c r="R1719" i="1"/>
  <c r="Q1719" i="1"/>
  <c r="O1719" i="1"/>
  <c r="R1718" i="1"/>
  <c r="T1718" i="1" s="1"/>
  <c r="O1718" i="1"/>
  <c r="Q1718" i="1" s="1"/>
  <c r="R1717" i="1"/>
  <c r="T1717" i="1" s="1"/>
  <c r="O1717" i="1"/>
  <c r="Q1717" i="1" s="1"/>
  <c r="U1717" i="1" s="1"/>
  <c r="R1716" i="1"/>
  <c r="T1716" i="1" s="1"/>
  <c r="O1716" i="1"/>
  <c r="Q1716" i="1" s="1"/>
  <c r="U1716" i="1" s="1"/>
  <c r="R1715" i="1"/>
  <c r="Q1715" i="1"/>
  <c r="O1715" i="1"/>
  <c r="R1714" i="1"/>
  <c r="T1714" i="1" s="1"/>
  <c r="O1714" i="1"/>
  <c r="Q1714" i="1" s="1"/>
  <c r="R1713" i="1"/>
  <c r="T1713" i="1" s="1"/>
  <c r="O1713" i="1"/>
  <c r="Q1713" i="1" s="1"/>
  <c r="U1713" i="1" s="1"/>
  <c r="R1712" i="1"/>
  <c r="T1712" i="1" s="1"/>
  <c r="O1712" i="1"/>
  <c r="Q1712" i="1" s="1"/>
  <c r="U1712" i="1" s="1"/>
  <c r="R1711" i="1"/>
  <c r="Q1711" i="1"/>
  <c r="O1711" i="1"/>
  <c r="R1710" i="1"/>
  <c r="T1710" i="1" s="1"/>
  <c r="O1710" i="1"/>
  <c r="Q1710" i="1" s="1"/>
  <c r="R1709" i="1"/>
  <c r="T1709" i="1" s="1"/>
  <c r="O1709" i="1"/>
  <c r="Q1709" i="1" s="1"/>
  <c r="U1709" i="1" s="1"/>
  <c r="R1708" i="1"/>
  <c r="T1708" i="1" s="1"/>
  <c r="O1708" i="1"/>
  <c r="Q1708" i="1" s="1"/>
  <c r="U1708" i="1" s="1"/>
  <c r="R1707" i="1"/>
  <c r="Q1707" i="1"/>
  <c r="O1707" i="1"/>
  <c r="R1706" i="1"/>
  <c r="T1706" i="1" s="1"/>
  <c r="O1706" i="1"/>
  <c r="Q1706" i="1" s="1"/>
  <c r="R1705" i="1"/>
  <c r="T1705" i="1" s="1"/>
  <c r="O1705" i="1"/>
  <c r="Q1705" i="1" s="1"/>
  <c r="U1705" i="1" s="1"/>
  <c r="R1704" i="1"/>
  <c r="T1704" i="1" s="1"/>
  <c r="O1704" i="1"/>
  <c r="Q1704" i="1" s="1"/>
  <c r="U1704" i="1" s="1"/>
  <c r="R1703" i="1"/>
  <c r="Q1703" i="1"/>
  <c r="O1703" i="1"/>
  <c r="R1702" i="1"/>
  <c r="T1702" i="1" s="1"/>
  <c r="O1702" i="1"/>
  <c r="Q1702" i="1" s="1"/>
  <c r="U1702" i="1" s="1"/>
  <c r="R1701" i="1"/>
  <c r="T1701" i="1" s="1"/>
  <c r="Q1701" i="1"/>
  <c r="U1701" i="1" s="1"/>
  <c r="O1701" i="1"/>
  <c r="R1700" i="1"/>
  <c r="Q1700" i="1"/>
  <c r="O1700" i="1"/>
  <c r="R1699" i="1"/>
  <c r="T1699" i="1" s="1"/>
  <c r="Q1699" i="1"/>
  <c r="O1699" i="1"/>
  <c r="R1698" i="1"/>
  <c r="O1698" i="1"/>
  <c r="Q1698" i="1" s="1"/>
  <c r="R1697" i="1"/>
  <c r="T1697" i="1" s="1"/>
  <c r="O1697" i="1"/>
  <c r="Q1697" i="1" s="1"/>
  <c r="R1696" i="1"/>
  <c r="U1696" i="1" s="1"/>
  <c r="Q1696" i="1"/>
  <c r="O1696" i="1"/>
  <c r="R1695" i="1"/>
  <c r="O1695" i="1"/>
  <c r="Q1695" i="1" s="1"/>
  <c r="R1694" i="1"/>
  <c r="T1694" i="1" s="1"/>
  <c r="Q1694" i="1"/>
  <c r="U1694" i="1" s="1"/>
  <c r="O1694" i="1"/>
  <c r="R1693" i="1"/>
  <c r="T1693" i="1" s="1"/>
  <c r="Q1693" i="1"/>
  <c r="U1693" i="1" s="1"/>
  <c r="O1693" i="1"/>
  <c r="R1692" i="1"/>
  <c r="T1692" i="1" s="1"/>
  <c r="Q1692" i="1"/>
  <c r="O1692" i="1"/>
  <c r="R1691" i="1"/>
  <c r="O1691" i="1"/>
  <c r="Q1691" i="1" s="1"/>
  <c r="R1690" i="1"/>
  <c r="T1690" i="1" s="1"/>
  <c r="O1690" i="1"/>
  <c r="Q1690" i="1" s="1"/>
  <c r="U1690" i="1" s="1"/>
  <c r="R1689" i="1"/>
  <c r="O1689" i="1"/>
  <c r="Q1689" i="1" s="1"/>
  <c r="R1688" i="1"/>
  <c r="Q1688" i="1"/>
  <c r="O1688" i="1"/>
  <c r="R1687" i="1"/>
  <c r="T1687" i="1" s="1"/>
  <c r="O1687" i="1"/>
  <c r="Q1687" i="1" s="1"/>
  <c r="U1687" i="1" s="1"/>
  <c r="R1686" i="1"/>
  <c r="T1686" i="1" s="1"/>
  <c r="Q1686" i="1"/>
  <c r="U1686" i="1" s="1"/>
  <c r="O1686" i="1"/>
  <c r="R1685" i="1"/>
  <c r="U1685" i="1" s="1"/>
  <c r="Q1685" i="1"/>
  <c r="T1685" i="1" s="1"/>
  <c r="O1685" i="1"/>
  <c r="R1684" i="1"/>
  <c r="T1684" i="1" s="1"/>
  <c r="Q1684" i="1"/>
  <c r="O1684" i="1"/>
  <c r="R1683" i="1"/>
  <c r="U1683" i="1" s="1"/>
  <c r="O1683" i="1"/>
  <c r="Q1683" i="1" s="1"/>
  <c r="T1683" i="1" s="1"/>
  <c r="R1682" i="1"/>
  <c r="U1682" i="1" s="1"/>
  <c r="O1682" i="1"/>
  <c r="Q1682" i="1" s="1"/>
  <c r="T1682" i="1" s="1"/>
  <c r="R1681" i="1"/>
  <c r="O1681" i="1"/>
  <c r="Q1681" i="1" s="1"/>
  <c r="T1681" i="1" s="1"/>
  <c r="R1680" i="1"/>
  <c r="U1680" i="1" s="1"/>
  <c r="Q1680" i="1"/>
  <c r="T1680" i="1" s="1"/>
  <c r="O1680" i="1"/>
  <c r="R1679" i="1"/>
  <c r="U1679" i="1" s="1"/>
  <c r="O1679" i="1"/>
  <c r="Q1679" i="1" s="1"/>
  <c r="T1679" i="1" s="1"/>
  <c r="R1678" i="1"/>
  <c r="Q1678" i="1"/>
  <c r="O1678" i="1"/>
  <c r="R1677" i="1"/>
  <c r="Q1677" i="1"/>
  <c r="O1677" i="1"/>
  <c r="R1676" i="1"/>
  <c r="Q1676" i="1"/>
  <c r="T1676" i="1" s="1"/>
  <c r="O1676" i="1"/>
  <c r="R1675" i="1"/>
  <c r="O1675" i="1"/>
  <c r="Q1675" i="1" s="1"/>
  <c r="R1674" i="1"/>
  <c r="O1674" i="1"/>
  <c r="Q1674" i="1" s="1"/>
  <c r="R1673" i="1"/>
  <c r="U1673" i="1" s="1"/>
  <c r="O1673" i="1"/>
  <c r="Q1673" i="1" s="1"/>
  <c r="R1672" i="1"/>
  <c r="Q1672" i="1"/>
  <c r="O1672" i="1"/>
  <c r="R1671" i="1"/>
  <c r="T1671" i="1" s="1"/>
  <c r="O1671" i="1"/>
  <c r="Q1671" i="1" s="1"/>
  <c r="U1671" i="1" s="1"/>
  <c r="R1670" i="1"/>
  <c r="T1670" i="1" s="1"/>
  <c r="Q1670" i="1"/>
  <c r="U1670" i="1" s="1"/>
  <c r="O1670" i="1"/>
  <c r="R1669" i="1"/>
  <c r="U1669" i="1" s="1"/>
  <c r="Q1669" i="1"/>
  <c r="T1669" i="1" s="1"/>
  <c r="O1669" i="1"/>
  <c r="R1668" i="1"/>
  <c r="T1668" i="1" s="1"/>
  <c r="Q1668" i="1"/>
  <c r="O1668" i="1"/>
  <c r="R1667" i="1"/>
  <c r="W1667" i="1" s="1"/>
  <c r="Q1667" i="1"/>
  <c r="O1667" i="1"/>
  <c r="R1666" i="1"/>
  <c r="Q1666" i="1"/>
  <c r="O1666" i="1"/>
  <c r="R1665" i="1"/>
  <c r="T1665" i="1" s="1"/>
  <c r="O1665" i="1"/>
  <c r="Q1665" i="1" s="1"/>
  <c r="U1665" i="1" s="1"/>
  <c r="N1665" i="1"/>
  <c r="R1664" i="1"/>
  <c r="U1664" i="1" s="1"/>
  <c r="Q1664" i="1"/>
  <c r="T1664" i="1" s="1"/>
  <c r="O1664" i="1"/>
  <c r="N1664" i="1"/>
  <c r="R1663" i="1"/>
  <c r="U1663" i="1" s="1"/>
  <c r="O1663" i="1"/>
  <c r="Q1663" i="1" s="1"/>
  <c r="T1663" i="1" s="1"/>
  <c r="R1662" i="1"/>
  <c r="N1662" i="1"/>
  <c r="O1662" i="1" s="1"/>
  <c r="Q1662" i="1" s="1"/>
  <c r="R1661" i="1"/>
  <c r="U1661" i="1" s="1"/>
  <c r="O1661" i="1"/>
  <c r="Q1661" i="1" s="1"/>
  <c r="R1660" i="1"/>
  <c r="T1660" i="1" s="1"/>
  <c r="Q1660" i="1"/>
  <c r="U1660" i="1" s="1"/>
  <c r="O1660" i="1"/>
  <c r="R1659" i="1"/>
  <c r="O1659" i="1"/>
  <c r="Q1659" i="1" s="1"/>
  <c r="R1658" i="1"/>
  <c r="O1658" i="1"/>
  <c r="Q1658" i="1" s="1"/>
  <c r="T1658" i="1" s="1"/>
  <c r="R1657" i="1"/>
  <c r="O1657" i="1"/>
  <c r="Q1657" i="1" s="1"/>
  <c r="T1657" i="1" s="1"/>
  <c r="R1656" i="1"/>
  <c r="N1656" i="1"/>
  <c r="O1656" i="1" s="1"/>
  <c r="Q1656" i="1" s="1"/>
  <c r="T1656" i="1" s="1"/>
  <c r="R1655" i="1"/>
  <c r="N1655" i="1"/>
  <c r="O1655" i="1" s="1"/>
  <c r="Q1655" i="1" s="1"/>
  <c r="R1654" i="1"/>
  <c r="U1654" i="1" s="1"/>
  <c r="Q1654" i="1"/>
  <c r="T1654" i="1" s="1"/>
  <c r="O1654" i="1"/>
  <c r="R1653" i="1"/>
  <c r="U1653" i="1" s="1"/>
  <c r="O1653" i="1"/>
  <c r="Q1653" i="1" s="1"/>
  <c r="R1652" i="1"/>
  <c r="T1652" i="1" s="1"/>
  <c r="Q1652" i="1"/>
  <c r="U1652" i="1" s="1"/>
  <c r="O1652" i="1"/>
  <c r="R1651" i="1"/>
  <c r="O1651" i="1"/>
  <c r="Q1651" i="1" s="1"/>
  <c r="R1650" i="1"/>
  <c r="U1650" i="1" s="1"/>
  <c r="Q1650" i="1"/>
  <c r="T1650" i="1" s="1"/>
  <c r="O1650" i="1"/>
  <c r="R1649" i="1"/>
  <c r="U1649" i="1" s="1"/>
  <c r="O1649" i="1"/>
  <c r="Q1649" i="1" s="1"/>
  <c r="R1648" i="1"/>
  <c r="T1648" i="1" s="1"/>
  <c r="Q1648" i="1"/>
  <c r="U1648" i="1" s="1"/>
  <c r="O1648" i="1"/>
  <c r="R1647" i="1"/>
  <c r="O1647" i="1"/>
  <c r="Q1647" i="1" s="1"/>
  <c r="R1646" i="1"/>
  <c r="U1646" i="1" s="1"/>
  <c r="Q1646" i="1"/>
  <c r="T1646" i="1" s="1"/>
  <c r="O1646" i="1"/>
  <c r="R1645" i="1"/>
  <c r="O1645" i="1"/>
  <c r="Q1645" i="1" s="1"/>
  <c r="T1645" i="1" s="1"/>
  <c r="R1644" i="1"/>
  <c r="T1644" i="1" s="1"/>
  <c r="Q1644" i="1"/>
  <c r="U1644" i="1" s="1"/>
  <c r="O1644" i="1"/>
  <c r="R1643" i="1"/>
  <c r="O1643" i="1"/>
  <c r="Q1643" i="1" s="1"/>
  <c r="R1642" i="1"/>
  <c r="O1642" i="1"/>
  <c r="Q1642" i="1" s="1"/>
  <c r="R1641" i="1"/>
  <c r="T1641" i="1" s="1"/>
  <c r="Q1641" i="1"/>
  <c r="U1641" i="1" s="1"/>
  <c r="O1641" i="1"/>
  <c r="R1640" i="1"/>
  <c r="O1640" i="1"/>
  <c r="Q1640" i="1" s="1"/>
  <c r="R1639" i="1"/>
  <c r="Q1639" i="1"/>
  <c r="T1639" i="1" s="1"/>
  <c r="O1639" i="1"/>
  <c r="R1638" i="1"/>
  <c r="O1638" i="1"/>
  <c r="Q1638" i="1" s="1"/>
  <c r="T1638" i="1" s="1"/>
  <c r="R1637" i="1"/>
  <c r="T1637" i="1" s="1"/>
  <c r="Q1637" i="1"/>
  <c r="U1637" i="1" s="1"/>
  <c r="O1637" i="1"/>
  <c r="R1636" i="1"/>
  <c r="U1636" i="1" s="1"/>
  <c r="O1636" i="1"/>
  <c r="Q1636" i="1" s="1"/>
  <c r="T1636" i="1" s="1"/>
  <c r="R1635" i="1"/>
  <c r="Q1635" i="1"/>
  <c r="O1635" i="1"/>
  <c r="R1634" i="1"/>
  <c r="U1634" i="1" s="1"/>
  <c r="O1634" i="1"/>
  <c r="Q1634" i="1" s="1"/>
  <c r="R1633" i="1"/>
  <c r="Q1633" i="1"/>
  <c r="O1633" i="1"/>
  <c r="R1632" i="1"/>
  <c r="U1632" i="1" s="1"/>
  <c r="O1632" i="1"/>
  <c r="Q1632" i="1" s="1"/>
  <c r="R1631" i="1"/>
  <c r="Q1631" i="1"/>
  <c r="T1631" i="1" s="1"/>
  <c r="O1631" i="1"/>
  <c r="R1630" i="1"/>
  <c r="O1630" i="1"/>
  <c r="Q1630" i="1" s="1"/>
  <c r="T1630" i="1" s="1"/>
  <c r="R1629" i="1"/>
  <c r="T1629" i="1" s="1"/>
  <c r="Q1629" i="1"/>
  <c r="U1629" i="1" s="1"/>
  <c r="O1629" i="1"/>
  <c r="R1628" i="1"/>
  <c r="U1628" i="1" s="1"/>
  <c r="O1628" i="1"/>
  <c r="Q1628" i="1" s="1"/>
  <c r="T1628" i="1" s="1"/>
  <c r="R1627" i="1"/>
  <c r="Q1627" i="1"/>
  <c r="O1627" i="1"/>
  <c r="R1626" i="1"/>
  <c r="U1626" i="1" s="1"/>
  <c r="O1626" i="1"/>
  <c r="Q1626" i="1" s="1"/>
  <c r="R1625" i="1"/>
  <c r="Q1625" i="1"/>
  <c r="O1625" i="1"/>
  <c r="R1624" i="1"/>
  <c r="U1624" i="1" s="1"/>
  <c r="O1624" i="1"/>
  <c r="Q1624" i="1" s="1"/>
  <c r="R1623" i="1"/>
  <c r="Q1623" i="1"/>
  <c r="T1623" i="1" s="1"/>
  <c r="O1623" i="1"/>
  <c r="R1622" i="1"/>
  <c r="O1622" i="1"/>
  <c r="Q1622" i="1" s="1"/>
  <c r="T1622" i="1" s="1"/>
  <c r="R1621" i="1"/>
  <c r="T1621" i="1" s="1"/>
  <c r="Q1621" i="1"/>
  <c r="O1621" i="1"/>
  <c r="R1620" i="1"/>
  <c r="U1620" i="1" s="1"/>
  <c r="O1620" i="1"/>
  <c r="Q1620" i="1" s="1"/>
  <c r="T1620" i="1" s="1"/>
  <c r="H1613" i="1"/>
  <c r="T1612" i="1"/>
  <c r="T1610" i="1"/>
  <c r="O1610" i="1"/>
  <c r="T1609" i="1"/>
  <c r="O1609" i="1"/>
  <c r="T1608" i="1"/>
  <c r="O1608" i="1"/>
  <c r="T1607" i="1"/>
  <c r="O1607" i="1"/>
  <c r="T1606" i="1"/>
  <c r="O1606" i="1"/>
  <c r="T1605" i="1"/>
  <c r="O1605" i="1"/>
  <c r="T1604" i="1"/>
  <c r="O1604" i="1"/>
  <c r="T1603" i="1"/>
  <c r="O1603" i="1"/>
  <c r="T1602" i="1"/>
  <c r="O1602" i="1"/>
  <c r="T1601" i="1"/>
  <c r="O1601" i="1"/>
  <c r="T1600" i="1"/>
  <c r="O1600" i="1"/>
  <c r="T1599" i="1"/>
  <c r="O1599" i="1"/>
  <c r="T1598" i="1"/>
  <c r="O1598" i="1"/>
  <c r="T1597" i="1"/>
  <c r="O1597" i="1"/>
  <c r="T1596" i="1"/>
  <c r="O1596" i="1"/>
  <c r="T1595" i="1"/>
  <c r="O1595" i="1"/>
  <c r="T1594" i="1"/>
  <c r="O1594" i="1"/>
  <c r="T1593" i="1"/>
  <c r="O1593" i="1"/>
  <c r="T1592" i="1"/>
  <c r="O1592" i="1"/>
  <c r="T1591" i="1"/>
  <c r="O1591" i="1"/>
  <c r="T1590" i="1"/>
  <c r="O1590" i="1"/>
  <c r="T1589" i="1"/>
  <c r="O1589" i="1"/>
  <c r="T1588" i="1"/>
  <c r="O1588" i="1"/>
  <c r="T1587" i="1"/>
  <c r="O1587" i="1"/>
  <c r="T1586" i="1"/>
  <c r="O1586" i="1"/>
  <c r="T1585" i="1"/>
  <c r="O1585" i="1"/>
  <c r="T1584" i="1"/>
  <c r="O1584" i="1"/>
  <c r="T1583" i="1"/>
  <c r="O1583" i="1"/>
  <c r="T1582" i="1"/>
  <c r="O1582" i="1"/>
  <c r="T1581" i="1"/>
  <c r="O1581" i="1"/>
  <c r="T1580" i="1"/>
  <c r="O1580" i="1"/>
  <c r="T1579" i="1"/>
  <c r="O1579" i="1"/>
  <c r="T1578" i="1"/>
  <c r="O1578" i="1"/>
  <c r="T1577" i="1"/>
  <c r="O1577" i="1"/>
  <c r="T1576" i="1"/>
  <c r="O1576" i="1"/>
  <c r="T1575" i="1"/>
  <c r="O1575" i="1"/>
  <c r="T1574" i="1"/>
  <c r="O1574" i="1"/>
  <c r="T1573" i="1"/>
  <c r="O1573" i="1"/>
  <c r="T1572" i="1"/>
  <c r="O1572" i="1"/>
  <c r="T1571" i="1"/>
  <c r="O1571" i="1"/>
  <c r="T1570" i="1"/>
  <c r="O1570" i="1"/>
  <c r="T1569" i="1"/>
  <c r="O1569" i="1"/>
  <c r="T1568" i="1"/>
  <c r="O1568" i="1"/>
  <c r="T1567" i="1"/>
  <c r="O1567" i="1"/>
  <c r="T1566" i="1"/>
  <c r="O1566" i="1"/>
  <c r="T1565" i="1"/>
  <c r="O1565" i="1"/>
  <c r="T1564" i="1"/>
  <c r="O1564" i="1"/>
  <c r="T1563" i="1"/>
  <c r="O1563" i="1"/>
  <c r="T1562" i="1"/>
  <c r="O1562" i="1"/>
  <c r="T1561" i="1"/>
  <c r="O1561" i="1"/>
  <c r="T1560" i="1"/>
  <c r="O1560" i="1"/>
  <c r="T1559" i="1"/>
  <c r="O1559" i="1"/>
  <c r="T1558" i="1"/>
  <c r="O1558" i="1"/>
  <c r="T1557" i="1"/>
  <c r="O1557" i="1"/>
  <c r="T1556" i="1"/>
  <c r="O1556" i="1"/>
  <c r="T1555" i="1"/>
  <c r="O1555" i="1"/>
  <c r="T1554" i="1"/>
  <c r="O1554" i="1"/>
  <c r="T1553" i="1"/>
  <c r="O1553" i="1"/>
  <c r="T1552" i="1"/>
  <c r="O1552" i="1"/>
  <c r="T1551" i="1"/>
  <c r="O1551" i="1"/>
  <c r="T1550" i="1"/>
  <c r="O1550" i="1"/>
  <c r="T1549" i="1"/>
  <c r="O1549" i="1"/>
  <c r="T1548" i="1"/>
  <c r="O1548" i="1"/>
  <c r="T1547" i="1"/>
  <c r="O1547" i="1"/>
  <c r="T1546" i="1"/>
  <c r="O1546" i="1"/>
  <c r="T1545" i="1"/>
  <c r="O1545" i="1"/>
  <c r="T1544" i="1"/>
  <c r="O1544" i="1"/>
  <c r="S1543" i="1"/>
  <c r="R1543" i="1"/>
  <c r="T1543" i="1" s="1"/>
  <c r="O1543" i="1"/>
  <c r="T1542" i="1"/>
  <c r="O1542" i="1"/>
  <c r="T1541" i="1"/>
  <c r="O1541" i="1"/>
  <c r="T1540" i="1"/>
  <c r="O1540" i="1"/>
  <c r="T1539" i="1"/>
  <c r="O1539" i="1"/>
  <c r="T1538" i="1"/>
  <c r="O1538" i="1"/>
  <c r="T1537" i="1"/>
  <c r="O1537" i="1"/>
  <c r="T1536" i="1"/>
  <c r="O1536" i="1"/>
  <c r="T1535" i="1"/>
  <c r="O1535" i="1"/>
  <c r="T1534" i="1"/>
  <c r="O1534" i="1"/>
  <c r="S1533" i="1"/>
  <c r="R1533" i="1"/>
  <c r="T1533" i="1" s="1"/>
  <c r="O1533" i="1"/>
  <c r="T1532" i="1"/>
  <c r="O1532" i="1"/>
  <c r="T1531" i="1"/>
  <c r="O1531" i="1"/>
  <c r="S1530" i="1"/>
  <c r="R1530" i="1"/>
  <c r="T1530" i="1" s="1"/>
  <c r="O1530" i="1"/>
  <c r="S1529" i="1"/>
  <c r="R1529" i="1"/>
  <c r="T1529" i="1" s="1"/>
  <c r="O1529" i="1"/>
  <c r="T1528" i="1"/>
  <c r="O1528" i="1"/>
  <c r="T1527" i="1"/>
  <c r="O1527" i="1"/>
  <c r="T1526" i="1"/>
  <c r="O1526" i="1"/>
  <c r="T1525" i="1"/>
  <c r="O1525" i="1"/>
  <c r="T1524" i="1"/>
  <c r="O1524" i="1"/>
  <c r="T1523" i="1"/>
  <c r="O1523" i="1"/>
  <c r="T1522" i="1"/>
  <c r="O1522" i="1"/>
  <c r="T1521" i="1"/>
  <c r="O1521" i="1"/>
  <c r="T1520" i="1"/>
  <c r="O1520" i="1"/>
  <c r="T1519" i="1"/>
  <c r="O1519" i="1"/>
  <c r="T1518" i="1"/>
  <c r="O1518" i="1"/>
  <c r="T1517" i="1"/>
  <c r="O1517" i="1"/>
  <c r="T1516" i="1"/>
  <c r="O1516" i="1"/>
  <c r="T1515" i="1"/>
  <c r="O1515" i="1"/>
  <c r="T1514" i="1"/>
  <c r="O1514" i="1"/>
  <c r="T1513" i="1"/>
  <c r="O1513" i="1"/>
  <c r="T1512" i="1"/>
  <c r="O1512" i="1"/>
  <c r="T1511" i="1"/>
  <c r="O1511" i="1"/>
  <c r="T1510" i="1"/>
  <c r="O1510" i="1"/>
  <c r="T1509" i="1"/>
  <c r="O1509" i="1"/>
  <c r="T1508" i="1"/>
  <c r="O1508" i="1"/>
  <c r="T1507" i="1"/>
  <c r="O1507" i="1"/>
  <c r="T1506" i="1"/>
  <c r="O1506" i="1"/>
  <c r="T1505" i="1"/>
  <c r="O1505" i="1"/>
  <c r="T1504" i="1"/>
  <c r="O1504" i="1"/>
  <c r="T1503" i="1"/>
  <c r="O1503" i="1"/>
  <c r="T1502" i="1"/>
  <c r="O1502" i="1"/>
  <c r="T1501" i="1"/>
  <c r="O1501" i="1"/>
  <c r="T1500" i="1"/>
  <c r="O1500" i="1"/>
  <c r="T1499" i="1"/>
  <c r="O1499" i="1"/>
  <c r="T1498" i="1"/>
  <c r="O1498" i="1"/>
  <c r="T1497" i="1"/>
  <c r="O1497" i="1"/>
  <c r="T1496" i="1"/>
  <c r="O1496" i="1"/>
  <c r="T1495" i="1"/>
  <c r="O1495" i="1"/>
  <c r="T1494" i="1"/>
  <c r="O1494" i="1"/>
  <c r="T1493" i="1"/>
  <c r="O1493" i="1"/>
  <c r="T1492" i="1"/>
  <c r="O1492" i="1"/>
  <c r="T1491" i="1"/>
  <c r="O1491" i="1"/>
  <c r="T1490" i="1"/>
  <c r="O1490" i="1"/>
  <c r="T1489" i="1"/>
  <c r="O1489" i="1"/>
  <c r="T1488" i="1"/>
  <c r="O1488" i="1"/>
  <c r="T1487" i="1"/>
  <c r="O1487" i="1"/>
  <c r="T1486" i="1"/>
  <c r="O1486" i="1"/>
  <c r="T1485" i="1"/>
  <c r="O1485" i="1"/>
  <c r="T1484" i="1"/>
  <c r="O1484" i="1"/>
  <c r="T1483" i="1"/>
  <c r="O1483" i="1"/>
  <c r="T1482" i="1"/>
  <c r="O1482" i="1"/>
  <c r="T1481" i="1"/>
  <c r="O1481" i="1"/>
  <c r="T1480" i="1"/>
  <c r="O1480" i="1"/>
  <c r="T1479" i="1"/>
  <c r="O1479" i="1"/>
  <c r="S1478" i="1"/>
  <c r="R1478" i="1"/>
  <c r="T1478" i="1" s="1"/>
  <c r="O1478" i="1"/>
  <c r="S1477" i="1"/>
  <c r="R1477" i="1"/>
  <c r="T1477" i="1" s="1"/>
  <c r="O1477" i="1"/>
  <c r="S1476" i="1"/>
  <c r="R1476" i="1"/>
  <c r="T1476" i="1" s="1"/>
  <c r="O1476" i="1"/>
  <c r="S1475" i="1"/>
  <c r="R1475" i="1"/>
  <c r="T1475" i="1" s="1"/>
  <c r="O1475" i="1"/>
  <c r="S1474" i="1"/>
  <c r="R1474" i="1"/>
  <c r="T1474" i="1" s="1"/>
  <c r="O1474" i="1"/>
  <c r="T1473" i="1"/>
  <c r="O1473" i="1"/>
  <c r="S1472" i="1"/>
  <c r="R1472" i="1"/>
  <c r="T1472" i="1" s="1"/>
  <c r="O1472" i="1"/>
  <c r="O1471" i="1"/>
  <c r="T1470" i="1"/>
  <c r="S1470" i="1"/>
  <c r="R1470" i="1"/>
  <c r="T1471" i="1" s="1"/>
  <c r="O1470" i="1"/>
  <c r="T1469" i="1"/>
  <c r="O1469" i="1"/>
  <c r="T1468" i="1"/>
  <c r="O1468" i="1"/>
  <c r="S1467" i="1"/>
  <c r="R1467" i="1"/>
  <c r="T1467" i="1" s="1"/>
  <c r="O1467" i="1"/>
  <c r="S1466" i="1"/>
  <c r="R1466" i="1"/>
  <c r="T1466" i="1" s="1"/>
  <c r="O1466" i="1"/>
  <c r="T1465" i="1"/>
  <c r="O1465" i="1"/>
  <c r="T1464" i="1"/>
  <c r="O1464" i="1"/>
  <c r="T1463" i="1"/>
  <c r="O1463" i="1"/>
  <c r="T1462" i="1"/>
  <c r="O1462" i="1"/>
  <c r="T1461" i="1"/>
  <c r="O1461" i="1"/>
  <c r="S1460" i="1"/>
  <c r="R1460" i="1"/>
  <c r="T1460" i="1" s="1"/>
  <c r="O1460" i="1"/>
  <c r="S1459" i="1"/>
  <c r="R1459" i="1"/>
  <c r="T1459" i="1" s="1"/>
  <c r="O1459" i="1"/>
  <c r="T1458" i="1"/>
  <c r="O1458" i="1"/>
  <c r="S1457" i="1"/>
  <c r="R1457" i="1"/>
  <c r="T1457" i="1" s="1"/>
  <c r="O1457" i="1"/>
  <c r="T1456" i="1"/>
  <c r="O1456" i="1"/>
  <c r="T1455" i="1"/>
  <c r="O1455" i="1"/>
  <c r="S1454" i="1"/>
  <c r="R1454" i="1"/>
  <c r="T1454" i="1" s="1"/>
  <c r="O1454" i="1"/>
  <c r="S1453" i="1"/>
  <c r="R1453" i="1"/>
  <c r="T1453" i="1" s="1"/>
  <c r="O1453" i="1"/>
  <c r="S1452" i="1"/>
  <c r="R1452" i="1"/>
  <c r="T1452" i="1" s="1"/>
  <c r="O1452" i="1"/>
  <c r="S1451" i="1"/>
  <c r="R1451" i="1"/>
  <c r="T1451" i="1" s="1"/>
  <c r="O1451" i="1"/>
  <c r="S1450" i="1"/>
  <c r="R1450" i="1"/>
  <c r="T1450" i="1" s="1"/>
  <c r="O1450" i="1"/>
  <c r="T1449" i="1"/>
  <c r="O1449" i="1"/>
  <c r="S1448" i="1"/>
  <c r="R1448" i="1"/>
  <c r="T1448" i="1" s="1"/>
  <c r="O1448" i="1"/>
  <c r="S1447" i="1"/>
  <c r="R1447" i="1"/>
  <c r="T1447" i="1" s="1"/>
  <c r="O1447" i="1"/>
  <c r="S1446" i="1"/>
  <c r="R1446" i="1"/>
  <c r="T1446" i="1" s="1"/>
  <c r="O1446" i="1"/>
  <c r="S1445" i="1"/>
  <c r="R1445" i="1"/>
  <c r="T1445" i="1" s="1"/>
  <c r="O1445" i="1"/>
  <c r="S1444" i="1"/>
  <c r="R1444" i="1"/>
  <c r="T1444" i="1" s="1"/>
  <c r="O1444" i="1"/>
  <c r="S1443" i="1"/>
  <c r="R1443" i="1"/>
  <c r="T1443" i="1" s="1"/>
  <c r="O1443" i="1"/>
  <c r="T1442" i="1"/>
  <c r="O1442" i="1"/>
  <c r="S1441" i="1"/>
  <c r="R1441" i="1"/>
  <c r="T1441" i="1" s="1"/>
  <c r="O1441" i="1"/>
  <c r="T1440" i="1"/>
  <c r="O1440" i="1"/>
  <c r="T1439" i="1"/>
  <c r="O1439" i="1"/>
  <c r="T1438" i="1"/>
  <c r="O1438" i="1"/>
  <c r="T1437" i="1"/>
  <c r="O1437" i="1"/>
  <c r="S1436" i="1"/>
  <c r="R1436" i="1"/>
  <c r="T1436" i="1" s="1"/>
  <c r="O1436" i="1"/>
  <c r="T1435" i="1"/>
  <c r="O1435" i="1"/>
  <c r="S1434" i="1"/>
  <c r="R1434" i="1"/>
  <c r="T1434" i="1" s="1"/>
  <c r="O1434" i="1"/>
  <c r="T1433" i="1"/>
  <c r="O1433" i="1"/>
  <c r="T1432" i="1"/>
  <c r="O1432" i="1"/>
  <c r="T1431" i="1"/>
  <c r="O1431" i="1"/>
  <c r="T1430" i="1"/>
  <c r="O1430" i="1"/>
  <c r="S1429" i="1"/>
  <c r="R1429" i="1"/>
  <c r="T1429" i="1" s="1"/>
  <c r="O1429" i="1"/>
  <c r="S1428" i="1"/>
  <c r="R1428" i="1"/>
  <c r="T1428" i="1" s="1"/>
  <c r="O1428" i="1"/>
  <c r="T1427" i="1"/>
  <c r="O1427" i="1"/>
  <c r="T1426" i="1"/>
  <c r="O1426" i="1"/>
  <c r="S1425" i="1"/>
  <c r="R1425" i="1"/>
  <c r="T1425" i="1" s="1"/>
  <c r="O1425" i="1"/>
  <c r="T1424" i="1"/>
  <c r="O1424" i="1"/>
  <c r="S1423" i="1"/>
  <c r="R1423" i="1"/>
  <c r="T1423" i="1" s="1"/>
  <c r="O1423" i="1"/>
  <c r="S1422" i="1"/>
  <c r="R1422" i="1"/>
  <c r="T1422" i="1" s="1"/>
  <c r="O1422" i="1"/>
  <c r="S1421" i="1"/>
  <c r="R1421" i="1"/>
  <c r="T1421" i="1" s="1"/>
  <c r="O1421" i="1"/>
  <c r="S1420" i="1"/>
  <c r="R1420" i="1"/>
  <c r="T1420" i="1" s="1"/>
  <c r="O1420" i="1"/>
  <c r="T1419" i="1"/>
  <c r="O1419" i="1"/>
  <c r="T1418" i="1"/>
  <c r="O1418" i="1"/>
  <c r="S1417" i="1"/>
  <c r="R1417" i="1"/>
  <c r="T1417" i="1" s="1"/>
  <c r="O1417" i="1"/>
  <c r="T1416" i="1"/>
  <c r="O1416" i="1"/>
  <c r="S1415" i="1"/>
  <c r="R1415" i="1"/>
  <c r="T1415" i="1" s="1"/>
  <c r="O1415" i="1"/>
  <c r="S1414" i="1"/>
  <c r="R1414" i="1"/>
  <c r="T1414" i="1" s="1"/>
  <c r="O1414" i="1"/>
  <c r="S1413" i="1"/>
  <c r="R1413" i="1"/>
  <c r="T1413" i="1" s="1"/>
  <c r="O1413" i="1"/>
  <c r="S1412" i="1"/>
  <c r="R1412" i="1"/>
  <c r="T1412" i="1" s="1"/>
  <c r="O1412" i="1"/>
  <c r="S1411" i="1"/>
  <c r="R1411" i="1"/>
  <c r="T1411" i="1" s="1"/>
  <c r="O1411" i="1"/>
  <c r="S1410" i="1"/>
  <c r="R1410" i="1"/>
  <c r="T1410" i="1" s="1"/>
  <c r="O1410" i="1"/>
  <c r="S1409" i="1"/>
  <c r="R1409" i="1"/>
  <c r="T1409" i="1" s="1"/>
  <c r="O1409" i="1"/>
  <c r="S1408" i="1"/>
  <c r="R1408" i="1"/>
  <c r="T1408" i="1" s="1"/>
  <c r="O1408" i="1"/>
  <c r="S1407" i="1"/>
  <c r="R1407" i="1"/>
  <c r="T1407" i="1" s="1"/>
  <c r="O1407" i="1"/>
  <c r="S1406" i="1"/>
  <c r="R1406" i="1"/>
  <c r="T1406" i="1" s="1"/>
  <c r="O1406" i="1"/>
  <c r="S1405" i="1"/>
  <c r="R1405" i="1"/>
  <c r="T1405" i="1" s="1"/>
  <c r="O1405" i="1"/>
  <c r="S1404" i="1"/>
  <c r="R1404" i="1"/>
  <c r="T1404" i="1" s="1"/>
  <c r="O1404" i="1"/>
  <c r="T1403" i="1"/>
  <c r="O1403" i="1"/>
  <c r="R1402" i="1"/>
  <c r="T1402" i="1" s="1"/>
  <c r="O1402" i="1"/>
  <c r="S1401" i="1"/>
  <c r="R1401" i="1"/>
  <c r="T1401" i="1" s="1"/>
  <c r="O1401" i="1"/>
  <c r="S1400" i="1"/>
  <c r="R1400" i="1"/>
  <c r="T1400" i="1" s="1"/>
  <c r="O1400" i="1"/>
  <c r="S1399" i="1"/>
  <c r="R1399" i="1"/>
  <c r="T1399" i="1" s="1"/>
  <c r="O1399" i="1"/>
  <c r="S1398" i="1"/>
  <c r="R1398" i="1"/>
  <c r="T1398" i="1" s="1"/>
  <c r="O1398" i="1"/>
  <c r="S1397" i="1"/>
  <c r="R1397" i="1"/>
  <c r="T1397" i="1" s="1"/>
  <c r="O1397" i="1"/>
  <c r="S1396" i="1"/>
  <c r="R1396" i="1"/>
  <c r="T1396" i="1" s="1"/>
  <c r="O1396" i="1"/>
  <c r="S1395" i="1"/>
  <c r="R1395" i="1"/>
  <c r="T1395" i="1" s="1"/>
  <c r="O1395" i="1"/>
  <c r="S1394" i="1"/>
  <c r="R1394" i="1"/>
  <c r="T1394" i="1" s="1"/>
  <c r="O1394" i="1"/>
  <c r="S1393" i="1"/>
  <c r="R1393" i="1"/>
  <c r="T1393" i="1" s="1"/>
  <c r="O1393" i="1"/>
  <c r="S1392" i="1"/>
  <c r="R1392" i="1"/>
  <c r="T1392" i="1" s="1"/>
  <c r="O1392" i="1"/>
  <c r="S1391" i="1"/>
  <c r="R1391" i="1"/>
  <c r="T1391" i="1" s="1"/>
  <c r="O1391" i="1"/>
  <c r="S1390" i="1"/>
  <c r="R1390" i="1"/>
  <c r="T1390" i="1" s="1"/>
  <c r="O1390" i="1"/>
  <c r="S1389" i="1"/>
  <c r="R1389" i="1"/>
  <c r="T1389" i="1" s="1"/>
  <c r="O1389" i="1"/>
  <c r="S1388" i="1"/>
  <c r="R1388" i="1"/>
  <c r="T1388" i="1" s="1"/>
  <c r="O1388" i="1"/>
  <c r="S1387" i="1"/>
  <c r="R1387" i="1"/>
  <c r="T1387" i="1" s="1"/>
  <c r="O1387" i="1"/>
  <c r="S1386" i="1"/>
  <c r="R1386" i="1"/>
  <c r="T1386" i="1" s="1"/>
  <c r="O1386" i="1"/>
  <c r="S1385" i="1"/>
  <c r="R1385" i="1"/>
  <c r="T1385" i="1" s="1"/>
  <c r="O1385" i="1"/>
  <c r="S1384" i="1"/>
  <c r="R1384" i="1"/>
  <c r="T1384" i="1" s="1"/>
  <c r="O1384" i="1"/>
  <c r="S1383" i="1"/>
  <c r="R1383" i="1"/>
  <c r="T1383" i="1" s="1"/>
  <c r="O1383" i="1"/>
  <c r="S1382" i="1"/>
  <c r="R1382" i="1"/>
  <c r="T1382" i="1" s="1"/>
  <c r="O1382" i="1"/>
  <c r="S1381" i="1"/>
  <c r="R1381" i="1"/>
  <c r="T1381" i="1" s="1"/>
  <c r="O1381" i="1"/>
  <c r="S1380" i="1"/>
  <c r="R1380" i="1"/>
  <c r="T1380" i="1" s="1"/>
  <c r="O1380" i="1"/>
  <c r="S1379" i="1"/>
  <c r="R1379" i="1"/>
  <c r="T1379" i="1" s="1"/>
  <c r="O1379" i="1"/>
  <c r="S1378" i="1"/>
  <c r="R1378" i="1"/>
  <c r="T1378" i="1" s="1"/>
  <c r="O1378" i="1"/>
  <c r="S1377" i="1"/>
  <c r="R1377" i="1"/>
  <c r="T1377" i="1" s="1"/>
  <c r="O1377" i="1"/>
  <c r="S1376" i="1"/>
  <c r="R1376" i="1"/>
  <c r="T1376" i="1" s="1"/>
  <c r="O1376" i="1"/>
  <c r="S1375" i="1"/>
  <c r="R1375" i="1"/>
  <c r="T1375" i="1" s="1"/>
  <c r="O1375" i="1"/>
  <c r="S1374" i="1"/>
  <c r="R1374" i="1"/>
  <c r="T1374" i="1" s="1"/>
  <c r="O1374" i="1"/>
  <c r="S1373" i="1"/>
  <c r="R1373" i="1"/>
  <c r="T1373" i="1" s="1"/>
  <c r="O1373" i="1"/>
  <c r="S1372" i="1"/>
  <c r="R1372" i="1"/>
  <c r="T1372" i="1" s="1"/>
  <c r="O1372" i="1"/>
  <c r="S1371" i="1"/>
  <c r="R1371" i="1"/>
  <c r="T1371" i="1" s="1"/>
  <c r="O1371" i="1"/>
  <c r="S1370" i="1"/>
  <c r="R1370" i="1"/>
  <c r="T1370" i="1" s="1"/>
  <c r="O1370" i="1"/>
  <c r="S1369" i="1"/>
  <c r="R1369" i="1"/>
  <c r="T1369" i="1" s="1"/>
  <c r="O1369" i="1"/>
  <c r="S1368" i="1"/>
  <c r="R1368" i="1"/>
  <c r="T1368" i="1" s="1"/>
  <c r="O1368" i="1"/>
  <c r="S1367" i="1"/>
  <c r="R1367" i="1"/>
  <c r="T1367" i="1" s="1"/>
  <c r="O1367" i="1"/>
  <c r="S1366" i="1"/>
  <c r="R1366" i="1"/>
  <c r="T1366" i="1" s="1"/>
  <c r="O1366" i="1"/>
  <c r="S1365" i="1"/>
  <c r="R1365" i="1"/>
  <c r="T1365" i="1" s="1"/>
  <c r="O1365" i="1"/>
  <c r="S1364" i="1"/>
  <c r="R1364" i="1"/>
  <c r="T1364" i="1" s="1"/>
  <c r="O1364" i="1"/>
  <c r="S1363" i="1"/>
  <c r="R1363" i="1"/>
  <c r="T1363" i="1" s="1"/>
  <c r="O1363" i="1"/>
  <c r="S1362" i="1"/>
  <c r="R1362" i="1"/>
  <c r="T1362" i="1" s="1"/>
  <c r="O1362" i="1"/>
  <c r="S1361" i="1"/>
  <c r="R1361" i="1"/>
  <c r="T1361" i="1" s="1"/>
  <c r="O1361" i="1"/>
  <c r="S1360" i="1"/>
  <c r="R1360" i="1"/>
  <c r="T1360" i="1" s="1"/>
  <c r="O1360" i="1"/>
  <c r="S1359" i="1"/>
  <c r="R1359" i="1"/>
  <c r="T1359" i="1" s="1"/>
  <c r="O1359" i="1"/>
  <c r="S1358" i="1"/>
  <c r="R1358" i="1"/>
  <c r="T1358" i="1" s="1"/>
  <c r="O1358" i="1"/>
  <c r="S1357" i="1"/>
  <c r="R1357" i="1"/>
  <c r="T1357" i="1" s="1"/>
  <c r="O1357" i="1"/>
  <c r="S1356" i="1"/>
  <c r="R1356" i="1"/>
  <c r="T1356" i="1" s="1"/>
  <c r="O1356" i="1"/>
  <c r="S1355" i="1"/>
  <c r="R1355" i="1"/>
  <c r="T1355" i="1" s="1"/>
  <c r="O1355" i="1"/>
  <c r="S1354" i="1"/>
  <c r="R1354" i="1"/>
  <c r="T1354" i="1" s="1"/>
  <c r="O1354" i="1"/>
  <c r="S1353" i="1"/>
  <c r="R1353" i="1"/>
  <c r="T1353" i="1" s="1"/>
  <c r="O1353" i="1"/>
  <c r="S1352" i="1"/>
  <c r="R1352" i="1"/>
  <c r="T1352" i="1" s="1"/>
  <c r="O1352" i="1"/>
  <c r="S1351" i="1"/>
  <c r="R1351" i="1"/>
  <c r="T1351" i="1" s="1"/>
  <c r="O1351" i="1"/>
  <c r="S1350" i="1"/>
  <c r="R1350" i="1"/>
  <c r="T1350" i="1" s="1"/>
  <c r="O1350" i="1"/>
  <c r="S1349" i="1"/>
  <c r="R1349" i="1"/>
  <c r="T1349" i="1" s="1"/>
  <c r="O1349" i="1"/>
  <c r="S1348" i="1"/>
  <c r="R1348" i="1"/>
  <c r="T1348" i="1" s="1"/>
  <c r="O1348" i="1"/>
  <c r="S1347" i="1"/>
  <c r="R1347" i="1"/>
  <c r="T1347" i="1" s="1"/>
  <c r="O1347" i="1"/>
  <c r="S1346" i="1"/>
  <c r="R1346" i="1"/>
  <c r="T1346" i="1" s="1"/>
  <c r="O1346" i="1"/>
  <c r="S1345" i="1"/>
  <c r="R1345" i="1"/>
  <c r="T1345" i="1" s="1"/>
  <c r="O1345" i="1"/>
  <c r="S1344" i="1"/>
  <c r="R1344" i="1"/>
  <c r="T1344" i="1" s="1"/>
  <c r="O1344" i="1"/>
  <c r="S1343" i="1"/>
  <c r="R1343" i="1"/>
  <c r="T1343" i="1" s="1"/>
  <c r="O1343" i="1"/>
  <c r="S1342" i="1"/>
  <c r="R1342" i="1"/>
  <c r="T1342" i="1" s="1"/>
  <c r="O1342" i="1"/>
  <c r="S1341" i="1"/>
  <c r="R1341" i="1"/>
  <c r="T1341" i="1" s="1"/>
  <c r="O1341" i="1"/>
  <c r="S1340" i="1"/>
  <c r="R1340" i="1"/>
  <c r="T1340" i="1" s="1"/>
  <c r="O1340" i="1"/>
  <c r="S1339" i="1"/>
  <c r="R1339" i="1"/>
  <c r="T1339" i="1" s="1"/>
  <c r="O1339" i="1"/>
  <c r="S1338" i="1"/>
  <c r="R1338" i="1"/>
  <c r="T1338" i="1" s="1"/>
  <c r="O1338" i="1"/>
  <c r="S1337" i="1"/>
  <c r="R1337" i="1"/>
  <c r="T1337" i="1" s="1"/>
  <c r="O1337" i="1"/>
  <c r="S1336" i="1"/>
  <c r="R1336" i="1"/>
  <c r="T1336" i="1" s="1"/>
  <c r="O1336" i="1"/>
  <c r="S1335" i="1"/>
  <c r="R1335" i="1"/>
  <c r="T1335" i="1" s="1"/>
  <c r="O1335" i="1"/>
  <c r="S1334" i="1"/>
  <c r="R1334" i="1"/>
  <c r="T1334" i="1" s="1"/>
  <c r="O1334" i="1"/>
  <c r="S1333" i="1"/>
  <c r="R1333" i="1"/>
  <c r="T1333" i="1" s="1"/>
  <c r="O1333" i="1"/>
  <c r="S1332" i="1"/>
  <c r="R1332" i="1"/>
  <c r="T1332" i="1" s="1"/>
  <c r="O1332" i="1"/>
  <c r="S1331" i="1"/>
  <c r="R1331" i="1"/>
  <c r="T1331" i="1" s="1"/>
  <c r="O1331" i="1"/>
  <c r="S1330" i="1"/>
  <c r="R1330" i="1"/>
  <c r="T1330" i="1" s="1"/>
  <c r="O1330" i="1"/>
  <c r="S1329" i="1"/>
  <c r="R1329" i="1"/>
  <c r="T1329" i="1" s="1"/>
  <c r="O1329" i="1"/>
  <c r="S1328" i="1"/>
  <c r="R1328" i="1"/>
  <c r="T1328" i="1" s="1"/>
  <c r="O1328" i="1"/>
  <c r="S1327" i="1"/>
  <c r="R1327" i="1"/>
  <c r="T1327" i="1" s="1"/>
  <c r="O1327" i="1"/>
  <c r="S1326" i="1"/>
  <c r="R1326" i="1"/>
  <c r="T1326" i="1" s="1"/>
  <c r="O1326" i="1"/>
  <c r="S1325" i="1"/>
  <c r="R1325" i="1"/>
  <c r="T1325" i="1" s="1"/>
  <c r="O1325" i="1"/>
  <c r="S1324" i="1"/>
  <c r="R1324" i="1"/>
  <c r="T1324" i="1" s="1"/>
  <c r="O1324" i="1"/>
  <c r="S1323" i="1"/>
  <c r="R1323" i="1"/>
  <c r="T1323" i="1" s="1"/>
  <c r="O1323" i="1"/>
  <c r="S1322" i="1"/>
  <c r="R1322" i="1"/>
  <c r="T1322" i="1" s="1"/>
  <c r="O1322" i="1"/>
  <c r="S1321" i="1"/>
  <c r="R1321" i="1"/>
  <c r="T1321" i="1" s="1"/>
  <c r="O1321" i="1"/>
  <c r="S1320" i="1"/>
  <c r="R1320" i="1"/>
  <c r="T1320" i="1" s="1"/>
  <c r="O1320" i="1"/>
  <c r="S1319" i="1"/>
  <c r="R1319" i="1"/>
  <c r="T1319" i="1" s="1"/>
  <c r="O1319" i="1"/>
  <c r="S1318" i="1"/>
  <c r="R1318" i="1"/>
  <c r="T1318" i="1" s="1"/>
  <c r="O1318" i="1"/>
  <c r="S1317" i="1"/>
  <c r="R1317" i="1"/>
  <c r="T1317" i="1" s="1"/>
  <c r="O1317" i="1"/>
  <c r="S1316" i="1"/>
  <c r="R1316" i="1"/>
  <c r="T1316" i="1" s="1"/>
  <c r="O1316" i="1"/>
  <c r="S1315" i="1"/>
  <c r="R1315" i="1"/>
  <c r="T1315" i="1" s="1"/>
  <c r="O1315" i="1"/>
  <c r="S1314" i="1"/>
  <c r="R1314" i="1"/>
  <c r="T1314" i="1" s="1"/>
  <c r="O1314" i="1"/>
  <c r="S1313" i="1"/>
  <c r="R1313" i="1"/>
  <c r="T1313" i="1" s="1"/>
  <c r="O1313" i="1"/>
  <c r="S1312" i="1"/>
  <c r="R1312" i="1"/>
  <c r="T1312" i="1" s="1"/>
  <c r="O1312" i="1"/>
  <c r="S1311" i="1"/>
  <c r="R1311" i="1"/>
  <c r="T1311" i="1" s="1"/>
  <c r="O1311" i="1"/>
  <c r="S1310" i="1"/>
  <c r="R1310" i="1"/>
  <c r="T1310" i="1" s="1"/>
  <c r="O1310" i="1"/>
  <c r="S1309" i="1"/>
  <c r="R1309" i="1"/>
  <c r="T1309" i="1" s="1"/>
  <c r="O1309" i="1"/>
  <c r="S1308" i="1"/>
  <c r="R1308" i="1"/>
  <c r="T1308" i="1" s="1"/>
  <c r="O1308" i="1"/>
  <c r="S1307" i="1"/>
  <c r="R1307" i="1"/>
  <c r="T1307" i="1" s="1"/>
  <c r="O1307" i="1"/>
  <c r="S1306" i="1"/>
  <c r="R1306" i="1"/>
  <c r="T1306" i="1" s="1"/>
  <c r="O1306" i="1"/>
  <c r="S1305" i="1"/>
  <c r="R1305" i="1"/>
  <c r="T1305" i="1" s="1"/>
  <c r="O1305" i="1"/>
  <c r="S1304" i="1"/>
  <c r="R1304" i="1"/>
  <c r="T1304" i="1" s="1"/>
  <c r="O1304" i="1"/>
  <c r="S1303" i="1"/>
  <c r="R1303" i="1"/>
  <c r="T1303" i="1" s="1"/>
  <c r="O1303" i="1"/>
  <c r="S1302" i="1"/>
  <c r="R1302" i="1"/>
  <c r="T1302" i="1" s="1"/>
  <c r="O1302" i="1"/>
  <c r="S1301" i="1"/>
  <c r="R1301" i="1"/>
  <c r="T1301" i="1" s="1"/>
  <c r="O1301" i="1"/>
  <c r="S1300" i="1"/>
  <c r="R1300" i="1"/>
  <c r="T1300" i="1" s="1"/>
  <c r="O1300" i="1"/>
  <c r="S1299" i="1"/>
  <c r="R1299" i="1"/>
  <c r="T1299" i="1" s="1"/>
  <c r="O1299" i="1"/>
  <c r="S1298" i="1"/>
  <c r="R1298" i="1"/>
  <c r="T1298" i="1" s="1"/>
  <c r="O1298" i="1"/>
  <c r="S1297" i="1"/>
  <c r="R1297" i="1"/>
  <c r="T1297" i="1" s="1"/>
  <c r="O1297" i="1"/>
  <c r="S1296" i="1"/>
  <c r="R1296" i="1"/>
  <c r="T1296" i="1" s="1"/>
  <c r="O1296" i="1"/>
  <c r="S1295" i="1"/>
  <c r="R1295" i="1"/>
  <c r="T1295" i="1" s="1"/>
  <c r="O1295" i="1"/>
  <c r="S1294" i="1"/>
  <c r="R1294" i="1"/>
  <c r="T1294" i="1" s="1"/>
  <c r="O1294" i="1"/>
  <c r="S1293" i="1"/>
  <c r="R1293" i="1"/>
  <c r="T1293" i="1" s="1"/>
  <c r="O1293" i="1"/>
  <c r="S1292" i="1"/>
  <c r="R1292" i="1"/>
  <c r="T1292" i="1" s="1"/>
  <c r="O1292" i="1"/>
  <c r="S1291" i="1"/>
  <c r="R1291" i="1"/>
  <c r="T1291" i="1" s="1"/>
  <c r="O1291" i="1"/>
  <c r="S1290" i="1"/>
  <c r="R1290" i="1"/>
  <c r="T1290" i="1" s="1"/>
  <c r="O1290" i="1"/>
  <c r="S1289" i="1"/>
  <c r="R1289" i="1"/>
  <c r="T1289" i="1" s="1"/>
  <c r="O1289" i="1"/>
  <c r="S1288" i="1"/>
  <c r="R1288" i="1"/>
  <c r="T1288" i="1" s="1"/>
  <c r="O1288" i="1"/>
  <c r="S1287" i="1"/>
  <c r="R1287" i="1"/>
  <c r="T1287" i="1" s="1"/>
  <c r="O1287" i="1"/>
  <c r="S1286" i="1"/>
  <c r="R1286" i="1"/>
  <c r="T1286" i="1" s="1"/>
  <c r="O1286" i="1"/>
  <c r="S1285" i="1"/>
  <c r="R1285" i="1"/>
  <c r="T1285" i="1" s="1"/>
  <c r="O1285" i="1"/>
  <c r="S1284" i="1"/>
  <c r="R1284" i="1"/>
  <c r="T1284" i="1" s="1"/>
  <c r="O1284" i="1"/>
  <c r="S1283" i="1"/>
  <c r="R1283" i="1"/>
  <c r="T1283" i="1" s="1"/>
  <c r="O1283" i="1"/>
  <c r="S1282" i="1"/>
  <c r="R1282" i="1"/>
  <c r="T1282" i="1" s="1"/>
  <c r="O1282" i="1"/>
  <c r="S1281" i="1"/>
  <c r="R1281" i="1"/>
  <c r="T1281" i="1" s="1"/>
  <c r="O1281" i="1"/>
  <c r="S1280" i="1"/>
  <c r="R1280" i="1"/>
  <c r="T1280" i="1" s="1"/>
  <c r="O1280" i="1"/>
  <c r="S1279" i="1"/>
  <c r="R1279" i="1"/>
  <c r="T1279" i="1" s="1"/>
  <c r="O1279" i="1"/>
  <c r="S1278" i="1"/>
  <c r="R1278" i="1"/>
  <c r="T1278" i="1" s="1"/>
  <c r="O1278" i="1"/>
  <c r="S1277" i="1"/>
  <c r="R1277" i="1"/>
  <c r="T1277" i="1" s="1"/>
  <c r="O1277" i="1"/>
  <c r="S1276" i="1"/>
  <c r="R1276" i="1"/>
  <c r="T1276" i="1" s="1"/>
  <c r="O1276" i="1"/>
  <c r="S1275" i="1"/>
  <c r="R1275" i="1"/>
  <c r="T1275" i="1" s="1"/>
  <c r="O1275" i="1"/>
  <c r="S1274" i="1"/>
  <c r="R1274" i="1"/>
  <c r="T1274" i="1" s="1"/>
  <c r="O1274" i="1"/>
  <c r="S1273" i="1"/>
  <c r="R1273" i="1"/>
  <c r="T1273" i="1" s="1"/>
  <c r="O1273" i="1"/>
  <c r="S1272" i="1"/>
  <c r="R1272" i="1"/>
  <c r="T1272" i="1" s="1"/>
  <c r="O1272" i="1"/>
  <c r="S1271" i="1"/>
  <c r="R1271" i="1"/>
  <c r="T1271" i="1" s="1"/>
  <c r="O1271" i="1"/>
  <c r="S1270" i="1"/>
  <c r="R1270" i="1"/>
  <c r="T1270" i="1" s="1"/>
  <c r="O1270" i="1"/>
  <c r="S1269" i="1"/>
  <c r="R1269" i="1"/>
  <c r="T1269" i="1" s="1"/>
  <c r="O1269" i="1"/>
  <c r="S1268" i="1"/>
  <c r="R1268" i="1"/>
  <c r="T1268" i="1" s="1"/>
  <c r="O1268" i="1"/>
  <c r="S1267" i="1"/>
  <c r="R1267" i="1"/>
  <c r="T1267" i="1" s="1"/>
  <c r="O1267" i="1"/>
  <c r="S1266" i="1"/>
  <c r="R1266" i="1"/>
  <c r="T1266" i="1" s="1"/>
  <c r="O1266" i="1"/>
  <c r="S1265" i="1"/>
  <c r="R1265" i="1"/>
  <c r="T1265" i="1" s="1"/>
  <c r="O1265" i="1"/>
  <c r="S1264" i="1"/>
  <c r="R1264" i="1"/>
  <c r="T1264" i="1" s="1"/>
  <c r="O1264" i="1"/>
  <c r="S1263" i="1"/>
  <c r="R1263" i="1"/>
  <c r="T1263" i="1" s="1"/>
  <c r="O1263" i="1"/>
  <c r="S1262" i="1"/>
  <c r="R1262" i="1"/>
  <c r="T1262" i="1" s="1"/>
  <c r="O1262" i="1"/>
  <c r="S1261" i="1"/>
  <c r="R1261" i="1"/>
  <c r="T1261" i="1" s="1"/>
  <c r="O1261" i="1"/>
  <c r="S1260" i="1"/>
  <c r="R1260" i="1"/>
  <c r="T1260" i="1" s="1"/>
  <c r="O1260" i="1"/>
  <c r="S1259" i="1"/>
  <c r="R1259" i="1"/>
  <c r="T1259" i="1" s="1"/>
  <c r="O1259" i="1"/>
  <c r="S1258" i="1"/>
  <c r="R1258" i="1"/>
  <c r="T1258" i="1" s="1"/>
  <c r="O1258" i="1"/>
  <c r="S1257" i="1"/>
  <c r="R1257" i="1"/>
  <c r="T1257" i="1" s="1"/>
  <c r="O1257" i="1"/>
  <c r="S1256" i="1"/>
  <c r="R1256" i="1"/>
  <c r="T1256" i="1" s="1"/>
  <c r="O1256" i="1"/>
  <c r="S1255" i="1"/>
  <c r="R1255" i="1"/>
  <c r="T1255" i="1" s="1"/>
  <c r="O1255" i="1"/>
  <c r="S1254" i="1"/>
  <c r="R1254" i="1"/>
  <c r="T1254" i="1" s="1"/>
  <c r="O1254" i="1"/>
  <c r="S1253" i="1"/>
  <c r="R1253" i="1"/>
  <c r="T1253" i="1" s="1"/>
  <c r="O1253" i="1"/>
  <c r="S1252" i="1"/>
  <c r="R1252" i="1"/>
  <c r="T1252" i="1" s="1"/>
  <c r="O1252" i="1"/>
  <c r="S1251" i="1"/>
  <c r="R1251" i="1"/>
  <c r="T1251" i="1" s="1"/>
  <c r="O1251" i="1"/>
  <c r="S1250" i="1"/>
  <c r="R1250" i="1"/>
  <c r="T1250" i="1" s="1"/>
  <c r="O1250" i="1"/>
  <c r="S1249" i="1"/>
  <c r="R1249" i="1"/>
  <c r="T1249" i="1" s="1"/>
  <c r="O1249" i="1"/>
  <c r="S1248" i="1"/>
  <c r="R1248" i="1"/>
  <c r="T1248" i="1" s="1"/>
  <c r="O1248" i="1"/>
  <c r="S1247" i="1"/>
  <c r="R1247" i="1"/>
  <c r="T1247" i="1" s="1"/>
  <c r="O1247" i="1"/>
  <c r="S1246" i="1"/>
  <c r="R1246" i="1"/>
  <c r="T1246" i="1" s="1"/>
  <c r="O1246" i="1"/>
  <c r="S1245" i="1"/>
  <c r="R1245" i="1"/>
  <c r="T1245" i="1" s="1"/>
  <c r="O1245" i="1"/>
  <c r="S1244" i="1"/>
  <c r="R1244" i="1"/>
  <c r="T1244" i="1" s="1"/>
  <c r="O1244" i="1"/>
  <c r="S1243" i="1"/>
  <c r="R1243" i="1"/>
  <c r="T1243" i="1" s="1"/>
  <c r="O1243" i="1"/>
  <c r="S1242" i="1"/>
  <c r="R1242" i="1"/>
  <c r="T1242" i="1" s="1"/>
  <c r="O1242" i="1"/>
  <c r="S1241" i="1"/>
  <c r="R1241" i="1"/>
  <c r="T1241" i="1" s="1"/>
  <c r="O1241" i="1"/>
  <c r="S1240" i="1"/>
  <c r="R1240" i="1"/>
  <c r="T1240" i="1" s="1"/>
  <c r="O1240" i="1"/>
  <c r="S1239" i="1"/>
  <c r="R1239" i="1"/>
  <c r="T1239" i="1" s="1"/>
  <c r="O1239" i="1"/>
  <c r="S1238" i="1"/>
  <c r="R1238" i="1"/>
  <c r="T1238" i="1" s="1"/>
  <c r="O1238" i="1"/>
  <c r="T1237" i="1"/>
  <c r="O1237" i="1"/>
  <c r="T1236" i="1"/>
  <c r="O1236" i="1"/>
  <c r="S1235" i="1"/>
  <c r="R1235" i="1"/>
  <c r="T1235" i="1" s="1"/>
  <c r="O1235" i="1"/>
  <c r="T1234" i="1"/>
  <c r="O1234" i="1"/>
  <c r="T1233" i="1"/>
  <c r="O1233" i="1"/>
  <c r="T1232" i="1"/>
  <c r="O1232" i="1"/>
  <c r="S1231" i="1"/>
  <c r="R1231" i="1"/>
  <c r="T1231" i="1" s="1"/>
  <c r="O1231" i="1"/>
  <c r="S1230" i="1"/>
  <c r="R1230" i="1"/>
  <c r="T1230" i="1" s="1"/>
  <c r="O1230" i="1"/>
  <c r="S1229" i="1"/>
  <c r="R1229" i="1"/>
  <c r="T1229" i="1" s="1"/>
  <c r="O1229" i="1"/>
  <c r="S1228" i="1"/>
  <c r="R1228" i="1"/>
  <c r="T1228" i="1" s="1"/>
  <c r="O1228" i="1"/>
  <c r="S1227" i="1"/>
  <c r="R1227" i="1"/>
  <c r="T1227" i="1" s="1"/>
  <c r="O1227" i="1"/>
  <c r="S1226" i="1"/>
  <c r="R1226" i="1"/>
  <c r="T1226" i="1" s="1"/>
  <c r="O1226" i="1"/>
  <c r="S1225" i="1"/>
  <c r="R1225" i="1"/>
  <c r="T1225" i="1" s="1"/>
  <c r="O1225" i="1"/>
  <c r="S1224" i="1"/>
  <c r="R1224" i="1"/>
  <c r="T1224" i="1" s="1"/>
  <c r="O1224" i="1"/>
  <c r="S1223" i="1"/>
  <c r="R1223" i="1"/>
  <c r="T1223" i="1" s="1"/>
  <c r="O1223" i="1"/>
  <c r="S1222" i="1"/>
  <c r="R1222" i="1"/>
  <c r="T1222" i="1" s="1"/>
  <c r="O1222" i="1"/>
  <c r="S1221" i="1"/>
  <c r="R1221" i="1"/>
  <c r="T1221" i="1" s="1"/>
  <c r="O1221" i="1"/>
  <c r="S1220" i="1"/>
  <c r="R1220" i="1"/>
  <c r="T1220" i="1" s="1"/>
  <c r="O1220" i="1"/>
  <c r="S1219" i="1"/>
  <c r="R1219" i="1"/>
  <c r="T1219" i="1" s="1"/>
  <c r="O1219" i="1"/>
  <c r="S1218" i="1"/>
  <c r="R1218" i="1"/>
  <c r="T1218" i="1" s="1"/>
  <c r="O1218" i="1"/>
  <c r="S1217" i="1"/>
  <c r="R1217" i="1"/>
  <c r="T1217" i="1" s="1"/>
  <c r="O1217" i="1"/>
  <c r="S1216" i="1"/>
  <c r="R1216" i="1"/>
  <c r="T1216" i="1" s="1"/>
  <c r="O1216" i="1"/>
  <c r="T1215" i="1"/>
  <c r="O1215" i="1"/>
  <c r="T1214" i="1"/>
  <c r="O1214" i="1"/>
  <c r="T1213" i="1"/>
  <c r="O1213" i="1"/>
  <c r="T1212" i="1"/>
  <c r="O1212" i="1"/>
  <c r="T1211" i="1"/>
  <c r="O1211" i="1"/>
  <c r="T1210" i="1"/>
  <c r="O1210" i="1"/>
  <c r="S1209" i="1"/>
  <c r="R1209" i="1"/>
  <c r="T1209" i="1" s="1"/>
  <c r="O1209" i="1"/>
  <c r="S1208" i="1"/>
  <c r="R1208" i="1"/>
  <c r="T1208" i="1" s="1"/>
  <c r="O1208" i="1"/>
  <c r="S1207" i="1"/>
  <c r="R1207" i="1"/>
  <c r="T1207" i="1" s="1"/>
  <c r="O1207" i="1"/>
  <c r="S1206" i="1"/>
  <c r="R1206" i="1"/>
  <c r="T1206" i="1" s="1"/>
  <c r="O1206" i="1"/>
  <c r="S1205" i="1"/>
  <c r="R1205" i="1"/>
  <c r="T1205" i="1" s="1"/>
  <c r="O1205" i="1"/>
  <c r="S1204" i="1"/>
  <c r="R1204" i="1"/>
  <c r="T1204" i="1" s="1"/>
  <c r="O1204" i="1"/>
  <c r="T1203" i="1"/>
  <c r="O1203" i="1"/>
  <c r="T1202" i="1"/>
  <c r="O1202" i="1"/>
  <c r="T1201" i="1"/>
  <c r="O1201" i="1"/>
  <c r="T1200" i="1"/>
  <c r="O1200" i="1"/>
  <c r="T1199" i="1"/>
  <c r="O1199" i="1"/>
  <c r="T1198" i="1"/>
  <c r="O1198" i="1"/>
  <c r="T1197" i="1"/>
  <c r="O1197" i="1"/>
  <c r="T1196" i="1"/>
  <c r="O1196" i="1"/>
  <c r="S1195" i="1"/>
  <c r="R1195" i="1"/>
  <c r="T1195" i="1" s="1"/>
  <c r="O1195" i="1"/>
  <c r="T1194" i="1"/>
  <c r="O1194" i="1"/>
  <c r="T1193" i="1"/>
  <c r="O1193" i="1"/>
  <c r="T1192" i="1"/>
  <c r="O1192" i="1"/>
  <c r="T1191" i="1"/>
  <c r="O1191" i="1"/>
  <c r="T1190" i="1"/>
  <c r="O1190" i="1"/>
  <c r="S1189" i="1"/>
  <c r="R1189" i="1"/>
  <c r="T1189" i="1" s="1"/>
  <c r="O1189" i="1"/>
  <c r="T1188" i="1"/>
  <c r="O1188" i="1"/>
  <c r="T1187" i="1"/>
  <c r="O1187" i="1"/>
  <c r="T1186" i="1"/>
  <c r="O1186" i="1"/>
  <c r="T1185" i="1"/>
  <c r="O1185" i="1"/>
  <c r="T1184" i="1"/>
  <c r="O1184" i="1"/>
  <c r="S1183" i="1"/>
  <c r="R1183" i="1"/>
  <c r="T1183" i="1" s="1"/>
  <c r="O1183" i="1"/>
  <c r="T1182" i="1"/>
  <c r="O1182" i="1"/>
  <c r="T1181" i="1"/>
  <c r="O1181" i="1"/>
  <c r="T1180" i="1"/>
  <c r="O1180" i="1"/>
  <c r="T1179" i="1"/>
  <c r="O1179" i="1"/>
  <c r="T1178" i="1"/>
  <c r="O1178" i="1"/>
  <c r="T1177" i="1"/>
  <c r="O1177" i="1"/>
  <c r="T1176" i="1"/>
  <c r="O1176" i="1"/>
  <c r="T1175" i="1"/>
  <c r="O1175" i="1"/>
  <c r="T1174" i="1"/>
  <c r="O1174" i="1"/>
  <c r="T1173" i="1"/>
  <c r="O1173" i="1"/>
  <c r="T1172" i="1"/>
  <c r="O1172" i="1"/>
  <c r="S1171" i="1"/>
  <c r="R1171" i="1"/>
  <c r="T1171" i="1" s="1"/>
  <c r="O1171" i="1"/>
  <c r="T1170" i="1"/>
  <c r="O1170" i="1"/>
  <c r="T1169" i="1"/>
  <c r="O1169" i="1"/>
  <c r="T1168" i="1"/>
  <c r="O1168" i="1"/>
  <c r="T1167" i="1"/>
  <c r="O1167" i="1"/>
  <c r="T1166" i="1"/>
  <c r="O1166" i="1"/>
  <c r="T1165" i="1"/>
  <c r="O1165" i="1"/>
  <c r="T1164" i="1"/>
  <c r="O1164" i="1"/>
  <c r="T1163" i="1"/>
  <c r="O1163" i="1"/>
  <c r="T1162" i="1"/>
  <c r="O1162" i="1"/>
  <c r="T1161" i="1"/>
  <c r="O1161" i="1"/>
  <c r="S1160" i="1"/>
  <c r="R1160" i="1"/>
  <c r="T1160" i="1" s="1"/>
  <c r="O1160" i="1"/>
  <c r="T1159" i="1"/>
  <c r="O1159" i="1"/>
  <c r="S1158" i="1"/>
  <c r="R1158" i="1"/>
  <c r="T1158" i="1" s="1"/>
  <c r="O1158" i="1"/>
  <c r="T1157" i="1"/>
  <c r="O1157" i="1"/>
  <c r="S1156" i="1"/>
  <c r="R1156" i="1"/>
  <c r="T1156" i="1" s="1"/>
  <c r="O1156" i="1"/>
  <c r="S1155" i="1"/>
  <c r="R1155" i="1"/>
  <c r="T1155" i="1" s="1"/>
  <c r="O1155" i="1"/>
  <c r="S1154" i="1"/>
  <c r="R1154" i="1"/>
  <c r="T1154" i="1" s="1"/>
  <c r="O1154" i="1"/>
  <c r="T1153" i="1"/>
  <c r="O1153" i="1"/>
  <c r="T1152" i="1"/>
  <c r="O1152" i="1"/>
  <c r="T1151" i="1"/>
  <c r="O1151" i="1"/>
  <c r="T1150" i="1"/>
  <c r="O1150" i="1"/>
  <c r="T1149" i="1"/>
  <c r="O1149" i="1"/>
  <c r="T1148" i="1"/>
  <c r="O1148" i="1"/>
  <c r="T1147" i="1"/>
  <c r="O1147" i="1"/>
  <c r="T1146" i="1"/>
  <c r="O1146" i="1"/>
  <c r="T1145" i="1"/>
  <c r="O1145" i="1"/>
  <c r="T1144" i="1"/>
  <c r="O1144" i="1"/>
  <c r="T1143" i="1"/>
  <c r="O1143" i="1"/>
  <c r="T1142" i="1"/>
  <c r="O1142" i="1"/>
  <c r="T1141" i="1"/>
  <c r="O1141" i="1"/>
  <c r="T1140" i="1"/>
  <c r="O1140" i="1"/>
  <c r="T1139" i="1"/>
  <c r="O1139" i="1"/>
  <c r="T1138" i="1"/>
  <c r="O1138" i="1"/>
  <c r="T1137" i="1"/>
  <c r="O1137" i="1"/>
  <c r="T1136" i="1"/>
  <c r="O1136" i="1"/>
  <c r="T1135" i="1"/>
  <c r="O1135" i="1"/>
  <c r="T1134" i="1"/>
  <c r="O1134" i="1"/>
  <c r="T1133" i="1"/>
  <c r="O1133" i="1"/>
  <c r="S1132" i="1"/>
  <c r="R1132" i="1"/>
  <c r="T1132" i="1" s="1"/>
  <c r="O1132" i="1"/>
  <c r="T1131" i="1"/>
  <c r="O1131" i="1"/>
  <c r="S1130" i="1"/>
  <c r="R1130" i="1"/>
  <c r="T1130" i="1" s="1"/>
  <c r="O1130" i="1"/>
  <c r="S1129" i="1"/>
  <c r="R1129" i="1"/>
  <c r="T1129" i="1" s="1"/>
  <c r="O1129" i="1"/>
  <c r="S1128" i="1"/>
  <c r="R1128" i="1"/>
  <c r="T1128" i="1" s="1"/>
  <c r="O1128" i="1"/>
  <c r="T1127" i="1"/>
  <c r="O1127" i="1"/>
  <c r="S1126" i="1"/>
  <c r="R1126" i="1"/>
  <c r="T1126" i="1" s="1"/>
  <c r="O1126" i="1"/>
  <c r="T1125" i="1"/>
  <c r="O1125" i="1"/>
  <c r="S1124" i="1"/>
  <c r="R1124" i="1"/>
  <c r="T1124" i="1" s="1"/>
  <c r="O1124" i="1"/>
  <c r="S1123" i="1"/>
  <c r="R1123" i="1"/>
  <c r="T1123" i="1" s="1"/>
  <c r="O1123" i="1"/>
  <c r="T1122" i="1"/>
  <c r="O1122" i="1"/>
  <c r="S1121" i="1"/>
  <c r="R1121" i="1"/>
  <c r="T1121" i="1" s="1"/>
  <c r="O1121" i="1"/>
  <c r="T1120" i="1"/>
  <c r="O1120" i="1"/>
  <c r="S1119" i="1"/>
  <c r="R1119" i="1"/>
  <c r="T1119" i="1" s="1"/>
  <c r="O1119" i="1"/>
  <c r="S1118" i="1"/>
  <c r="R1118" i="1"/>
  <c r="T1118" i="1" s="1"/>
  <c r="O1118" i="1"/>
  <c r="S1117" i="1"/>
  <c r="R1117" i="1"/>
  <c r="T1117" i="1" s="1"/>
  <c r="O1117" i="1"/>
  <c r="S1116" i="1"/>
  <c r="R1116" i="1"/>
  <c r="T1116" i="1" s="1"/>
  <c r="N1116" i="1"/>
  <c r="O1116" i="1" s="1"/>
  <c r="T1115" i="1"/>
  <c r="O1115" i="1"/>
  <c r="T1114" i="1"/>
  <c r="O1114" i="1"/>
  <c r="T1113" i="1"/>
  <c r="O1113" i="1"/>
  <c r="T1112" i="1"/>
  <c r="O1112" i="1"/>
  <c r="T1111" i="1"/>
  <c r="O1111" i="1"/>
  <c r="T1110" i="1"/>
  <c r="O1110" i="1"/>
  <c r="S1109" i="1"/>
  <c r="R1109" i="1"/>
  <c r="T1109" i="1" s="1"/>
  <c r="O1109" i="1"/>
  <c r="T1108" i="1"/>
  <c r="O1108" i="1"/>
  <c r="S1107" i="1"/>
  <c r="R1107" i="1"/>
  <c r="T1107" i="1" s="1"/>
  <c r="O1107" i="1"/>
  <c r="S1106" i="1"/>
  <c r="R1106" i="1"/>
  <c r="T1106" i="1" s="1"/>
  <c r="O1106" i="1"/>
  <c r="R1105" i="1"/>
  <c r="T1105" i="1" s="1"/>
  <c r="O1105" i="1"/>
  <c r="S1104" i="1"/>
  <c r="R1104" i="1"/>
  <c r="T1104" i="1" s="1"/>
  <c r="O1104" i="1"/>
  <c r="S1103" i="1"/>
  <c r="R1103" i="1"/>
  <c r="T1103" i="1" s="1"/>
  <c r="O1103" i="1"/>
  <c r="S1102" i="1"/>
  <c r="R1102" i="1"/>
  <c r="T1102" i="1" s="1"/>
  <c r="O1102" i="1"/>
  <c r="S1101" i="1"/>
  <c r="R1101" i="1"/>
  <c r="T1101" i="1" s="1"/>
  <c r="O1101" i="1"/>
  <c r="S1100" i="1"/>
  <c r="R1100" i="1"/>
  <c r="T1100" i="1" s="1"/>
  <c r="O1100" i="1"/>
  <c r="S1099" i="1"/>
  <c r="R1099" i="1"/>
  <c r="T1099" i="1" s="1"/>
  <c r="O1099" i="1"/>
  <c r="T1098" i="1"/>
  <c r="O1098" i="1"/>
  <c r="T1097" i="1"/>
  <c r="O1097" i="1"/>
  <c r="T1096" i="1"/>
  <c r="O1096" i="1"/>
  <c r="T1095" i="1"/>
  <c r="O1095" i="1"/>
  <c r="T1094" i="1"/>
  <c r="O1094" i="1"/>
  <c r="S1093" i="1"/>
  <c r="R1093" i="1"/>
  <c r="T1093" i="1" s="1"/>
  <c r="O1093" i="1"/>
  <c r="S1092" i="1"/>
  <c r="R1092" i="1"/>
  <c r="T1092" i="1" s="1"/>
  <c r="O1092" i="1"/>
  <c r="S1091" i="1"/>
  <c r="R1091" i="1"/>
  <c r="T1091" i="1" s="1"/>
  <c r="O1091" i="1"/>
  <c r="S1090" i="1"/>
  <c r="R1090" i="1"/>
  <c r="T1090" i="1" s="1"/>
  <c r="O1090" i="1"/>
  <c r="S1089" i="1"/>
  <c r="R1089" i="1"/>
  <c r="T1089" i="1" s="1"/>
  <c r="O1089" i="1"/>
  <c r="S1088" i="1"/>
  <c r="R1088" i="1"/>
  <c r="T1088" i="1" s="1"/>
  <c r="O1088" i="1"/>
  <c r="S1087" i="1"/>
  <c r="R1087" i="1"/>
  <c r="T1087" i="1" s="1"/>
  <c r="O1087" i="1"/>
  <c r="S1086" i="1"/>
  <c r="R1086" i="1"/>
  <c r="T1086" i="1" s="1"/>
  <c r="O1086" i="1"/>
  <c r="T1085" i="1"/>
  <c r="O1085" i="1"/>
  <c r="T1084" i="1"/>
  <c r="O1084" i="1"/>
  <c r="T1083" i="1"/>
  <c r="O1083" i="1"/>
  <c r="T1082" i="1"/>
  <c r="O1082" i="1"/>
  <c r="T1081" i="1"/>
  <c r="O1081" i="1"/>
  <c r="T1080" i="1"/>
  <c r="O1080" i="1"/>
  <c r="T1079" i="1"/>
  <c r="O1079" i="1"/>
  <c r="T1078" i="1"/>
  <c r="O1078" i="1"/>
  <c r="T1077" i="1"/>
  <c r="O1077" i="1"/>
  <c r="S1076" i="1"/>
  <c r="R1076" i="1"/>
  <c r="T1076" i="1" s="1"/>
  <c r="O1076" i="1"/>
  <c r="T1075" i="1"/>
  <c r="O1075" i="1"/>
  <c r="T1074" i="1"/>
  <c r="O1074" i="1"/>
  <c r="S1073" i="1"/>
  <c r="R1073" i="1"/>
  <c r="T1073" i="1" s="1"/>
  <c r="O1073" i="1"/>
  <c r="S1072" i="1"/>
  <c r="R1072" i="1"/>
  <c r="T1072" i="1" s="1"/>
  <c r="O1072" i="1"/>
  <c r="T1071" i="1"/>
  <c r="O1071" i="1"/>
  <c r="T1070" i="1"/>
  <c r="O1070" i="1"/>
  <c r="S1069" i="1"/>
  <c r="R1069" i="1"/>
  <c r="T1069" i="1" s="1"/>
  <c r="O1069" i="1"/>
  <c r="T1068" i="1"/>
  <c r="O1068" i="1"/>
  <c r="S1067" i="1"/>
  <c r="R1067" i="1"/>
  <c r="T1067" i="1" s="1"/>
  <c r="O1067" i="1"/>
  <c r="S1066" i="1"/>
  <c r="R1066" i="1"/>
  <c r="T1066" i="1" s="1"/>
  <c r="O1066" i="1"/>
  <c r="S1065" i="1"/>
  <c r="R1065" i="1"/>
  <c r="T1065" i="1" s="1"/>
  <c r="O1065" i="1"/>
  <c r="T1064" i="1"/>
  <c r="O1064" i="1"/>
  <c r="S1063" i="1"/>
  <c r="R1063" i="1"/>
  <c r="T1063" i="1" s="1"/>
  <c r="O1063" i="1"/>
  <c r="S1062" i="1"/>
  <c r="R1062" i="1"/>
  <c r="T1062" i="1" s="1"/>
  <c r="O1062" i="1"/>
  <c r="S1061" i="1"/>
  <c r="R1061" i="1"/>
  <c r="T1061" i="1" s="1"/>
  <c r="O1061" i="1"/>
  <c r="S1060" i="1"/>
  <c r="R1060" i="1"/>
  <c r="T1060" i="1" s="1"/>
  <c r="O1060" i="1"/>
  <c r="S1059" i="1"/>
  <c r="R1059" i="1"/>
  <c r="T1059" i="1" s="1"/>
  <c r="O1059" i="1"/>
  <c r="S1058" i="1"/>
  <c r="R1058" i="1"/>
  <c r="T1058" i="1" s="1"/>
  <c r="O1058" i="1"/>
  <c r="S1057" i="1"/>
  <c r="R1057" i="1"/>
  <c r="T1057" i="1" s="1"/>
  <c r="O1057" i="1"/>
  <c r="S1056" i="1"/>
  <c r="R1056" i="1"/>
  <c r="T1056" i="1" s="1"/>
  <c r="O1056" i="1"/>
  <c r="T1055" i="1"/>
  <c r="O1055" i="1"/>
  <c r="S1054" i="1"/>
  <c r="R1054" i="1"/>
  <c r="T1054" i="1" s="1"/>
  <c r="O1054" i="1"/>
  <c r="T1053" i="1"/>
  <c r="O1053" i="1"/>
  <c r="S1052" i="1"/>
  <c r="R1052" i="1"/>
  <c r="T1052" i="1" s="1"/>
  <c r="O1052" i="1"/>
  <c r="S1051" i="1"/>
  <c r="R1051" i="1"/>
  <c r="T1051" i="1" s="1"/>
  <c r="O1051" i="1"/>
  <c r="T1050" i="1"/>
  <c r="O1050" i="1"/>
  <c r="T1049" i="1"/>
  <c r="O1049" i="1"/>
  <c r="S1048" i="1"/>
  <c r="R1048" i="1"/>
  <c r="T1048" i="1" s="1"/>
  <c r="O1048" i="1"/>
  <c r="S1047" i="1"/>
  <c r="R1047" i="1"/>
  <c r="T1047" i="1" s="1"/>
  <c r="O1047" i="1"/>
  <c r="S1046" i="1"/>
  <c r="R1046" i="1"/>
  <c r="T1046" i="1" s="1"/>
  <c r="O1046" i="1"/>
  <c r="S1045" i="1"/>
  <c r="R1045" i="1"/>
  <c r="T1045" i="1" s="1"/>
  <c r="O1045" i="1"/>
  <c r="S1044" i="1"/>
  <c r="R1044" i="1"/>
  <c r="T1044" i="1" s="1"/>
  <c r="O1044" i="1"/>
  <c r="S1043" i="1"/>
  <c r="R1043" i="1"/>
  <c r="T1043" i="1" s="1"/>
  <c r="O1043" i="1"/>
  <c r="S1042" i="1"/>
  <c r="R1042" i="1"/>
  <c r="T1042" i="1" s="1"/>
  <c r="O1042" i="1"/>
  <c r="S1041" i="1"/>
  <c r="R1041" i="1"/>
  <c r="T1041" i="1" s="1"/>
  <c r="O1041" i="1"/>
  <c r="T1040" i="1"/>
  <c r="O1040" i="1"/>
  <c r="S1039" i="1"/>
  <c r="R1039" i="1"/>
  <c r="T1039" i="1" s="1"/>
  <c r="O1039" i="1"/>
  <c r="T1038" i="1"/>
  <c r="O1038" i="1"/>
  <c r="S1037" i="1"/>
  <c r="R1037" i="1"/>
  <c r="T1037" i="1" s="1"/>
  <c r="O1037" i="1"/>
  <c r="S1036" i="1"/>
  <c r="R1036" i="1"/>
  <c r="T1036" i="1" s="1"/>
  <c r="O1036" i="1"/>
  <c r="S1035" i="1"/>
  <c r="R1035" i="1"/>
  <c r="T1035" i="1" s="1"/>
  <c r="O1035" i="1"/>
  <c r="S1034" i="1"/>
  <c r="R1034" i="1"/>
  <c r="N1034" i="1"/>
  <c r="T1034" i="1" s="1"/>
  <c r="S1033" i="1"/>
  <c r="R1033" i="1"/>
  <c r="T1033" i="1" s="1"/>
  <c r="O1033" i="1"/>
  <c r="S1032" i="1"/>
  <c r="R1032" i="1"/>
  <c r="T1032" i="1" s="1"/>
  <c r="O1032" i="1"/>
  <c r="S1031" i="1"/>
  <c r="R1031" i="1"/>
  <c r="T1031" i="1" s="1"/>
  <c r="O1031" i="1"/>
  <c r="S1030" i="1"/>
  <c r="R1030" i="1"/>
  <c r="T1030" i="1" s="1"/>
  <c r="O1030" i="1"/>
  <c r="S1029" i="1"/>
  <c r="R1029" i="1"/>
  <c r="T1029" i="1" s="1"/>
  <c r="O1029" i="1"/>
  <c r="S1028" i="1"/>
  <c r="R1028" i="1"/>
  <c r="T1028" i="1" s="1"/>
  <c r="O1028" i="1"/>
  <c r="S1027" i="1"/>
  <c r="R1027" i="1"/>
  <c r="T1027" i="1" s="1"/>
  <c r="O1027" i="1"/>
  <c r="S1026" i="1"/>
  <c r="R1026" i="1"/>
  <c r="T1026" i="1" s="1"/>
  <c r="O1026" i="1"/>
  <c r="S1025" i="1"/>
  <c r="R1025" i="1"/>
  <c r="T1025" i="1" s="1"/>
  <c r="O1025" i="1"/>
  <c r="S1024" i="1"/>
  <c r="R1024" i="1"/>
  <c r="T1024" i="1" s="1"/>
  <c r="O1024" i="1"/>
  <c r="S1023" i="1"/>
  <c r="R1023" i="1"/>
  <c r="T1023" i="1" s="1"/>
  <c r="O1023" i="1"/>
  <c r="S1022" i="1"/>
  <c r="R1022" i="1"/>
  <c r="T1022" i="1" s="1"/>
  <c r="O1022" i="1"/>
  <c r="S1021" i="1"/>
  <c r="R1021" i="1"/>
  <c r="T1021" i="1" s="1"/>
  <c r="O1021" i="1"/>
  <c r="S1020" i="1"/>
  <c r="R1020" i="1"/>
  <c r="T1020" i="1" s="1"/>
  <c r="O1020" i="1"/>
  <c r="S1019" i="1"/>
  <c r="R1019" i="1"/>
  <c r="T1019" i="1" s="1"/>
  <c r="O1019" i="1"/>
  <c r="S1018" i="1"/>
  <c r="R1018" i="1"/>
  <c r="T1018" i="1" s="1"/>
  <c r="O1018" i="1"/>
  <c r="S1017" i="1"/>
  <c r="R1017" i="1"/>
  <c r="T1017" i="1" s="1"/>
  <c r="O1017" i="1"/>
  <c r="S1016" i="1"/>
  <c r="R1016" i="1"/>
  <c r="T1016" i="1" s="1"/>
  <c r="O1016" i="1"/>
  <c r="S1015" i="1"/>
  <c r="R1015" i="1"/>
  <c r="T1015" i="1" s="1"/>
  <c r="O1015" i="1"/>
  <c r="S1014" i="1"/>
  <c r="R1014" i="1"/>
  <c r="T1014" i="1" s="1"/>
  <c r="O1014" i="1"/>
  <c r="S1013" i="1"/>
  <c r="R1013" i="1"/>
  <c r="T1013" i="1" s="1"/>
  <c r="O1013" i="1"/>
  <c r="S1012" i="1"/>
  <c r="R1012" i="1"/>
  <c r="T1012" i="1" s="1"/>
  <c r="O1012" i="1"/>
  <c r="S1011" i="1"/>
  <c r="R1011" i="1"/>
  <c r="T1011" i="1" s="1"/>
  <c r="O1011" i="1"/>
  <c r="S1010" i="1"/>
  <c r="R1010" i="1"/>
  <c r="T1010" i="1" s="1"/>
  <c r="O1010" i="1"/>
  <c r="S1009" i="1"/>
  <c r="R1009" i="1"/>
  <c r="T1009" i="1" s="1"/>
  <c r="O1009" i="1"/>
  <c r="S1008" i="1"/>
  <c r="R1008" i="1"/>
  <c r="T1008" i="1" s="1"/>
  <c r="O1008" i="1"/>
  <c r="S1007" i="1"/>
  <c r="R1007" i="1"/>
  <c r="T1007" i="1" s="1"/>
  <c r="O1007" i="1"/>
  <c r="S1006" i="1"/>
  <c r="R1006" i="1"/>
  <c r="T1006" i="1" s="1"/>
  <c r="O1006" i="1"/>
  <c r="S1005" i="1"/>
  <c r="R1005" i="1"/>
  <c r="T1005" i="1" s="1"/>
  <c r="O1005" i="1"/>
  <c r="S1004" i="1"/>
  <c r="R1004" i="1"/>
  <c r="T1004" i="1" s="1"/>
  <c r="O1004" i="1"/>
  <c r="S1003" i="1"/>
  <c r="R1003" i="1"/>
  <c r="T1003" i="1" s="1"/>
  <c r="O1003" i="1"/>
  <c r="S1002" i="1"/>
  <c r="R1002" i="1"/>
  <c r="T1002" i="1" s="1"/>
  <c r="O1002" i="1"/>
  <c r="S1001" i="1"/>
  <c r="R1001" i="1"/>
  <c r="T1001" i="1" s="1"/>
  <c r="O1001" i="1"/>
  <c r="S1000" i="1"/>
  <c r="R1000" i="1"/>
  <c r="T1000" i="1" s="1"/>
  <c r="O1000" i="1"/>
  <c r="S999" i="1"/>
  <c r="R999" i="1"/>
  <c r="T999" i="1" s="1"/>
  <c r="O999" i="1"/>
  <c r="S998" i="1"/>
  <c r="R998" i="1"/>
  <c r="T998" i="1" s="1"/>
  <c r="O998" i="1"/>
  <c r="S997" i="1"/>
  <c r="R997" i="1"/>
  <c r="T997" i="1" s="1"/>
  <c r="O997" i="1"/>
  <c r="S996" i="1"/>
  <c r="R996" i="1"/>
  <c r="T996" i="1" s="1"/>
  <c r="O996" i="1"/>
  <c r="S995" i="1"/>
  <c r="R995" i="1"/>
  <c r="T995" i="1" s="1"/>
  <c r="O995" i="1"/>
  <c r="S994" i="1"/>
  <c r="R994" i="1"/>
  <c r="T994" i="1" s="1"/>
  <c r="O994" i="1"/>
  <c r="S993" i="1"/>
  <c r="R993" i="1"/>
  <c r="T993" i="1" s="1"/>
  <c r="O993" i="1"/>
  <c r="S992" i="1"/>
  <c r="R992" i="1"/>
  <c r="T992" i="1" s="1"/>
  <c r="O992" i="1"/>
  <c r="S991" i="1"/>
  <c r="R991" i="1"/>
  <c r="T991" i="1" s="1"/>
  <c r="O991" i="1"/>
  <c r="S990" i="1"/>
  <c r="R990" i="1"/>
  <c r="T990" i="1" s="1"/>
  <c r="O990" i="1"/>
  <c r="S989" i="1"/>
  <c r="R989" i="1"/>
  <c r="T989" i="1" s="1"/>
  <c r="O989" i="1"/>
  <c r="S988" i="1"/>
  <c r="R988" i="1"/>
  <c r="T988" i="1" s="1"/>
  <c r="O988" i="1"/>
  <c r="S987" i="1"/>
  <c r="R987" i="1"/>
  <c r="T987" i="1" s="1"/>
  <c r="O987" i="1"/>
  <c r="S986" i="1"/>
  <c r="R986" i="1"/>
  <c r="T986" i="1" s="1"/>
  <c r="O986" i="1"/>
  <c r="S985" i="1"/>
  <c r="R985" i="1"/>
  <c r="T985" i="1" s="1"/>
  <c r="O985" i="1"/>
  <c r="S984" i="1"/>
  <c r="R984" i="1"/>
  <c r="T984" i="1" s="1"/>
  <c r="O984" i="1"/>
  <c r="S983" i="1"/>
  <c r="R983" i="1"/>
  <c r="T983" i="1" s="1"/>
  <c r="O983" i="1"/>
  <c r="S982" i="1"/>
  <c r="R982" i="1"/>
  <c r="T982" i="1" s="1"/>
  <c r="O982" i="1"/>
  <c r="S981" i="1"/>
  <c r="R981" i="1"/>
  <c r="T981" i="1" s="1"/>
  <c r="O981" i="1"/>
  <c r="S980" i="1"/>
  <c r="R980" i="1"/>
  <c r="T980" i="1" s="1"/>
  <c r="O980" i="1"/>
  <c r="S979" i="1"/>
  <c r="R979" i="1"/>
  <c r="T979" i="1" s="1"/>
  <c r="O979" i="1"/>
  <c r="S978" i="1"/>
  <c r="R978" i="1"/>
  <c r="T978" i="1" s="1"/>
  <c r="O978" i="1"/>
  <c r="S977" i="1"/>
  <c r="R977" i="1"/>
  <c r="T977" i="1" s="1"/>
  <c r="O977" i="1"/>
  <c r="S976" i="1"/>
  <c r="R976" i="1"/>
  <c r="T976" i="1" s="1"/>
  <c r="O976" i="1"/>
  <c r="S975" i="1"/>
  <c r="R975" i="1"/>
  <c r="T975" i="1" s="1"/>
  <c r="O975" i="1"/>
  <c r="S974" i="1"/>
  <c r="R974" i="1"/>
  <c r="T974" i="1" s="1"/>
  <c r="O974" i="1"/>
  <c r="S973" i="1"/>
  <c r="R973" i="1"/>
  <c r="T973" i="1" s="1"/>
  <c r="O973" i="1"/>
  <c r="S972" i="1"/>
  <c r="R972" i="1"/>
  <c r="T972" i="1" s="1"/>
  <c r="O972" i="1"/>
  <c r="S971" i="1"/>
  <c r="R971" i="1"/>
  <c r="T971" i="1" s="1"/>
  <c r="O971" i="1"/>
  <c r="T970" i="1"/>
  <c r="O970" i="1"/>
  <c r="T969" i="1"/>
  <c r="O969" i="1"/>
  <c r="S968" i="1"/>
  <c r="R968" i="1"/>
  <c r="T968" i="1" s="1"/>
  <c r="O968" i="1"/>
  <c r="S967" i="1"/>
  <c r="R967" i="1"/>
  <c r="T967" i="1" s="1"/>
  <c r="O967" i="1"/>
  <c r="S966" i="1"/>
  <c r="R966" i="1"/>
  <c r="T966" i="1" s="1"/>
  <c r="O966" i="1"/>
  <c r="S965" i="1"/>
  <c r="R965" i="1"/>
  <c r="T965" i="1" s="1"/>
  <c r="O965" i="1"/>
  <c r="S964" i="1"/>
  <c r="R964" i="1"/>
  <c r="T964" i="1" s="1"/>
  <c r="O964" i="1"/>
  <c r="S963" i="1"/>
  <c r="R963" i="1"/>
  <c r="T963" i="1" s="1"/>
  <c r="O963" i="1"/>
  <c r="S962" i="1"/>
  <c r="R962" i="1"/>
  <c r="T962" i="1" s="1"/>
  <c r="O962" i="1"/>
  <c r="S961" i="1"/>
  <c r="R961" i="1"/>
  <c r="T961" i="1" s="1"/>
  <c r="O961" i="1"/>
  <c r="S960" i="1"/>
  <c r="R960" i="1"/>
  <c r="T960" i="1" s="1"/>
  <c r="O960" i="1"/>
  <c r="T959" i="1"/>
  <c r="O959" i="1"/>
  <c r="T958" i="1"/>
  <c r="O958" i="1"/>
  <c r="T957" i="1"/>
  <c r="O957" i="1"/>
  <c r="T956" i="1"/>
  <c r="O956" i="1"/>
  <c r="T955" i="1"/>
  <c r="O955" i="1"/>
  <c r="T954" i="1"/>
  <c r="O954" i="1"/>
  <c r="T953" i="1"/>
  <c r="O953" i="1"/>
  <c r="T952" i="1"/>
  <c r="O952" i="1"/>
  <c r="T951" i="1"/>
  <c r="O951" i="1"/>
  <c r="T950" i="1"/>
  <c r="O950" i="1"/>
  <c r="T949" i="1"/>
  <c r="O949" i="1"/>
  <c r="T948" i="1"/>
  <c r="O948" i="1"/>
  <c r="T947" i="1"/>
  <c r="O947" i="1"/>
  <c r="T946" i="1"/>
  <c r="O946" i="1"/>
  <c r="T945" i="1"/>
  <c r="O945" i="1"/>
  <c r="T944" i="1"/>
  <c r="O944" i="1"/>
  <c r="T943" i="1"/>
  <c r="O943" i="1"/>
  <c r="T942" i="1"/>
  <c r="O942" i="1"/>
  <c r="T941" i="1"/>
  <c r="O941" i="1"/>
  <c r="T940" i="1"/>
  <c r="O940" i="1"/>
  <c r="T939" i="1"/>
  <c r="O939" i="1"/>
  <c r="T938" i="1"/>
  <c r="O938" i="1"/>
  <c r="T937" i="1"/>
  <c r="O937" i="1"/>
  <c r="T936" i="1"/>
  <c r="O936" i="1"/>
  <c r="T935" i="1"/>
  <c r="O935" i="1"/>
  <c r="T934" i="1"/>
  <c r="O934" i="1"/>
  <c r="T933" i="1"/>
  <c r="O933" i="1"/>
  <c r="T932" i="1"/>
  <c r="O932" i="1"/>
  <c r="T931" i="1"/>
  <c r="O931" i="1"/>
  <c r="T930" i="1"/>
  <c r="O930" i="1"/>
  <c r="T929" i="1"/>
  <c r="O929" i="1"/>
  <c r="T928" i="1"/>
  <c r="O928" i="1"/>
  <c r="T927" i="1"/>
  <c r="O927" i="1"/>
  <c r="T926" i="1"/>
  <c r="O926" i="1"/>
  <c r="T925" i="1"/>
  <c r="O925" i="1"/>
  <c r="T924" i="1"/>
  <c r="O924" i="1"/>
  <c r="T923" i="1"/>
  <c r="O923" i="1"/>
  <c r="T922" i="1"/>
  <c r="O922" i="1"/>
  <c r="T921" i="1"/>
  <c r="O921" i="1"/>
  <c r="T920" i="1"/>
  <c r="O920" i="1"/>
  <c r="T919" i="1"/>
  <c r="O919" i="1"/>
  <c r="T918" i="1"/>
  <c r="O918" i="1"/>
  <c r="T917" i="1"/>
  <c r="O917" i="1"/>
  <c r="T916" i="1"/>
  <c r="O916" i="1"/>
  <c r="T915" i="1"/>
  <c r="O915" i="1"/>
  <c r="T914" i="1"/>
  <c r="O914" i="1"/>
  <c r="T913" i="1"/>
  <c r="O913" i="1"/>
  <c r="T912" i="1"/>
  <c r="O912" i="1"/>
  <c r="T911" i="1"/>
  <c r="O911" i="1"/>
  <c r="S910" i="1"/>
  <c r="R910" i="1"/>
  <c r="T910" i="1" s="1"/>
  <c r="O910" i="1"/>
  <c r="S909" i="1"/>
  <c r="R909" i="1"/>
  <c r="T909" i="1" s="1"/>
  <c r="O909" i="1"/>
  <c r="S908" i="1"/>
  <c r="R908" i="1"/>
  <c r="T908" i="1" s="1"/>
  <c r="O908" i="1"/>
  <c r="S907" i="1"/>
  <c r="R907" i="1"/>
  <c r="T907" i="1" s="1"/>
  <c r="O907" i="1"/>
  <c r="S906" i="1"/>
  <c r="R906" i="1"/>
  <c r="T906" i="1" s="1"/>
  <c r="O906" i="1"/>
  <c r="S905" i="1"/>
  <c r="R905" i="1"/>
  <c r="T905" i="1" s="1"/>
  <c r="O905" i="1"/>
  <c r="S904" i="1"/>
  <c r="R904" i="1"/>
  <c r="T904" i="1" s="1"/>
  <c r="O904" i="1"/>
  <c r="S903" i="1"/>
  <c r="R903" i="1"/>
  <c r="T903" i="1" s="1"/>
  <c r="O903" i="1"/>
  <c r="S902" i="1"/>
  <c r="R902" i="1"/>
  <c r="T902" i="1" s="1"/>
  <c r="O902" i="1"/>
  <c r="S901" i="1"/>
  <c r="R901" i="1"/>
  <c r="T901" i="1" s="1"/>
  <c r="O901" i="1"/>
  <c r="S900" i="1"/>
  <c r="R900" i="1"/>
  <c r="T900" i="1" s="1"/>
  <c r="O900" i="1"/>
  <c r="S899" i="1"/>
  <c r="R899" i="1"/>
  <c r="T899" i="1" s="1"/>
  <c r="O899" i="1"/>
  <c r="S898" i="1"/>
  <c r="R898" i="1"/>
  <c r="T898" i="1" s="1"/>
  <c r="O898" i="1"/>
  <c r="S897" i="1"/>
  <c r="R897" i="1"/>
  <c r="T897" i="1" s="1"/>
  <c r="O897" i="1"/>
  <c r="S896" i="1"/>
  <c r="R896" i="1"/>
  <c r="T896" i="1" s="1"/>
  <c r="O896" i="1"/>
  <c r="S895" i="1"/>
  <c r="R895" i="1"/>
  <c r="T895" i="1" s="1"/>
  <c r="O895" i="1"/>
  <c r="S894" i="1"/>
  <c r="R894" i="1"/>
  <c r="T894" i="1" s="1"/>
  <c r="O894" i="1"/>
  <c r="S893" i="1"/>
  <c r="R893" i="1"/>
  <c r="T893" i="1" s="1"/>
  <c r="O893" i="1"/>
  <c r="S892" i="1"/>
  <c r="R892" i="1"/>
  <c r="T892" i="1" s="1"/>
  <c r="O892" i="1"/>
  <c r="S891" i="1"/>
  <c r="R891" i="1"/>
  <c r="T891" i="1" s="1"/>
  <c r="O891" i="1"/>
  <c r="S890" i="1"/>
  <c r="R890" i="1"/>
  <c r="T890" i="1" s="1"/>
  <c r="O890" i="1"/>
  <c r="S889" i="1"/>
  <c r="R889" i="1"/>
  <c r="T889" i="1" s="1"/>
  <c r="O889" i="1"/>
  <c r="S888" i="1"/>
  <c r="R888" i="1"/>
  <c r="T888" i="1" s="1"/>
  <c r="O888" i="1"/>
  <c r="S887" i="1"/>
  <c r="R887" i="1"/>
  <c r="T887" i="1" s="1"/>
  <c r="O887" i="1"/>
  <c r="S886" i="1"/>
  <c r="R886" i="1"/>
  <c r="T886" i="1" s="1"/>
  <c r="O886" i="1"/>
  <c r="S885" i="1"/>
  <c r="R885" i="1"/>
  <c r="T885" i="1" s="1"/>
  <c r="O885" i="1"/>
  <c r="S884" i="1"/>
  <c r="R884" i="1"/>
  <c r="T884" i="1" s="1"/>
  <c r="O884" i="1"/>
  <c r="S883" i="1"/>
  <c r="R883" i="1"/>
  <c r="T883" i="1" s="1"/>
  <c r="O883" i="1"/>
  <c r="S882" i="1"/>
  <c r="R882" i="1"/>
  <c r="T882" i="1" s="1"/>
  <c r="O882" i="1"/>
  <c r="S881" i="1"/>
  <c r="R881" i="1"/>
  <c r="T881" i="1" s="1"/>
  <c r="O881" i="1"/>
  <c r="S880" i="1"/>
  <c r="R880" i="1"/>
  <c r="T880" i="1" s="1"/>
  <c r="O880" i="1"/>
  <c r="S879" i="1"/>
  <c r="R879" i="1"/>
  <c r="T879" i="1" s="1"/>
  <c r="O879" i="1"/>
  <c r="S878" i="1"/>
  <c r="R878" i="1"/>
  <c r="T878" i="1" s="1"/>
  <c r="O878" i="1"/>
  <c r="S877" i="1"/>
  <c r="R877" i="1"/>
  <c r="T877" i="1" s="1"/>
  <c r="O877" i="1"/>
  <c r="S876" i="1"/>
  <c r="R876" i="1"/>
  <c r="T876" i="1" s="1"/>
  <c r="O876" i="1"/>
  <c r="S875" i="1"/>
  <c r="R875" i="1"/>
  <c r="T875" i="1" s="1"/>
  <c r="O875" i="1"/>
  <c r="S874" i="1"/>
  <c r="R874" i="1"/>
  <c r="T874" i="1" s="1"/>
  <c r="O874" i="1"/>
  <c r="S873" i="1"/>
  <c r="R873" i="1"/>
  <c r="T873" i="1" s="1"/>
  <c r="O873" i="1"/>
  <c r="S872" i="1"/>
  <c r="R872" i="1"/>
  <c r="T872" i="1" s="1"/>
  <c r="O872" i="1"/>
  <c r="S871" i="1"/>
  <c r="R871" i="1"/>
  <c r="T871" i="1" s="1"/>
  <c r="O871" i="1"/>
  <c r="S870" i="1"/>
  <c r="R870" i="1"/>
  <c r="T870" i="1" s="1"/>
  <c r="O870" i="1"/>
  <c r="S869" i="1"/>
  <c r="R869" i="1"/>
  <c r="T869" i="1" s="1"/>
  <c r="O869" i="1"/>
  <c r="S868" i="1"/>
  <c r="R868" i="1"/>
  <c r="T868" i="1" s="1"/>
  <c r="O868" i="1"/>
  <c r="S867" i="1"/>
  <c r="R867" i="1"/>
  <c r="T867" i="1" s="1"/>
  <c r="O867" i="1"/>
  <c r="S866" i="1"/>
  <c r="R866" i="1"/>
  <c r="T866" i="1" s="1"/>
  <c r="O866" i="1"/>
  <c r="S865" i="1"/>
  <c r="R865" i="1"/>
  <c r="T865" i="1" s="1"/>
  <c r="O865" i="1"/>
  <c r="S864" i="1"/>
  <c r="R864" i="1"/>
  <c r="T864" i="1" s="1"/>
  <c r="O864" i="1"/>
  <c r="S863" i="1"/>
  <c r="R863" i="1"/>
  <c r="T863" i="1" s="1"/>
  <c r="O863" i="1"/>
  <c r="S862" i="1"/>
  <c r="R862" i="1"/>
  <c r="T862" i="1" s="1"/>
  <c r="O862" i="1"/>
  <c r="S861" i="1"/>
  <c r="R861" i="1"/>
  <c r="T861" i="1" s="1"/>
  <c r="O861" i="1"/>
  <c r="S860" i="1"/>
  <c r="R860" i="1"/>
  <c r="T860" i="1" s="1"/>
  <c r="O860" i="1"/>
  <c r="S859" i="1"/>
  <c r="R859" i="1"/>
  <c r="T859" i="1" s="1"/>
  <c r="O859" i="1"/>
  <c r="S858" i="1"/>
  <c r="R858" i="1"/>
  <c r="T858" i="1" s="1"/>
  <c r="O858" i="1"/>
  <c r="S857" i="1"/>
  <c r="R857" i="1"/>
  <c r="T857" i="1" s="1"/>
  <c r="O857" i="1"/>
  <c r="S856" i="1"/>
  <c r="R856" i="1"/>
  <c r="T856" i="1" s="1"/>
  <c r="O856" i="1"/>
  <c r="S855" i="1"/>
  <c r="R855" i="1"/>
  <c r="T855" i="1" s="1"/>
  <c r="O855" i="1"/>
  <c r="S854" i="1"/>
  <c r="R854" i="1"/>
  <c r="T854" i="1" s="1"/>
  <c r="O854" i="1"/>
  <c r="S853" i="1"/>
  <c r="R853" i="1"/>
  <c r="T853" i="1" s="1"/>
  <c r="O853" i="1"/>
  <c r="S852" i="1"/>
  <c r="R852" i="1"/>
  <c r="T852" i="1" s="1"/>
  <c r="O852" i="1"/>
  <c r="S851" i="1"/>
  <c r="R851" i="1"/>
  <c r="T851" i="1" s="1"/>
  <c r="O851" i="1"/>
  <c r="T850" i="1"/>
  <c r="O850" i="1"/>
  <c r="T849" i="1"/>
  <c r="O849" i="1"/>
  <c r="T848" i="1"/>
  <c r="O848" i="1"/>
  <c r="T847" i="1"/>
  <c r="O847" i="1"/>
  <c r="T846" i="1"/>
  <c r="O846" i="1"/>
  <c r="S845" i="1"/>
  <c r="R845" i="1"/>
  <c r="T845" i="1" s="1"/>
  <c r="O845" i="1"/>
  <c r="S844" i="1"/>
  <c r="R844" i="1"/>
  <c r="T844" i="1" s="1"/>
  <c r="O844" i="1"/>
  <c r="S843" i="1"/>
  <c r="R843" i="1"/>
  <c r="T843" i="1" s="1"/>
  <c r="O843" i="1"/>
  <c r="S842" i="1"/>
  <c r="R842" i="1"/>
  <c r="T842" i="1" s="1"/>
  <c r="O842" i="1"/>
  <c r="N841" i="1"/>
  <c r="O841" i="1" s="1"/>
  <c r="N840" i="1"/>
  <c r="O840" i="1" s="1"/>
  <c r="S839" i="1"/>
  <c r="R839" i="1"/>
  <c r="T839" i="1" s="1"/>
  <c r="O839" i="1"/>
  <c r="T838" i="1"/>
  <c r="O838" i="1"/>
  <c r="S837" i="1"/>
  <c r="R837" i="1"/>
  <c r="T837" i="1" s="1"/>
  <c r="O837" i="1"/>
  <c r="S836" i="1"/>
  <c r="R836" i="1"/>
  <c r="T836" i="1" s="1"/>
  <c r="O836" i="1"/>
  <c r="S835" i="1"/>
  <c r="R835" i="1"/>
  <c r="T835" i="1" s="1"/>
  <c r="O835" i="1"/>
  <c r="T834" i="1"/>
  <c r="O834" i="1"/>
  <c r="T833" i="1"/>
  <c r="O833" i="1"/>
  <c r="S832" i="1"/>
  <c r="R832" i="1"/>
  <c r="T832" i="1" s="1"/>
  <c r="O832" i="1"/>
  <c r="T831" i="1"/>
  <c r="O831" i="1"/>
  <c r="T830" i="1"/>
  <c r="O830" i="1"/>
  <c r="S829" i="1"/>
  <c r="R829" i="1"/>
  <c r="T829" i="1" s="1"/>
  <c r="O829" i="1"/>
  <c r="S828" i="1"/>
  <c r="R828" i="1"/>
  <c r="T828" i="1" s="1"/>
  <c r="O828" i="1"/>
  <c r="S827" i="1"/>
  <c r="R827" i="1"/>
  <c r="T827" i="1" s="1"/>
  <c r="O827" i="1"/>
  <c r="S826" i="1"/>
  <c r="R826" i="1"/>
  <c r="T826" i="1" s="1"/>
  <c r="O826" i="1"/>
  <c r="S825" i="1"/>
  <c r="R825" i="1"/>
  <c r="T825" i="1" s="1"/>
  <c r="O825" i="1"/>
  <c r="T824" i="1"/>
  <c r="O824" i="1"/>
  <c r="S823" i="1"/>
  <c r="R823" i="1"/>
  <c r="T823" i="1" s="1"/>
  <c r="O823" i="1"/>
  <c r="S822" i="1"/>
  <c r="R822" i="1"/>
  <c r="T822" i="1" s="1"/>
  <c r="O822" i="1"/>
  <c r="N822" i="1"/>
  <c r="S821" i="1"/>
  <c r="R821" i="1"/>
  <c r="O821" i="1"/>
  <c r="N821" i="1"/>
  <c r="T821" i="1" s="1"/>
  <c r="S820" i="1"/>
  <c r="R820" i="1"/>
  <c r="N820" i="1"/>
  <c r="O820" i="1" s="1"/>
  <c r="T819" i="1"/>
  <c r="O819" i="1"/>
  <c r="S818" i="1"/>
  <c r="R818" i="1"/>
  <c r="T818" i="1" s="1"/>
  <c r="O818" i="1"/>
  <c r="S817" i="1"/>
  <c r="R817" i="1"/>
  <c r="T817" i="1" s="1"/>
  <c r="O817" i="1"/>
  <c r="S816" i="1"/>
  <c r="R816" i="1"/>
  <c r="T816" i="1" s="1"/>
  <c r="O816" i="1"/>
  <c r="T815" i="1"/>
  <c r="O815" i="1"/>
  <c r="T814" i="1"/>
  <c r="O814" i="1"/>
  <c r="T813" i="1"/>
  <c r="O813" i="1"/>
  <c r="T812" i="1"/>
  <c r="O812" i="1"/>
  <c r="T811" i="1"/>
  <c r="O811" i="1"/>
  <c r="S810" i="1"/>
  <c r="R810" i="1"/>
  <c r="T810" i="1" s="1"/>
  <c r="O810" i="1"/>
  <c r="S809" i="1"/>
  <c r="R809" i="1"/>
  <c r="T809" i="1" s="1"/>
  <c r="O809" i="1"/>
  <c r="T808" i="1"/>
  <c r="O808" i="1"/>
  <c r="S807" i="1"/>
  <c r="R807" i="1"/>
  <c r="T807" i="1" s="1"/>
  <c r="O807" i="1"/>
  <c r="T806" i="1"/>
  <c r="O806" i="1"/>
  <c r="T805" i="1"/>
  <c r="O805" i="1"/>
  <c r="S804" i="1"/>
  <c r="R804" i="1"/>
  <c r="T804" i="1" s="1"/>
  <c r="O804" i="1"/>
  <c r="T803" i="1"/>
  <c r="O803" i="1"/>
  <c r="T802" i="1"/>
  <c r="O802" i="1"/>
  <c r="T801" i="1"/>
  <c r="O801" i="1"/>
  <c r="T800" i="1"/>
  <c r="O800" i="1"/>
  <c r="T799" i="1"/>
  <c r="O799" i="1"/>
  <c r="T798" i="1"/>
  <c r="O798" i="1"/>
  <c r="T797" i="1"/>
  <c r="O797" i="1"/>
  <c r="T796" i="1"/>
  <c r="O796" i="1"/>
  <c r="T795" i="1"/>
  <c r="O795" i="1"/>
  <c r="T794" i="1"/>
  <c r="O794" i="1"/>
  <c r="T793" i="1"/>
  <c r="O793" i="1"/>
  <c r="S792" i="1"/>
  <c r="R792" i="1"/>
  <c r="T792" i="1" s="1"/>
  <c r="O792" i="1"/>
  <c r="T791" i="1"/>
  <c r="O791" i="1"/>
  <c r="T790" i="1"/>
  <c r="O790" i="1"/>
  <c r="T789" i="1"/>
  <c r="O789" i="1"/>
  <c r="T788" i="1"/>
  <c r="O788" i="1"/>
  <c r="T787" i="1"/>
  <c r="O787" i="1"/>
  <c r="T786" i="1"/>
  <c r="O786" i="1"/>
  <c r="S785" i="1"/>
  <c r="R785" i="1"/>
  <c r="T785" i="1" s="1"/>
  <c r="O785" i="1"/>
  <c r="S784" i="1"/>
  <c r="R784" i="1"/>
  <c r="T784" i="1" s="1"/>
  <c r="O784" i="1"/>
  <c r="T783" i="1"/>
  <c r="O783" i="1"/>
  <c r="T782" i="1"/>
  <c r="O782" i="1"/>
  <c r="S781" i="1"/>
  <c r="R781" i="1"/>
  <c r="T781" i="1" s="1"/>
  <c r="O781" i="1"/>
  <c r="S780" i="1"/>
  <c r="R780" i="1"/>
  <c r="T780" i="1" s="1"/>
  <c r="O780" i="1"/>
  <c r="T779" i="1"/>
  <c r="O779" i="1"/>
  <c r="T778" i="1"/>
  <c r="O778" i="1"/>
  <c r="T777" i="1"/>
  <c r="O777" i="1"/>
  <c r="S776" i="1"/>
  <c r="R776" i="1"/>
  <c r="T776" i="1" s="1"/>
  <c r="O776" i="1"/>
  <c r="T775" i="1"/>
  <c r="O775" i="1"/>
  <c r="T774" i="1"/>
  <c r="O774" i="1"/>
  <c r="T773" i="1"/>
  <c r="O773" i="1"/>
  <c r="S772" i="1"/>
  <c r="R772" i="1"/>
  <c r="T772" i="1" s="1"/>
  <c r="O772" i="1"/>
  <c r="S771" i="1"/>
  <c r="R771" i="1"/>
  <c r="T771" i="1" s="1"/>
  <c r="O771" i="1"/>
  <c r="S770" i="1"/>
  <c r="R770" i="1"/>
  <c r="T770" i="1" s="1"/>
  <c r="O770" i="1"/>
  <c r="S769" i="1"/>
  <c r="R769" i="1"/>
  <c r="T769" i="1" s="1"/>
  <c r="O769" i="1"/>
  <c r="S768" i="1"/>
  <c r="R768" i="1"/>
  <c r="T768" i="1" s="1"/>
  <c r="O768" i="1"/>
  <c r="S767" i="1"/>
  <c r="R767" i="1"/>
  <c r="T767" i="1" s="1"/>
  <c r="O767" i="1"/>
  <c r="S766" i="1"/>
  <c r="R766" i="1"/>
  <c r="T766" i="1" s="1"/>
  <c r="O766" i="1"/>
  <c r="S765" i="1"/>
  <c r="R765" i="1"/>
  <c r="T765" i="1" s="1"/>
  <c r="O765" i="1"/>
  <c r="S764" i="1"/>
  <c r="R764" i="1"/>
  <c r="T764" i="1" s="1"/>
  <c r="O764" i="1"/>
  <c r="S763" i="1"/>
  <c r="R763" i="1"/>
  <c r="T763" i="1" s="1"/>
  <c r="O763" i="1"/>
  <c r="S762" i="1"/>
  <c r="R762" i="1"/>
  <c r="T762" i="1" s="1"/>
  <c r="O762" i="1"/>
  <c r="S761" i="1"/>
  <c r="R761" i="1"/>
  <c r="T761" i="1" s="1"/>
  <c r="O761" i="1"/>
  <c r="S760" i="1"/>
  <c r="R760" i="1"/>
  <c r="T760" i="1" s="1"/>
  <c r="O760" i="1"/>
  <c r="S759" i="1"/>
  <c r="R759" i="1"/>
  <c r="T759" i="1" s="1"/>
  <c r="O759" i="1"/>
  <c r="S758" i="1"/>
  <c r="R758" i="1"/>
  <c r="T758" i="1" s="1"/>
  <c r="O758" i="1"/>
  <c r="S757" i="1"/>
  <c r="R757" i="1"/>
  <c r="T757" i="1" s="1"/>
  <c r="O757" i="1"/>
  <c r="S756" i="1"/>
  <c r="R756" i="1"/>
  <c r="T756" i="1" s="1"/>
  <c r="O756" i="1"/>
  <c r="S755" i="1"/>
  <c r="R755" i="1"/>
  <c r="T755" i="1" s="1"/>
  <c r="O755" i="1"/>
  <c r="S754" i="1"/>
  <c r="R754" i="1"/>
  <c r="O754" i="1"/>
  <c r="S753" i="1"/>
  <c r="R753" i="1"/>
  <c r="T753" i="1" s="1"/>
  <c r="O753" i="1"/>
  <c r="S752" i="1"/>
  <c r="R752" i="1"/>
  <c r="T750" i="1" s="1"/>
  <c r="O752" i="1"/>
  <c r="T751" i="1"/>
  <c r="S751" i="1"/>
  <c r="R751" i="1"/>
  <c r="O751" i="1"/>
  <c r="S750" i="1"/>
  <c r="R750" i="1"/>
  <c r="O750" i="1"/>
  <c r="S749" i="1"/>
  <c r="R749" i="1"/>
  <c r="T749" i="1" s="1"/>
  <c r="O749" i="1"/>
  <c r="S748" i="1"/>
  <c r="R748" i="1"/>
  <c r="T748" i="1" s="1"/>
  <c r="O748" i="1"/>
  <c r="T747" i="1"/>
  <c r="O747" i="1"/>
  <c r="T746" i="1"/>
  <c r="O746" i="1"/>
  <c r="S745" i="1"/>
  <c r="R745" i="1"/>
  <c r="T745" i="1" s="1"/>
  <c r="O745" i="1"/>
  <c r="S744" i="1"/>
  <c r="R744" i="1"/>
  <c r="T744" i="1" s="1"/>
  <c r="O744" i="1"/>
  <c r="S743" i="1"/>
  <c r="R743" i="1"/>
  <c r="T743" i="1" s="1"/>
  <c r="O743" i="1"/>
  <c r="S742" i="1"/>
  <c r="R742" i="1"/>
  <c r="T742" i="1" s="1"/>
  <c r="O742" i="1"/>
  <c r="S741" i="1"/>
  <c r="R741" i="1"/>
  <c r="T741" i="1" s="1"/>
  <c r="O741" i="1"/>
  <c r="T740" i="1"/>
  <c r="O740" i="1"/>
  <c r="S739" i="1"/>
  <c r="R739" i="1"/>
  <c r="T739" i="1" s="1"/>
  <c r="O739" i="1"/>
  <c r="S738" i="1"/>
  <c r="R738" i="1"/>
  <c r="T738" i="1" s="1"/>
  <c r="O738" i="1"/>
  <c r="S737" i="1"/>
  <c r="R737" i="1"/>
  <c r="T737" i="1" s="1"/>
  <c r="O737" i="1"/>
  <c r="S736" i="1"/>
  <c r="R736" i="1"/>
  <c r="T736" i="1" s="1"/>
  <c r="O736" i="1"/>
  <c r="S735" i="1"/>
  <c r="R735" i="1"/>
  <c r="T735" i="1" s="1"/>
  <c r="O735" i="1"/>
  <c r="S734" i="1"/>
  <c r="R734" i="1"/>
  <c r="T734" i="1" s="1"/>
  <c r="O734" i="1"/>
  <c r="S733" i="1"/>
  <c r="R733" i="1"/>
  <c r="T733" i="1" s="1"/>
  <c r="O733" i="1"/>
  <c r="S732" i="1"/>
  <c r="R732" i="1"/>
  <c r="T732" i="1" s="1"/>
  <c r="O732" i="1"/>
  <c r="S731" i="1"/>
  <c r="R731" i="1"/>
  <c r="T731" i="1" s="1"/>
  <c r="O731" i="1"/>
  <c r="S730" i="1"/>
  <c r="R730" i="1"/>
  <c r="T730" i="1" s="1"/>
  <c r="O730" i="1"/>
  <c r="S729" i="1"/>
  <c r="R729" i="1"/>
  <c r="T729" i="1" s="1"/>
  <c r="O729" i="1"/>
  <c r="S728" i="1"/>
  <c r="R728" i="1"/>
  <c r="T728" i="1" s="1"/>
  <c r="O728" i="1"/>
  <c r="S727" i="1"/>
  <c r="R727" i="1"/>
  <c r="T727" i="1" s="1"/>
  <c r="O727" i="1"/>
  <c r="S726" i="1"/>
  <c r="R726" i="1"/>
  <c r="T726" i="1" s="1"/>
  <c r="O726" i="1"/>
  <c r="S725" i="1"/>
  <c r="R725" i="1"/>
  <c r="T725" i="1" s="1"/>
  <c r="O725" i="1"/>
  <c r="S724" i="1"/>
  <c r="R724" i="1"/>
  <c r="T724" i="1" s="1"/>
  <c r="O724" i="1"/>
  <c r="S723" i="1"/>
  <c r="R723" i="1"/>
  <c r="T723" i="1" s="1"/>
  <c r="O723" i="1"/>
  <c r="S722" i="1"/>
  <c r="R722" i="1"/>
  <c r="T722" i="1" s="1"/>
  <c r="O722" i="1"/>
  <c r="S721" i="1"/>
  <c r="R721" i="1"/>
  <c r="T721" i="1" s="1"/>
  <c r="O721" i="1"/>
  <c r="S720" i="1"/>
  <c r="R720" i="1"/>
  <c r="T720" i="1" s="1"/>
  <c r="O720" i="1"/>
  <c r="S719" i="1"/>
  <c r="R719" i="1"/>
  <c r="T719" i="1" s="1"/>
  <c r="O719" i="1"/>
  <c r="S718" i="1"/>
  <c r="R718" i="1"/>
  <c r="T718" i="1" s="1"/>
  <c r="O718" i="1"/>
  <c r="S717" i="1"/>
  <c r="R717" i="1"/>
  <c r="T717" i="1" s="1"/>
  <c r="O717" i="1"/>
  <c r="S716" i="1"/>
  <c r="R716" i="1"/>
  <c r="T716" i="1" s="1"/>
  <c r="O716" i="1"/>
  <c r="T715" i="1"/>
  <c r="O715" i="1"/>
  <c r="T714" i="1"/>
  <c r="O714" i="1"/>
  <c r="S713" i="1"/>
  <c r="R713" i="1"/>
  <c r="T713" i="1" s="1"/>
  <c r="O713" i="1"/>
  <c r="T712" i="1"/>
  <c r="O712" i="1"/>
  <c r="S711" i="1"/>
  <c r="R711" i="1"/>
  <c r="T711" i="1" s="1"/>
  <c r="O711" i="1"/>
  <c r="S710" i="1"/>
  <c r="R710" i="1"/>
  <c r="T710" i="1" s="1"/>
  <c r="O710" i="1"/>
  <c r="S709" i="1"/>
  <c r="R709" i="1"/>
  <c r="T709" i="1" s="1"/>
  <c r="O709" i="1"/>
  <c r="S708" i="1"/>
  <c r="R708" i="1"/>
  <c r="T708" i="1" s="1"/>
  <c r="O708" i="1"/>
  <c r="S707" i="1"/>
  <c r="R707" i="1"/>
  <c r="T707" i="1" s="1"/>
  <c r="O707" i="1"/>
  <c r="S706" i="1"/>
  <c r="R706" i="1"/>
  <c r="T706" i="1" s="1"/>
  <c r="O706" i="1"/>
  <c r="S705" i="1"/>
  <c r="R705" i="1"/>
  <c r="T705" i="1" s="1"/>
  <c r="O705" i="1"/>
  <c r="S704" i="1"/>
  <c r="R704" i="1"/>
  <c r="T704" i="1" s="1"/>
  <c r="O704" i="1"/>
  <c r="S703" i="1"/>
  <c r="R703" i="1"/>
  <c r="T703" i="1" s="1"/>
  <c r="O703" i="1"/>
  <c r="S702" i="1"/>
  <c r="R702" i="1"/>
  <c r="T702" i="1" s="1"/>
  <c r="O702" i="1"/>
  <c r="S701" i="1"/>
  <c r="R701" i="1"/>
  <c r="T701" i="1" s="1"/>
  <c r="O701" i="1"/>
  <c r="S700" i="1"/>
  <c r="R700" i="1"/>
  <c r="T700" i="1" s="1"/>
  <c r="O700" i="1"/>
  <c r="S699" i="1"/>
  <c r="R699" i="1"/>
  <c r="T699" i="1" s="1"/>
  <c r="O699" i="1"/>
  <c r="S698" i="1"/>
  <c r="R698" i="1"/>
  <c r="T698" i="1" s="1"/>
  <c r="O698" i="1"/>
  <c r="S697" i="1"/>
  <c r="R697" i="1"/>
  <c r="T697" i="1" s="1"/>
  <c r="O697" i="1"/>
  <c r="S696" i="1"/>
  <c r="R696" i="1"/>
  <c r="T696" i="1" s="1"/>
  <c r="O696" i="1"/>
  <c r="S695" i="1"/>
  <c r="R695" i="1"/>
  <c r="T695" i="1" s="1"/>
  <c r="O695" i="1"/>
  <c r="S694" i="1"/>
  <c r="R694" i="1"/>
  <c r="T694" i="1" s="1"/>
  <c r="O694" i="1"/>
  <c r="S693" i="1"/>
  <c r="R693" i="1"/>
  <c r="T693" i="1" s="1"/>
  <c r="O693" i="1"/>
  <c r="S692" i="1"/>
  <c r="R692" i="1"/>
  <c r="T692" i="1" s="1"/>
  <c r="O692" i="1"/>
  <c r="T691" i="1"/>
  <c r="O691" i="1"/>
  <c r="S690" i="1"/>
  <c r="R690" i="1"/>
  <c r="T690" i="1" s="1"/>
  <c r="O690" i="1"/>
  <c r="T689" i="1"/>
  <c r="O689" i="1"/>
  <c r="S688" i="1"/>
  <c r="R688" i="1"/>
  <c r="T688" i="1" s="1"/>
  <c r="O688" i="1"/>
  <c r="S687" i="1"/>
  <c r="R687" i="1"/>
  <c r="T687" i="1" s="1"/>
  <c r="O687" i="1"/>
  <c r="T686" i="1"/>
  <c r="O686" i="1"/>
  <c r="S685" i="1"/>
  <c r="R685" i="1"/>
  <c r="T685" i="1" s="1"/>
  <c r="O685" i="1"/>
  <c r="S684" i="1"/>
  <c r="R684" i="1"/>
  <c r="T684" i="1" s="1"/>
  <c r="O684" i="1"/>
  <c r="S683" i="1"/>
  <c r="R683" i="1"/>
  <c r="T683" i="1" s="1"/>
  <c r="O683" i="1"/>
  <c r="S682" i="1"/>
  <c r="R682" i="1"/>
  <c r="T682" i="1" s="1"/>
  <c r="O682" i="1"/>
  <c r="S681" i="1"/>
  <c r="R681" i="1"/>
  <c r="T681" i="1" s="1"/>
  <c r="O681" i="1"/>
  <c r="S680" i="1"/>
  <c r="R680" i="1"/>
  <c r="T680" i="1" s="1"/>
  <c r="O680" i="1"/>
  <c r="S679" i="1"/>
  <c r="R679" i="1"/>
  <c r="T679" i="1" s="1"/>
  <c r="O679" i="1"/>
  <c r="S678" i="1"/>
  <c r="R678" i="1"/>
  <c r="T678" i="1" s="1"/>
  <c r="O678" i="1"/>
  <c r="S677" i="1"/>
  <c r="R677" i="1"/>
  <c r="T677" i="1" s="1"/>
  <c r="O677" i="1"/>
  <c r="S676" i="1"/>
  <c r="R676" i="1"/>
  <c r="T676" i="1" s="1"/>
  <c r="O676" i="1"/>
  <c r="S675" i="1"/>
  <c r="R675" i="1"/>
  <c r="T675" i="1" s="1"/>
  <c r="O675" i="1"/>
  <c r="S674" i="1"/>
  <c r="R674" i="1"/>
  <c r="T674" i="1" s="1"/>
  <c r="O674" i="1"/>
  <c r="S673" i="1"/>
  <c r="R673" i="1"/>
  <c r="T673" i="1" s="1"/>
  <c r="O673" i="1"/>
  <c r="S672" i="1"/>
  <c r="R672" i="1"/>
  <c r="T672" i="1" s="1"/>
  <c r="O672" i="1"/>
  <c r="S671" i="1"/>
  <c r="R671" i="1"/>
  <c r="T671" i="1" s="1"/>
  <c r="O671" i="1"/>
  <c r="S670" i="1"/>
  <c r="R670" i="1"/>
  <c r="T670" i="1" s="1"/>
  <c r="O670" i="1"/>
  <c r="S669" i="1"/>
  <c r="R669" i="1"/>
  <c r="T669" i="1" s="1"/>
  <c r="O669" i="1"/>
  <c r="S668" i="1"/>
  <c r="R668" i="1"/>
  <c r="T668" i="1" s="1"/>
  <c r="O668" i="1"/>
  <c r="S667" i="1"/>
  <c r="R667" i="1"/>
  <c r="T667" i="1" s="1"/>
  <c r="O667" i="1"/>
  <c r="S666" i="1"/>
  <c r="R666" i="1"/>
  <c r="T666" i="1" s="1"/>
  <c r="O666" i="1"/>
  <c r="S665" i="1"/>
  <c r="R665" i="1"/>
  <c r="T665" i="1" s="1"/>
  <c r="O665" i="1"/>
  <c r="S664" i="1"/>
  <c r="R664" i="1"/>
  <c r="T664" i="1" s="1"/>
  <c r="O664" i="1"/>
  <c r="S663" i="1"/>
  <c r="R663" i="1"/>
  <c r="T663" i="1" s="1"/>
  <c r="O663" i="1"/>
  <c r="N663" i="1"/>
  <c r="S662" i="1"/>
  <c r="R662" i="1"/>
  <c r="O662" i="1"/>
  <c r="N662" i="1"/>
  <c r="T662" i="1" s="1"/>
  <c r="S661" i="1"/>
  <c r="R661" i="1"/>
  <c r="N661" i="1"/>
  <c r="O661" i="1" s="1"/>
  <c r="S660" i="1"/>
  <c r="R660" i="1"/>
  <c r="T660" i="1" s="1"/>
  <c r="N660" i="1"/>
  <c r="O660" i="1" s="1"/>
  <c r="S659" i="1"/>
  <c r="R659" i="1"/>
  <c r="T659" i="1" s="1"/>
  <c r="O659" i="1"/>
  <c r="S658" i="1"/>
  <c r="R658" i="1"/>
  <c r="T658" i="1" s="1"/>
  <c r="O658" i="1"/>
  <c r="S657" i="1"/>
  <c r="R657" i="1"/>
  <c r="T657" i="1" s="1"/>
  <c r="O657" i="1"/>
  <c r="S656" i="1"/>
  <c r="R656" i="1"/>
  <c r="T656" i="1" s="1"/>
  <c r="O656" i="1"/>
  <c r="S655" i="1"/>
  <c r="R655" i="1"/>
  <c r="T655" i="1" s="1"/>
  <c r="O655" i="1"/>
  <c r="S654" i="1"/>
  <c r="R654" i="1"/>
  <c r="T654" i="1" s="1"/>
  <c r="O654" i="1"/>
  <c r="S653" i="1"/>
  <c r="R653" i="1"/>
  <c r="T653" i="1" s="1"/>
  <c r="O653" i="1"/>
  <c r="S652" i="1"/>
  <c r="R652" i="1"/>
  <c r="T652" i="1" s="1"/>
  <c r="O652" i="1"/>
  <c r="S651" i="1"/>
  <c r="R651" i="1"/>
  <c r="T651" i="1" s="1"/>
  <c r="O651" i="1"/>
  <c r="S650" i="1"/>
  <c r="R650" i="1"/>
  <c r="T650" i="1" s="1"/>
  <c r="O650" i="1"/>
  <c r="S649" i="1"/>
  <c r="R649" i="1"/>
  <c r="T649" i="1" s="1"/>
  <c r="O649" i="1"/>
  <c r="S648" i="1"/>
  <c r="R648" i="1"/>
  <c r="T648" i="1" s="1"/>
  <c r="O648" i="1"/>
  <c r="S647" i="1"/>
  <c r="R647" i="1"/>
  <c r="T647" i="1" s="1"/>
  <c r="O647" i="1"/>
  <c r="S646" i="1"/>
  <c r="R646" i="1"/>
  <c r="T646" i="1" s="1"/>
  <c r="O646" i="1"/>
  <c r="S645" i="1"/>
  <c r="R645" i="1"/>
  <c r="T645" i="1" s="1"/>
  <c r="O645" i="1"/>
  <c r="S644" i="1"/>
  <c r="R644" i="1"/>
  <c r="T644" i="1" s="1"/>
  <c r="O644" i="1"/>
  <c r="S643" i="1"/>
  <c r="R643" i="1"/>
  <c r="T643" i="1" s="1"/>
  <c r="O643" i="1"/>
  <c r="S642" i="1"/>
  <c r="R642" i="1"/>
  <c r="T642" i="1" s="1"/>
  <c r="O642" i="1"/>
  <c r="S641" i="1"/>
  <c r="R641" i="1"/>
  <c r="T641" i="1" s="1"/>
  <c r="O641" i="1"/>
  <c r="S640" i="1"/>
  <c r="R640" i="1"/>
  <c r="T640" i="1" s="1"/>
  <c r="O640" i="1"/>
  <c r="S639" i="1"/>
  <c r="R639" i="1"/>
  <c r="T639" i="1" s="1"/>
  <c r="O639" i="1"/>
  <c r="S638" i="1"/>
  <c r="R638" i="1"/>
  <c r="T638" i="1" s="1"/>
  <c r="O638" i="1"/>
  <c r="S637" i="1"/>
  <c r="R637" i="1"/>
  <c r="T637" i="1" s="1"/>
  <c r="O637" i="1"/>
  <c r="S636" i="1"/>
  <c r="R636" i="1"/>
  <c r="T636" i="1" s="1"/>
  <c r="O636" i="1"/>
  <c r="S635" i="1"/>
  <c r="R635" i="1"/>
  <c r="T635" i="1" s="1"/>
  <c r="O635" i="1"/>
  <c r="S634" i="1"/>
  <c r="R634" i="1"/>
  <c r="T634" i="1" s="1"/>
  <c r="O634" i="1"/>
  <c r="S633" i="1"/>
  <c r="R633" i="1"/>
  <c r="T633" i="1" s="1"/>
  <c r="O633" i="1"/>
  <c r="S632" i="1"/>
  <c r="R632" i="1"/>
  <c r="T632" i="1" s="1"/>
  <c r="O632" i="1"/>
  <c r="S631" i="1"/>
  <c r="R631" i="1"/>
  <c r="T631" i="1" s="1"/>
  <c r="O631" i="1"/>
  <c r="S630" i="1"/>
  <c r="R630" i="1"/>
  <c r="T630" i="1" s="1"/>
  <c r="O630" i="1"/>
  <c r="S629" i="1"/>
  <c r="R629" i="1"/>
  <c r="T629" i="1" s="1"/>
  <c r="O629" i="1"/>
  <c r="S628" i="1"/>
  <c r="R628" i="1"/>
  <c r="T628" i="1" s="1"/>
  <c r="O628" i="1"/>
  <c r="S627" i="1"/>
  <c r="R627" i="1"/>
  <c r="T627" i="1" s="1"/>
  <c r="O627" i="1"/>
  <c r="S626" i="1"/>
  <c r="R626" i="1"/>
  <c r="T626" i="1" s="1"/>
  <c r="O626" i="1"/>
  <c r="S625" i="1"/>
  <c r="R625" i="1"/>
  <c r="T625" i="1" s="1"/>
  <c r="O625" i="1"/>
  <c r="S624" i="1"/>
  <c r="R624" i="1"/>
  <c r="T624" i="1" s="1"/>
  <c r="O624" i="1"/>
  <c r="S623" i="1"/>
  <c r="R623" i="1"/>
  <c r="T623" i="1" s="1"/>
  <c r="O623" i="1"/>
  <c r="S622" i="1"/>
  <c r="R622" i="1"/>
  <c r="T622" i="1" s="1"/>
  <c r="O622" i="1"/>
  <c r="S621" i="1"/>
  <c r="R621" i="1"/>
  <c r="T621" i="1" s="1"/>
  <c r="O621" i="1"/>
  <c r="S620" i="1"/>
  <c r="R620" i="1"/>
  <c r="T620" i="1" s="1"/>
  <c r="O620" i="1"/>
  <c r="S619" i="1"/>
  <c r="R619" i="1"/>
  <c r="T619" i="1" s="1"/>
  <c r="O619" i="1"/>
  <c r="S618" i="1"/>
  <c r="R618" i="1"/>
  <c r="T618" i="1" s="1"/>
  <c r="O618" i="1"/>
  <c r="S617" i="1"/>
  <c r="R617" i="1"/>
  <c r="T617" i="1" s="1"/>
  <c r="O617" i="1"/>
  <c r="S616" i="1"/>
  <c r="R616" i="1"/>
  <c r="T616" i="1" s="1"/>
  <c r="O616" i="1"/>
  <c r="S615" i="1"/>
  <c r="R615" i="1"/>
  <c r="T615" i="1" s="1"/>
  <c r="O615" i="1"/>
  <c r="S614" i="1"/>
  <c r="R614" i="1"/>
  <c r="T614" i="1" s="1"/>
  <c r="O614" i="1"/>
  <c r="S613" i="1"/>
  <c r="R613" i="1"/>
  <c r="T613" i="1" s="1"/>
  <c r="O613" i="1"/>
  <c r="S612" i="1"/>
  <c r="R612" i="1"/>
  <c r="T612" i="1" s="1"/>
  <c r="O612" i="1"/>
  <c r="S611" i="1"/>
  <c r="R611" i="1"/>
  <c r="T611" i="1" s="1"/>
  <c r="O611" i="1"/>
  <c r="S610" i="1"/>
  <c r="R610" i="1"/>
  <c r="T610" i="1" s="1"/>
  <c r="O610" i="1"/>
  <c r="S609" i="1"/>
  <c r="R609" i="1"/>
  <c r="T609" i="1" s="1"/>
  <c r="O609" i="1"/>
  <c r="S608" i="1"/>
  <c r="R608" i="1"/>
  <c r="T608" i="1" s="1"/>
  <c r="O608" i="1"/>
  <c r="S607" i="1"/>
  <c r="R607" i="1"/>
  <c r="T607" i="1" s="1"/>
  <c r="O607" i="1"/>
  <c r="S606" i="1"/>
  <c r="R606" i="1"/>
  <c r="T606" i="1" s="1"/>
  <c r="O606" i="1"/>
  <c r="S605" i="1"/>
  <c r="R605" i="1"/>
  <c r="T605" i="1" s="1"/>
  <c r="O605" i="1"/>
  <c r="S604" i="1"/>
  <c r="R604" i="1"/>
  <c r="T604" i="1" s="1"/>
  <c r="O604" i="1"/>
  <c r="S603" i="1"/>
  <c r="R603" i="1"/>
  <c r="T603" i="1" s="1"/>
  <c r="O603" i="1"/>
  <c r="S602" i="1"/>
  <c r="R602" i="1"/>
  <c r="T602" i="1" s="1"/>
  <c r="O602" i="1"/>
  <c r="S601" i="1"/>
  <c r="R601" i="1"/>
  <c r="T601" i="1" s="1"/>
  <c r="O601" i="1"/>
  <c r="S600" i="1"/>
  <c r="R600" i="1"/>
  <c r="T600" i="1" s="1"/>
  <c r="O600" i="1"/>
  <c r="S599" i="1"/>
  <c r="R599" i="1"/>
  <c r="T599" i="1" s="1"/>
  <c r="O599" i="1"/>
  <c r="S598" i="1"/>
  <c r="R598" i="1"/>
  <c r="T598" i="1" s="1"/>
  <c r="O598" i="1"/>
  <c r="S597" i="1"/>
  <c r="R597" i="1"/>
  <c r="T597" i="1" s="1"/>
  <c r="O597" i="1"/>
  <c r="S596" i="1"/>
  <c r="R596" i="1"/>
  <c r="T596" i="1" s="1"/>
  <c r="O596" i="1"/>
  <c r="S595" i="1"/>
  <c r="R595" i="1"/>
  <c r="T595" i="1" s="1"/>
  <c r="O595" i="1"/>
  <c r="S594" i="1"/>
  <c r="R594" i="1"/>
  <c r="T594" i="1" s="1"/>
  <c r="O594" i="1"/>
  <c r="S593" i="1"/>
  <c r="R593" i="1"/>
  <c r="T593" i="1" s="1"/>
  <c r="O593" i="1"/>
  <c r="S592" i="1"/>
  <c r="R592" i="1"/>
  <c r="T592" i="1" s="1"/>
  <c r="O592" i="1"/>
  <c r="S591" i="1"/>
  <c r="R591" i="1"/>
  <c r="T591" i="1" s="1"/>
  <c r="O591" i="1"/>
  <c r="S590" i="1"/>
  <c r="R590" i="1"/>
  <c r="T590" i="1" s="1"/>
  <c r="O590" i="1"/>
  <c r="S589" i="1"/>
  <c r="R589" i="1"/>
  <c r="T589" i="1" s="1"/>
  <c r="O589" i="1"/>
  <c r="S588" i="1"/>
  <c r="R588" i="1"/>
  <c r="T588" i="1" s="1"/>
  <c r="O588" i="1"/>
  <c r="S587" i="1"/>
  <c r="R587" i="1"/>
  <c r="T587" i="1" s="1"/>
  <c r="O587" i="1"/>
  <c r="S586" i="1"/>
  <c r="R586" i="1"/>
  <c r="T586" i="1" s="1"/>
  <c r="O586" i="1"/>
  <c r="S585" i="1"/>
  <c r="R585" i="1"/>
  <c r="T585" i="1" s="1"/>
  <c r="O585" i="1"/>
  <c r="S584" i="1"/>
  <c r="R584" i="1"/>
  <c r="T584" i="1" s="1"/>
  <c r="O584" i="1"/>
  <c r="S583" i="1"/>
  <c r="R583" i="1"/>
  <c r="T583" i="1" s="1"/>
  <c r="O583" i="1"/>
  <c r="S582" i="1"/>
  <c r="R582" i="1"/>
  <c r="T582" i="1" s="1"/>
  <c r="O582" i="1"/>
  <c r="S581" i="1"/>
  <c r="R581" i="1"/>
  <c r="T581" i="1" s="1"/>
  <c r="O581" i="1"/>
  <c r="S580" i="1"/>
  <c r="R580" i="1"/>
  <c r="T580" i="1" s="1"/>
  <c r="O580" i="1"/>
  <c r="S579" i="1"/>
  <c r="R579" i="1"/>
  <c r="T579" i="1" s="1"/>
  <c r="O579" i="1"/>
  <c r="S578" i="1"/>
  <c r="R578" i="1"/>
  <c r="T578" i="1" s="1"/>
  <c r="O578" i="1"/>
  <c r="S577" i="1"/>
  <c r="R577" i="1"/>
  <c r="T577" i="1" s="1"/>
  <c r="O577" i="1"/>
  <c r="S576" i="1"/>
  <c r="R576" i="1"/>
  <c r="T576" i="1" s="1"/>
  <c r="O576" i="1"/>
  <c r="S575" i="1"/>
  <c r="R575" i="1"/>
  <c r="T575" i="1" s="1"/>
  <c r="O575" i="1"/>
  <c r="S574" i="1"/>
  <c r="R574" i="1"/>
  <c r="T574" i="1" s="1"/>
  <c r="O574" i="1"/>
  <c r="S573" i="1"/>
  <c r="R573" i="1"/>
  <c r="T573" i="1" s="1"/>
  <c r="O573" i="1"/>
  <c r="S572" i="1"/>
  <c r="R572" i="1"/>
  <c r="T572" i="1" s="1"/>
  <c r="O572" i="1"/>
  <c r="S571" i="1"/>
  <c r="R571" i="1"/>
  <c r="T571" i="1" s="1"/>
  <c r="O571" i="1"/>
  <c r="S570" i="1"/>
  <c r="R570" i="1"/>
  <c r="T570" i="1" s="1"/>
  <c r="O570" i="1"/>
  <c r="S569" i="1"/>
  <c r="R569" i="1"/>
  <c r="T569" i="1" s="1"/>
  <c r="O569" i="1"/>
  <c r="S568" i="1"/>
  <c r="R568" i="1"/>
  <c r="T568" i="1" s="1"/>
  <c r="O568" i="1"/>
  <c r="S567" i="1"/>
  <c r="R567" i="1"/>
  <c r="T567" i="1" s="1"/>
  <c r="O567" i="1"/>
  <c r="S566" i="1"/>
  <c r="R566" i="1"/>
  <c r="T566" i="1" s="1"/>
  <c r="O566" i="1"/>
  <c r="S565" i="1"/>
  <c r="R565" i="1"/>
  <c r="T565" i="1" s="1"/>
  <c r="O565" i="1"/>
  <c r="S564" i="1"/>
  <c r="R564" i="1"/>
  <c r="T564" i="1" s="1"/>
  <c r="O564" i="1"/>
  <c r="S563" i="1"/>
  <c r="R563" i="1"/>
  <c r="T563" i="1" s="1"/>
  <c r="O563" i="1"/>
  <c r="S562" i="1"/>
  <c r="R562" i="1"/>
  <c r="T562" i="1" s="1"/>
  <c r="O562" i="1"/>
  <c r="S561" i="1"/>
  <c r="R561" i="1"/>
  <c r="T561" i="1" s="1"/>
  <c r="O561" i="1"/>
  <c r="S560" i="1"/>
  <c r="R560" i="1"/>
  <c r="T560" i="1" s="1"/>
  <c r="O560" i="1"/>
  <c r="S559" i="1"/>
  <c r="R559" i="1"/>
  <c r="T559" i="1" s="1"/>
  <c r="O559" i="1"/>
  <c r="S558" i="1"/>
  <c r="R558" i="1"/>
  <c r="T558" i="1" s="1"/>
  <c r="O558" i="1"/>
  <c r="S557" i="1"/>
  <c r="R557" i="1"/>
  <c r="T557" i="1" s="1"/>
  <c r="O557" i="1"/>
  <c r="S556" i="1"/>
  <c r="R556" i="1"/>
  <c r="T556" i="1" s="1"/>
  <c r="O556" i="1"/>
  <c r="S555" i="1"/>
  <c r="R555" i="1"/>
  <c r="T555" i="1" s="1"/>
  <c r="O555" i="1"/>
  <c r="S554" i="1"/>
  <c r="R554" i="1"/>
  <c r="T554" i="1" s="1"/>
  <c r="O554" i="1"/>
  <c r="S553" i="1"/>
  <c r="R553" i="1"/>
  <c r="T553" i="1" s="1"/>
  <c r="O553" i="1"/>
  <c r="S552" i="1"/>
  <c r="R552" i="1"/>
  <c r="T552" i="1" s="1"/>
  <c r="O552" i="1"/>
  <c r="S551" i="1"/>
  <c r="R551" i="1"/>
  <c r="T551" i="1" s="1"/>
  <c r="O551" i="1"/>
  <c r="S550" i="1"/>
  <c r="R550" i="1"/>
  <c r="T550" i="1" s="1"/>
  <c r="O550" i="1"/>
  <c r="S549" i="1"/>
  <c r="R549" i="1"/>
  <c r="T549" i="1" s="1"/>
  <c r="O549" i="1"/>
  <c r="S548" i="1"/>
  <c r="R548" i="1"/>
  <c r="T548" i="1" s="1"/>
  <c r="O548" i="1"/>
  <c r="S547" i="1"/>
  <c r="R547" i="1"/>
  <c r="T547" i="1" s="1"/>
  <c r="O547" i="1"/>
  <c r="S546" i="1"/>
  <c r="R546" i="1"/>
  <c r="T546" i="1" s="1"/>
  <c r="O546" i="1"/>
  <c r="S545" i="1"/>
  <c r="R545" i="1"/>
  <c r="T545" i="1" s="1"/>
  <c r="O545" i="1"/>
  <c r="S544" i="1"/>
  <c r="R544" i="1"/>
  <c r="T544" i="1" s="1"/>
  <c r="O544" i="1"/>
  <c r="S543" i="1"/>
  <c r="R543" i="1"/>
  <c r="T543" i="1" s="1"/>
  <c r="O543" i="1"/>
  <c r="S542" i="1"/>
  <c r="R542" i="1"/>
  <c r="T542" i="1" s="1"/>
  <c r="O542" i="1"/>
  <c r="T541" i="1"/>
  <c r="O541" i="1"/>
  <c r="T540" i="1"/>
  <c r="O540" i="1"/>
  <c r="S539" i="1"/>
  <c r="R539" i="1"/>
  <c r="T539" i="1" s="1"/>
  <c r="O539" i="1"/>
  <c r="T538" i="1"/>
  <c r="O538" i="1"/>
  <c r="S537" i="1"/>
  <c r="R537" i="1"/>
  <c r="T537" i="1" s="1"/>
  <c r="O537" i="1"/>
  <c r="S536" i="1"/>
  <c r="R536" i="1"/>
  <c r="T536" i="1" s="1"/>
  <c r="O536" i="1"/>
  <c r="S535" i="1"/>
  <c r="R535" i="1"/>
  <c r="T535" i="1" s="1"/>
  <c r="O535" i="1"/>
  <c r="S534" i="1"/>
  <c r="R534" i="1"/>
  <c r="T534" i="1" s="1"/>
  <c r="O534" i="1"/>
  <c r="N534" i="1"/>
  <c r="S533" i="1"/>
  <c r="R533" i="1"/>
  <c r="T533" i="1" s="1"/>
  <c r="O533" i="1"/>
  <c r="T532" i="1"/>
  <c r="O532" i="1"/>
  <c r="T531" i="1"/>
  <c r="O531" i="1"/>
  <c r="T530" i="1"/>
  <c r="O530" i="1"/>
  <c r="S529" i="1"/>
  <c r="R529" i="1"/>
  <c r="T529" i="1" s="1"/>
  <c r="O529" i="1"/>
  <c r="T528" i="1"/>
  <c r="O528" i="1"/>
  <c r="S527" i="1"/>
  <c r="R527" i="1"/>
  <c r="T527" i="1" s="1"/>
  <c r="O527" i="1"/>
  <c r="S526" i="1"/>
  <c r="R526" i="1"/>
  <c r="T526" i="1" s="1"/>
  <c r="O526" i="1"/>
  <c r="S525" i="1"/>
  <c r="R525" i="1"/>
  <c r="T525" i="1" s="1"/>
  <c r="O525" i="1"/>
  <c r="S524" i="1"/>
  <c r="R524" i="1"/>
  <c r="T524" i="1" s="1"/>
  <c r="O524" i="1"/>
  <c r="S523" i="1"/>
  <c r="R523" i="1"/>
  <c r="T523" i="1" s="1"/>
  <c r="O523" i="1"/>
  <c r="S522" i="1"/>
  <c r="R522" i="1"/>
  <c r="T522" i="1" s="1"/>
  <c r="O522" i="1"/>
  <c r="T521" i="1"/>
  <c r="O521" i="1"/>
  <c r="S520" i="1"/>
  <c r="R520" i="1"/>
  <c r="T520" i="1" s="1"/>
  <c r="O520" i="1"/>
  <c r="T519" i="1"/>
  <c r="O519" i="1"/>
  <c r="S518" i="1"/>
  <c r="R518" i="1"/>
  <c r="T518" i="1" s="1"/>
  <c r="O518" i="1"/>
  <c r="S517" i="1"/>
  <c r="R517" i="1"/>
  <c r="T517" i="1" s="1"/>
  <c r="O517" i="1"/>
  <c r="T516" i="1"/>
  <c r="O516" i="1"/>
  <c r="S515" i="1"/>
  <c r="R515" i="1"/>
  <c r="T515" i="1" s="1"/>
  <c r="O515" i="1"/>
  <c r="S514" i="1"/>
  <c r="R514" i="1"/>
  <c r="T514" i="1" s="1"/>
  <c r="O514" i="1"/>
  <c r="T513" i="1"/>
  <c r="O513" i="1"/>
  <c r="T512" i="1"/>
  <c r="O512" i="1"/>
  <c r="S511" i="1"/>
  <c r="R511" i="1"/>
  <c r="T511" i="1" s="1"/>
  <c r="O511" i="1"/>
  <c r="S510" i="1"/>
  <c r="R510" i="1"/>
  <c r="T510" i="1" s="1"/>
  <c r="O510" i="1"/>
  <c r="S509" i="1"/>
  <c r="R509" i="1"/>
  <c r="T509" i="1" s="1"/>
  <c r="O509" i="1"/>
  <c r="S508" i="1"/>
  <c r="R508" i="1"/>
  <c r="T508" i="1" s="1"/>
  <c r="O508" i="1"/>
  <c r="S507" i="1"/>
  <c r="R507" i="1"/>
  <c r="T507" i="1" s="1"/>
  <c r="O507" i="1"/>
  <c r="T506" i="1"/>
  <c r="O506" i="1"/>
  <c r="S505" i="1"/>
  <c r="R505" i="1"/>
  <c r="T505" i="1" s="1"/>
  <c r="O505" i="1"/>
  <c r="S504" i="1"/>
  <c r="R504" i="1"/>
  <c r="T504" i="1" s="1"/>
  <c r="O504" i="1"/>
  <c r="T503" i="1"/>
  <c r="O503" i="1"/>
  <c r="S502" i="1"/>
  <c r="R502" i="1"/>
  <c r="T502" i="1" s="1"/>
  <c r="O502" i="1"/>
  <c r="S501" i="1"/>
  <c r="R501" i="1"/>
  <c r="T501" i="1" s="1"/>
  <c r="O501" i="1"/>
  <c r="S500" i="1"/>
  <c r="R500" i="1"/>
  <c r="T500" i="1" s="1"/>
  <c r="O500" i="1"/>
  <c r="S499" i="1"/>
  <c r="R499" i="1"/>
  <c r="T499" i="1" s="1"/>
  <c r="O499" i="1"/>
  <c r="S498" i="1"/>
  <c r="R498" i="1"/>
  <c r="T498" i="1" s="1"/>
  <c r="O498" i="1"/>
  <c r="S497" i="1"/>
  <c r="R497" i="1"/>
  <c r="T497" i="1" s="1"/>
  <c r="O497" i="1"/>
  <c r="S496" i="1"/>
  <c r="R496" i="1"/>
  <c r="T496" i="1" s="1"/>
  <c r="O496" i="1"/>
  <c r="S495" i="1"/>
  <c r="R495" i="1"/>
  <c r="T495" i="1" s="1"/>
  <c r="O495" i="1"/>
  <c r="S494" i="1"/>
  <c r="R494" i="1"/>
  <c r="T494" i="1" s="1"/>
  <c r="O494" i="1"/>
  <c r="S493" i="1"/>
  <c r="R493" i="1"/>
  <c r="T493" i="1" s="1"/>
  <c r="O493" i="1"/>
  <c r="T492" i="1"/>
  <c r="O492" i="1"/>
  <c r="T491" i="1"/>
  <c r="O491" i="1"/>
  <c r="T490" i="1"/>
  <c r="O490" i="1"/>
  <c r="T489" i="1"/>
  <c r="O489" i="1"/>
  <c r="T488" i="1"/>
  <c r="O488" i="1"/>
  <c r="S487" i="1"/>
  <c r="R487" i="1"/>
  <c r="T487" i="1" s="1"/>
  <c r="O487" i="1"/>
  <c r="N487" i="1"/>
  <c r="T486" i="1"/>
  <c r="Q486" i="1"/>
  <c r="O486" i="1"/>
  <c r="T485" i="1"/>
  <c r="O485" i="1"/>
  <c r="Q485" i="1" s="1"/>
  <c r="O484" i="1"/>
  <c r="N484" i="1"/>
  <c r="T484" i="1" s="1"/>
  <c r="S483" i="1"/>
  <c r="R483" i="1"/>
  <c r="T483" i="1" s="1"/>
  <c r="O483" i="1"/>
  <c r="S482" i="1"/>
  <c r="R482" i="1"/>
  <c r="T482" i="1" s="1"/>
  <c r="O482" i="1"/>
  <c r="S481" i="1"/>
  <c r="R481" i="1"/>
  <c r="T481" i="1" s="1"/>
  <c r="O481" i="1"/>
  <c r="S480" i="1"/>
  <c r="R480" i="1"/>
  <c r="T480" i="1" s="1"/>
  <c r="O480" i="1"/>
  <c r="S479" i="1"/>
  <c r="R479" i="1"/>
  <c r="T479" i="1" s="1"/>
  <c r="O479" i="1"/>
  <c r="S478" i="1"/>
  <c r="R478" i="1"/>
  <c r="T478" i="1" s="1"/>
  <c r="O478" i="1"/>
  <c r="S477" i="1"/>
  <c r="R477" i="1"/>
  <c r="T477" i="1" s="1"/>
  <c r="O477" i="1"/>
  <c r="S476" i="1"/>
  <c r="R476" i="1"/>
  <c r="T476" i="1" s="1"/>
  <c r="O476" i="1"/>
  <c r="S475" i="1"/>
  <c r="R475" i="1"/>
  <c r="T475" i="1" s="1"/>
  <c r="O475" i="1"/>
  <c r="S474" i="1"/>
  <c r="R474" i="1"/>
  <c r="T474" i="1" s="1"/>
  <c r="O474" i="1"/>
  <c r="S473" i="1"/>
  <c r="R473" i="1"/>
  <c r="T473" i="1" s="1"/>
  <c r="O473" i="1"/>
  <c r="S472" i="1"/>
  <c r="R472" i="1"/>
  <c r="T472" i="1" s="1"/>
  <c r="O472" i="1"/>
  <c r="S471" i="1"/>
  <c r="R471" i="1"/>
  <c r="T471" i="1" s="1"/>
  <c r="O471" i="1"/>
  <c r="S470" i="1"/>
  <c r="R470" i="1"/>
  <c r="T470" i="1" s="1"/>
  <c r="O470" i="1"/>
  <c r="S469" i="1"/>
  <c r="R469" i="1"/>
  <c r="T469" i="1" s="1"/>
  <c r="O469" i="1"/>
  <c r="S468" i="1"/>
  <c r="R468" i="1"/>
  <c r="T468" i="1" s="1"/>
  <c r="O468" i="1"/>
  <c r="S467" i="1"/>
  <c r="R467" i="1"/>
  <c r="T467" i="1" s="1"/>
  <c r="O467" i="1"/>
  <c r="S466" i="1"/>
  <c r="R466" i="1"/>
  <c r="T466" i="1" s="1"/>
  <c r="O466" i="1"/>
  <c r="S465" i="1"/>
  <c r="R465" i="1"/>
  <c r="T465" i="1" s="1"/>
  <c r="O465" i="1"/>
  <c r="S464" i="1"/>
  <c r="R464" i="1"/>
  <c r="T464" i="1" s="1"/>
  <c r="O464" i="1"/>
  <c r="T463" i="1"/>
  <c r="O463" i="1"/>
  <c r="T462" i="1"/>
  <c r="O462" i="1"/>
  <c r="T461" i="1"/>
  <c r="O461" i="1"/>
  <c r="S460" i="1"/>
  <c r="R460" i="1"/>
  <c r="T460" i="1" s="1"/>
  <c r="O460" i="1"/>
  <c r="S459" i="1"/>
  <c r="R459" i="1"/>
  <c r="T459" i="1" s="1"/>
  <c r="O459" i="1"/>
  <c r="T458" i="1"/>
  <c r="O458" i="1"/>
  <c r="S457" i="1"/>
  <c r="R457" i="1"/>
  <c r="T457" i="1" s="1"/>
  <c r="O457" i="1"/>
  <c r="S456" i="1"/>
  <c r="R456" i="1"/>
  <c r="T456" i="1" s="1"/>
  <c r="O456" i="1"/>
  <c r="N456" i="1"/>
  <c r="T455" i="1"/>
  <c r="U455" i="1" s="1"/>
  <c r="O455" i="1"/>
  <c r="S454" i="1"/>
  <c r="R454" i="1"/>
  <c r="T454" i="1" s="1"/>
  <c r="O454" i="1"/>
  <c r="T453" i="1"/>
  <c r="O453" i="1"/>
  <c r="T452" i="1"/>
  <c r="O452" i="1"/>
  <c r="T451" i="1"/>
  <c r="O451" i="1"/>
  <c r="S450" i="1"/>
  <c r="R450" i="1"/>
  <c r="T450" i="1" s="1"/>
  <c r="O450" i="1"/>
  <c r="T449" i="1"/>
  <c r="O449" i="1"/>
  <c r="T448" i="1"/>
  <c r="O448" i="1"/>
  <c r="S447" i="1"/>
  <c r="R447" i="1"/>
  <c r="T447" i="1" s="1"/>
  <c r="O447" i="1"/>
  <c r="S446" i="1"/>
  <c r="R446" i="1"/>
  <c r="T446" i="1" s="1"/>
  <c r="O446" i="1"/>
  <c r="S445" i="1"/>
  <c r="R445" i="1"/>
  <c r="T445" i="1" s="1"/>
  <c r="O445" i="1"/>
  <c r="T444" i="1"/>
  <c r="O444" i="1"/>
  <c r="T443" i="1"/>
  <c r="O443" i="1"/>
  <c r="S442" i="1"/>
  <c r="R442" i="1"/>
  <c r="T442" i="1" s="1"/>
  <c r="O442" i="1"/>
  <c r="T441" i="1"/>
  <c r="O441" i="1"/>
  <c r="S440" i="1"/>
  <c r="R440" i="1"/>
  <c r="T440" i="1" s="1"/>
  <c r="O440" i="1"/>
  <c r="S439" i="1"/>
  <c r="R439" i="1"/>
  <c r="T439" i="1" s="1"/>
  <c r="O439" i="1"/>
  <c r="S438" i="1"/>
  <c r="R438" i="1"/>
  <c r="T438" i="1" s="1"/>
  <c r="O438" i="1"/>
  <c r="S437" i="1"/>
  <c r="R437" i="1"/>
  <c r="T437" i="1" s="1"/>
  <c r="O437" i="1"/>
  <c r="S436" i="1"/>
  <c r="R436" i="1"/>
  <c r="T436" i="1" s="1"/>
  <c r="O436" i="1"/>
  <c r="S435" i="1"/>
  <c r="R435" i="1"/>
  <c r="T435" i="1" s="1"/>
  <c r="O435" i="1"/>
  <c r="S434" i="1"/>
  <c r="R434" i="1"/>
  <c r="T434" i="1" s="1"/>
  <c r="O434" i="1"/>
  <c r="N434" i="1"/>
  <c r="S433" i="1"/>
  <c r="R433" i="1"/>
  <c r="T433" i="1" s="1"/>
  <c r="O433" i="1"/>
  <c r="S432" i="1"/>
  <c r="R432" i="1"/>
  <c r="T432" i="1" s="1"/>
  <c r="O432" i="1"/>
  <c r="T431" i="1"/>
  <c r="O431" i="1"/>
  <c r="T430" i="1"/>
  <c r="O430" i="1"/>
  <c r="T429" i="1"/>
  <c r="O429" i="1"/>
  <c r="T428" i="1"/>
  <c r="O428" i="1"/>
  <c r="T427" i="1"/>
  <c r="O427" i="1"/>
  <c r="T426" i="1"/>
  <c r="O426" i="1"/>
  <c r="T425" i="1"/>
  <c r="O425" i="1"/>
  <c r="T424" i="1"/>
  <c r="O424" i="1"/>
  <c r="T423" i="1"/>
  <c r="O423" i="1"/>
  <c r="T422" i="1"/>
  <c r="O422" i="1"/>
  <c r="T421" i="1"/>
  <c r="O421" i="1"/>
  <c r="S420" i="1"/>
  <c r="R420" i="1"/>
  <c r="T420" i="1" s="1"/>
  <c r="O420" i="1"/>
  <c r="S419" i="1"/>
  <c r="R419" i="1"/>
  <c r="T419" i="1" s="1"/>
  <c r="O419" i="1"/>
  <c r="T418" i="1"/>
  <c r="O418" i="1"/>
  <c r="S417" i="1"/>
  <c r="R417" i="1"/>
  <c r="T417" i="1" s="1"/>
  <c r="O417" i="1"/>
  <c r="S416" i="1"/>
  <c r="R416" i="1"/>
  <c r="T416" i="1" s="1"/>
  <c r="O416" i="1"/>
  <c r="S415" i="1"/>
  <c r="R415" i="1"/>
  <c r="N415" i="1"/>
  <c r="T415" i="1" s="1"/>
  <c r="S414" i="1"/>
  <c r="R414" i="1"/>
  <c r="N414" i="1"/>
  <c r="S413" i="1"/>
  <c r="R413" i="1"/>
  <c r="T413" i="1" s="1"/>
  <c r="O413" i="1"/>
  <c r="N413" i="1"/>
  <c r="S412" i="1"/>
  <c r="R412" i="1"/>
  <c r="T412" i="1" s="1"/>
  <c r="O412" i="1"/>
  <c r="N412" i="1"/>
  <c r="S411" i="1"/>
  <c r="R411" i="1"/>
  <c r="O411" i="1"/>
  <c r="N411" i="1"/>
  <c r="S410" i="1"/>
  <c r="R410" i="1"/>
  <c r="N410" i="1"/>
  <c r="S409" i="1"/>
  <c r="R409" i="1"/>
  <c r="T409" i="1" s="1"/>
  <c r="O409" i="1"/>
  <c r="N409" i="1"/>
  <c r="S408" i="1"/>
  <c r="R408" i="1"/>
  <c r="T408" i="1" s="1"/>
  <c r="O408" i="1"/>
  <c r="N408" i="1"/>
  <c r="S407" i="1"/>
  <c r="R407" i="1"/>
  <c r="T407" i="1" s="1"/>
  <c r="O407" i="1"/>
  <c r="S406" i="1"/>
  <c r="R406" i="1"/>
  <c r="T406" i="1" s="1"/>
  <c r="O406" i="1"/>
  <c r="N406" i="1"/>
  <c r="S405" i="1"/>
  <c r="R405" i="1"/>
  <c r="N405" i="1"/>
  <c r="T405" i="1" s="1"/>
  <c r="S404" i="1"/>
  <c r="R404" i="1"/>
  <c r="N404" i="1"/>
  <c r="T404" i="1" s="1"/>
  <c r="S403" i="1"/>
  <c r="R403" i="1"/>
  <c r="N403" i="1"/>
  <c r="O403" i="1" s="1"/>
  <c r="S402" i="1"/>
  <c r="R402" i="1"/>
  <c r="T402" i="1" s="1"/>
  <c r="O402" i="1"/>
  <c r="S401" i="1"/>
  <c r="R401" i="1"/>
  <c r="T401" i="1" s="1"/>
  <c r="O401" i="1"/>
  <c r="S400" i="1"/>
  <c r="R400" i="1"/>
  <c r="T400" i="1" s="1"/>
  <c r="O400" i="1"/>
  <c r="T399" i="1"/>
  <c r="O399" i="1"/>
  <c r="S398" i="1"/>
  <c r="R398" i="1"/>
  <c r="T398" i="1" s="1"/>
  <c r="O398" i="1"/>
  <c r="S397" i="1"/>
  <c r="R397" i="1"/>
  <c r="T397" i="1" s="1"/>
  <c r="O397" i="1"/>
  <c r="S396" i="1"/>
  <c r="R396" i="1"/>
  <c r="T396" i="1" s="1"/>
  <c r="O396" i="1"/>
  <c r="S395" i="1"/>
  <c r="R395" i="1"/>
  <c r="T395" i="1" s="1"/>
  <c r="O395" i="1"/>
  <c r="S394" i="1"/>
  <c r="R394" i="1"/>
  <c r="T394" i="1" s="1"/>
  <c r="O394" i="1"/>
  <c r="T393" i="1"/>
  <c r="O393" i="1"/>
  <c r="T392" i="1"/>
  <c r="O392" i="1"/>
  <c r="T391" i="1"/>
  <c r="O391" i="1"/>
  <c r="T390" i="1"/>
  <c r="O390" i="1"/>
  <c r="T389" i="1"/>
  <c r="O389" i="1"/>
  <c r="T388" i="1"/>
  <c r="O388" i="1"/>
  <c r="T387" i="1"/>
  <c r="O387" i="1"/>
  <c r="T386" i="1"/>
  <c r="O386" i="1"/>
  <c r="T385" i="1"/>
  <c r="O385" i="1"/>
  <c r="T384" i="1"/>
  <c r="O384" i="1"/>
  <c r="T383" i="1"/>
  <c r="O383" i="1"/>
  <c r="T382" i="1"/>
  <c r="O382" i="1"/>
  <c r="T381" i="1"/>
  <c r="O381" i="1"/>
  <c r="T380" i="1"/>
  <c r="O380" i="1"/>
  <c r="T379" i="1"/>
  <c r="O379" i="1"/>
  <c r="T378" i="1"/>
  <c r="O378" i="1"/>
  <c r="S377" i="1"/>
  <c r="R377" i="1"/>
  <c r="T377" i="1" s="1"/>
  <c r="O377" i="1"/>
  <c r="S376" i="1"/>
  <c r="R376" i="1"/>
  <c r="T376" i="1" s="1"/>
  <c r="O376" i="1"/>
  <c r="S375" i="1"/>
  <c r="R375" i="1"/>
  <c r="T375" i="1" s="1"/>
  <c r="O375" i="1"/>
  <c r="T374" i="1"/>
  <c r="O374" i="1"/>
  <c r="T373" i="1"/>
  <c r="O373" i="1"/>
  <c r="T372" i="1"/>
  <c r="O372" i="1"/>
  <c r="T371" i="1"/>
  <c r="O371" i="1"/>
  <c r="T370" i="1"/>
  <c r="O370" i="1"/>
  <c r="T369" i="1"/>
  <c r="O369" i="1"/>
  <c r="T368" i="1"/>
  <c r="O368" i="1"/>
  <c r="S367" i="1"/>
  <c r="R367" i="1"/>
  <c r="T367" i="1" s="1"/>
  <c r="O367" i="1"/>
  <c r="T366" i="1"/>
  <c r="O366" i="1"/>
  <c r="T365" i="1"/>
  <c r="O365" i="1"/>
  <c r="T364" i="1"/>
  <c r="O364" i="1"/>
  <c r="T363" i="1"/>
  <c r="O363" i="1"/>
  <c r="S362" i="1"/>
  <c r="R362" i="1"/>
  <c r="T362" i="1" s="1"/>
  <c r="O362" i="1"/>
  <c r="T361" i="1"/>
  <c r="O361" i="1"/>
  <c r="T360" i="1"/>
  <c r="O360" i="1"/>
  <c r="S359" i="1"/>
  <c r="R359" i="1"/>
  <c r="T359" i="1" s="1"/>
  <c r="O359" i="1"/>
  <c r="T358" i="1"/>
  <c r="O358" i="1"/>
  <c r="S357" i="1"/>
  <c r="R357" i="1"/>
  <c r="T357" i="1" s="1"/>
  <c r="O357" i="1"/>
  <c r="S356" i="1"/>
  <c r="R356" i="1"/>
  <c r="T356" i="1" s="1"/>
  <c r="O356" i="1"/>
  <c r="S355" i="1"/>
  <c r="R355" i="1"/>
  <c r="T355" i="1" s="1"/>
  <c r="O355" i="1"/>
  <c r="S354" i="1"/>
  <c r="R354" i="1"/>
  <c r="T354" i="1" s="1"/>
  <c r="O354" i="1"/>
  <c r="T353" i="1"/>
  <c r="O353" i="1"/>
  <c r="S352" i="1"/>
  <c r="R352" i="1"/>
  <c r="T352" i="1" s="1"/>
  <c r="O352" i="1"/>
  <c r="T351" i="1"/>
  <c r="O351" i="1"/>
  <c r="T350" i="1"/>
  <c r="O350" i="1"/>
  <c r="T349" i="1"/>
  <c r="O349" i="1"/>
  <c r="S348" i="1"/>
  <c r="R348" i="1"/>
  <c r="T348" i="1" s="1"/>
  <c r="O348" i="1"/>
  <c r="T347" i="1"/>
  <c r="O347" i="1"/>
  <c r="T346" i="1"/>
  <c r="O346" i="1"/>
  <c r="T345" i="1"/>
  <c r="O345" i="1"/>
  <c r="T344" i="1"/>
  <c r="O344" i="1"/>
  <c r="T343" i="1"/>
  <c r="O343" i="1"/>
  <c r="T342" i="1"/>
  <c r="O342" i="1"/>
  <c r="T341" i="1"/>
  <c r="O341" i="1"/>
  <c r="T340" i="1"/>
  <c r="O340" i="1"/>
  <c r="S339" i="1"/>
  <c r="R339" i="1"/>
  <c r="T339" i="1" s="1"/>
  <c r="O339" i="1"/>
  <c r="S338" i="1"/>
  <c r="R338" i="1"/>
  <c r="T338" i="1" s="1"/>
  <c r="O338" i="1"/>
  <c r="S337" i="1"/>
  <c r="R337" i="1"/>
  <c r="T337" i="1" s="1"/>
  <c r="O337" i="1"/>
  <c r="N337" i="1"/>
  <c r="S336" i="1"/>
  <c r="R336" i="1"/>
  <c r="O336" i="1"/>
  <c r="N336" i="1"/>
  <c r="T336" i="1" s="1"/>
  <c r="S335" i="1"/>
  <c r="R335" i="1"/>
  <c r="N335" i="1"/>
  <c r="O335" i="1" s="1"/>
  <c r="S334" i="1"/>
  <c r="R334" i="1"/>
  <c r="T334" i="1" s="1"/>
  <c r="N334" i="1"/>
  <c r="O334" i="1" s="1"/>
  <c r="S333" i="1"/>
  <c r="R333" i="1"/>
  <c r="T333" i="1" s="1"/>
  <c r="O333" i="1"/>
  <c r="S332" i="1"/>
  <c r="R332" i="1"/>
  <c r="T332" i="1" s="1"/>
  <c r="O332" i="1"/>
  <c r="S331" i="1"/>
  <c r="R331" i="1"/>
  <c r="T331" i="1" s="1"/>
  <c r="O331" i="1"/>
  <c r="N331" i="1"/>
  <c r="S330" i="1"/>
  <c r="R330" i="1"/>
  <c r="O330" i="1"/>
  <c r="N330" i="1"/>
  <c r="T330" i="1" s="1"/>
  <c r="S329" i="1"/>
  <c r="R329" i="1"/>
  <c r="N329" i="1"/>
  <c r="O329" i="1" s="1"/>
  <c r="S328" i="1"/>
  <c r="R328" i="1"/>
  <c r="T328" i="1" s="1"/>
  <c r="N328" i="1"/>
  <c r="O328" i="1" s="1"/>
  <c r="S327" i="1"/>
  <c r="R327" i="1"/>
  <c r="T327" i="1" s="1"/>
  <c r="O327" i="1"/>
  <c r="N327" i="1"/>
  <c r="T326" i="1"/>
  <c r="O326" i="1"/>
  <c r="S325" i="1"/>
  <c r="R325" i="1"/>
  <c r="T325" i="1" s="1"/>
  <c r="O325" i="1"/>
  <c r="S324" i="1"/>
  <c r="R324" i="1"/>
  <c r="T324" i="1" s="1"/>
  <c r="O324" i="1"/>
  <c r="S323" i="1"/>
  <c r="R323" i="1"/>
  <c r="T323" i="1" s="1"/>
  <c r="O323" i="1"/>
  <c r="S322" i="1"/>
  <c r="R322" i="1"/>
  <c r="T322" i="1" s="1"/>
  <c r="O322" i="1"/>
  <c r="S321" i="1"/>
  <c r="R321" i="1"/>
  <c r="T321" i="1" s="1"/>
  <c r="O321" i="1"/>
  <c r="S320" i="1"/>
  <c r="R320" i="1"/>
  <c r="T320" i="1" s="1"/>
  <c r="O320" i="1"/>
  <c r="S319" i="1"/>
  <c r="R319" i="1"/>
  <c r="T319" i="1" s="1"/>
  <c r="O319" i="1"/>
  <c r="S318" i="1"/>
  <c r="R318" i="1"/>
  <c r="T318" i="1" s="1"/>
  <c r="O318" i="1"/>
  <c r="S317" i="1"/>
  <c r="R317" i="1"/>
  <c r="T317" i="1" s="1"/>
  <c r="O317" i="1"/>
  <c r="S316" i="1"/>
  <c r="R316" i="1"/>
  <c r="T316" i="1" s="1"/>
  <c r="O316" i="1"/>
  <c r="S315" i="1"/>
  <c r="R315" i="1"/>
  <c r="T315" i="1" s="1"/>
  <c r="O315" i="1"/>
  <c r="S314" i="1"/>
  <c r="R314" i="1"/>
  <c r="T314" i="1" s="1"/>
  <c r="N314" i="1"/>
  <c r="O314" i="1" s="1"/>
  <c r="S313" i="1"/>
  <c r="R313" i="1"/>
  <c r="T313" i="1" s="1"/>
  <c r="O313" i="1"/>
  <c r="N313" i="1"/>
  <c r="S312" i="1"/>
  <c r="R312" i="1"/>
  <c r="T312" i="1" s="1"/>
  <c r="O312" i="1"/>
  <c r="N312" i="1"/>
  <c r="S311" i="1"/>
  <c r="R311" i="1"/>
  <c r="N311" i="1"/>
  <c r="T311" i="1" s="1"/>
  <c r="S310" i="1"/>
  <c r="R310" i="1"/>
  <c r="N310" i="1"/>
  <c r="O310" i="1" s="1"/>
  <c r="S309" i="1"/>
  <c r="R309" i="1"/>
  <c r="T309" i="1" s="1"/>
  <c r="N309" i="1"/>
  <c r="O309" i="1" s="1"/>
  <c r="S308" i="1"/>
  <c r="R308" i="1"/>
  <c r="T308" i="1" s="1"/>
  <c r="O308" i="1"/>
  <c r="S307" i="1"/>
  <c r="R307" i="1"/>
  <c r="T307" i="1" s="1"/>
  <c r="O307" i="1"/>
  <c r="S306" i="1"/>
  <c r="R306" i="1"/>
  <c r="T306" i="1" s="1"/>
  <c r="O306" i="1"/>
  <c r="N306" i="1"/>
  <c r="S305" i="1"/>
  <c r="R305" i="1"/>
  <c r="N305" i="1"/>
  <c r="T305" i="1" s="1"/>
  <c r="S304" i="1"/>
  <c r="R304" i="1"/>
  <c r="N304" i="1"/>
  <c r="O304" i="1" s="1"/>
  <c r="S303" i="1"/>
  <c r="R303" i="1"/>
  <c r="T303" i="1" s="1"/>
  <c r="O303" i="1"/>
  <c r="S302" i="1"/>
  <c r="R302" i="1"/>
  <c r="T302" i="1" s="1"/>
  <c r="O302" i="1"/>
  <c r="S301" i="1"/>
  <c r="R301" i="1"/>
  <c r="T301" i="1" s="1"/>
  <c r="O301" i="1"/>
  <c r="S300" i="1"/>
  <c r="R300" i="1"/>
  <c r="T300" i="1" s="1"/>
  <c r="O300" i="1"/>
  <c r="S299" i="1"/>
  <c r="R299" i="1"/>
  <c r="T299" i="1" s="1"/>
  <c r="O299" i="1"/>
  <c r="S298" i="1"/>
  <c r="R298" i="1"/>
  <c r="T298" i="1" s="1"/>
  <c r="O298" i="1"/>
  <c r="S297" i="1"/>
  <c r="R297" i="1"/>
  <c r="T297" i="1" s="1"/>
  <c r="O297" i="1"/>
  <c r="S296" i="1"/>
  <c r="R296" i="1"/>
  <c r="T296" i="1" s="1"/>
  <c r="O296" i="1"/>
  <c r="S295" i="1"/>
  <c r="R295" i="1"/>
  <c r="T295" i="1" s="1"/>
  <c r="O295" i="1"/>
  <c r="S294" i="1"/>
  <c r="R294" i="1"/>
  <c r="T294" i="1" s="1"/>
  <c r="O294" i="1"/>
  <c r="S293" i="1"/>
  <c r="R293" i="1"/>
  <c r="T293" i="1" s="1"/>
  <c r="O293" i="1"/>
  <c r="T292" i="1"/>
  <c r="O292" i="1"/>
  <c r="S291" i="1"/>
  <c r="R291" i="1"/>
  <c r="T291" i="1" s="1"/>
  <c r="O291" i="1"/>
  <c r="S290" i="1"/>
  <c r="R290" i="1"/>
  <c r="T290" i="1" s="1"/>
  <c r="O290" i="1"/>
  <c r="T289" i="1"/>
  <c r="O289" i="1"/>
  <c r="S288" i="1"/>
  <c r="R288" i="1"/>
  <c r="T288" i="1" s="1"/>
  <c r="O288" i="1"/>
  <c r="S287" i="1"/>
  <c r="R287" i="1"/>
  <c r="T287" i="1" s="1"/>
  <c r="O287" i="1"/>
  <c r="T286" i="1"/>
  <c r="O286" i="1"/>
  <c r="S285" i="1"/>
  <c r="R285" i="1"/>
  <c r="T285" i="1" s="1"/>
  <c r="O285" i="1"/>
  <c r="S284" i="1"/>
  <c r="R284" i="1"/>
  <c r="T284" i="1" s="1"/>
  <c r="O284" i="1"/>
  <c r="S283" i="1"/>
  <c r="R283" i="1"/>
  <c r="T283" i="1" s="1"/>
  <c r="O283" i="1"/>
  <c r="S282" i="1"/>
  <c r="R282" i="1"/>
  <c r="T282" i="1" s="1"/>
  <c r="O282" i="1"/>
  <c r="S281" i="1"/>
  <c r="R281" i="1"/>
  <c r="T281" i="1" s="1"/>
  <c r="O281" i="1"/>
  <c r="S280" i="1"/>
  <c r="R280" i="1"/>
  <c r="T280" i="1" s="1"/>
  <c r="O280" i="1"/>
  <c r="S279" i="1"/>
  <c r="R279" i="1"/>
  <c r="T279" i="1" s="1"/>
  <c r="O279" i="1"/>
  <c r="S278" i="1"/>
  <c r="R278" i="1"/>
  <c r="T278" i="1" s="1"/>
  <c r="O278" i="1"/>
  <c r="S277" i="1"/>
  <c r="R277" i="1"/>
  <c r="T277" i="1" s="1"/>
  <c r="O277" i="1"/>
  <c r="S276" i="1"/>
  <c r="R276" i="1"/>
  <c r="T276" i="1" s="1"/>
  <c r="O276" i="1"/>
  <c r="S275" i="1"/>
  <c r="R275" i="1"/>
  <c r="T275" i="1" s="1"/>
  <c r="O275" i="1"/>
  <c r="S274" i="1"/>
  <c r="R274" i="1"/>
  <c r="T274" i="1" s="1"/>
  <c r="O274" i="1"/>
  <c r="S273" i="1"/>
  <c r="R273" i="1"/>
  <c r="T273" i="1" s="1"/>
  <c r="O273" i="1"/>
  <c r="S272" i="1"/>
  <c r="R272" i="1"/>
  <c r="T272" i="1" s="1"/>
  <c r="O272" i="1"/>
  <c r="S271" i="1"/>
  <c r="R271" i="1"/>
  <c r="T271" i="1" s="1"/>
  <c r="O271" i="1"/>
  <c r="T270" i="1"/>
  <c r="O270" i="1"/>
  <c r="T269" i="1"/>
  <c r="O269" i="1"/>
  <c r="T268" i="1"/>
  <c r="O268" i="1"/>
  <c r="T267" i="1"/>
  <c r="O267" i="1"/>
  <c r="T266" i="1"/>
  <c r="O266" i="1"/>
  <c r="T265" i="1"/>
  <c r="O265" i="1"/>
  <c r="T264" i="1"/>
  <c r="O264" i="1"/>
  <c r="T263" i="1"/>
  <c r="O263" i="1"/>
  <c r="T262" i="1"/>
  <c r="O262" i="1"/>
  <c r="T261" i="1"/>
  <c r="O261" i="1"/>
  <c r="T260" i="1"/>
  <c r="O260" i="1"/>
  <c r="T259" i="1"/>
  <c r="O259" i="1"/>
  <c r="T258" i="1"/>
  <c r="O258" i="1"/>
  <c r="T257" i="1"/>
  <c r="O257" i="1"/>
  <c r="T256" i="1"/>
  <c r="O256" i="1"/>
  <c r="T255" i="1"/>
  <c r="O255" i="1"/>
  <c r="T254" i="1"/>
  <c r="O254" i="1"/>
  <c r="T253" i="1"/>
  <c r="O253" i="1"/>
  <c r="T252" i="1"/>
  <c r="O252" i="1"/>
  <c r="T251" i="1"/>
  <c r="O251" i="1"/>
  <c r="T250" i="1"/>
  <c r="O250" i="1"/>
  <c r="S249" i="1"/>
  <c r="R249" i="1"/>
  <c r="T249" i="1" s="1"/>
  <c r="O249" i="1"/>
  <c r="T248" i="1"/>
  <c r="O248" i="1"/>
  <c r="T247" i="1"/>
  <c r="O247" i="1"/>
  <c r="T246" i="1"/>
  <c r="O246" i="1"/>
  <c r="T245" i="1"/>
  <c r="O245" i="1"/>
  <c r="S244" i="1"/>
  <c r="R244" i="1"/>
  <c r="T244" i="1" s="1"/>
  <c r="O244" i="1"/>
  <c r="T243" i="1"/>
  <c r="O243" i="1"/>
  <c r="T242" i="1"/>
  <c r="O242" i="1"/>
  <c r="T241" i="1"/>
  <c r="O241" i="1"/>
  <c r="T240" i="1"/>
  <c r="O240" i="1"/>
  <c r="S239" i="1"/>
  <c r="R239" i="1"/>
  <c r="T239" i="1" s="1"/>
  <c r="O239" i="1"/>
  <c r="T238" i="1"/>
  <c r="O238" i="1"/>
  <c r="T237" i="1"/>
  <c r="O237" i="1"/>
  <c r="S236" i="1"/>
  <c r="R236" i="1"/>
  <c r="T236" i="1" s="1"/>
  <c r="O236" i="1"/>
  <c r="T235" i="1"/>
  <c r="O235" i="1"/>
  <c r="T234" i="1"/>
  <c r="O234" i="1"/>
  <c r="T233" i="1"/>
  <c r="O233" i="1"/>
  <c r="S232" i="1"/>
  <c r="R232" i="1"/>
  <c r="T232" i="1" s="1"/>
  <c r="O232" i="1"/>
  <c r="T231" i="1"/>
  <c r="O231" i="1"/>
  <c r="T230" i="1"/>
  <c r="O230" i="1"/>
  <c r="S229" i="1"/>
  <c r="R229" i="1"/>
  <c r="T229" i="1" s="1"/>
  <c r="O229" i="1"/>
  <c r="S228" i="1"/>
  <c r="R228" i="1"/>
  <c r="T228" i="1" s="1"/>
  <c r="O228" i="1"/>
  <c r="T227" i="1"/>
  <c r="O227" i="1"/>
  <c r="T226" i="1"/>
  <c r="O226" i="1"/>
  <c r="T225" i="1"/>
  <c r="O225" i="1"/>
  <c r="T224" i="1"/>
  <c r="O224" i="1"/>
  <c r="S223" i="1"/>
  <c r="R223" i="1"/>
  <c r="T223" i="1" s="1"/>
  <c r="O223" i="1"/>
  <c r="T222" i="1"/>
  <c r="O222" i="1"/>
  <c r="T221" i="1"/>
  <c r="O221" i="1"/>
  <c r="T220" i="1"/>
  <c r="O220" i="1"/>
  <c r="S219" i="1"/>
  <c r="R219" i="1"/>
  <c r="T219" i="1" s="1"/>
  <c r="O219" i="1"/>
  <c r="S218" i="1"/>
  <c r="R218" i="1"/>
  <c r="N218" i="1"/>
  <c r="T218" i="1" s="1"/>
  <c r="S217" i="1"/>
  <c r="R217" i="1"/>
  <c r="N217" i="1"/>
  <c r="O217" i="1" s="1"/>
  <c r="S216" i="1"/>
  <c r="R216" i="1"/>
  <c r="T216" i="1" s="1"/>
  <c r="N216" i="1"/>
  <c r="O216" i="1" s="1"/>
  <c r="S215" i="1"/>
  <c r="R215" i="1"/>
  <c r="T215" i="1" s="1"/>
  <c r="O215" i="1"/>
  <c r="S214" i="1"/>
  <c r="R214" i="1"/>
  <c r="T214" i="1" s="1"/>
  <c r="O214" i="1"/>
  <c r="S213" i="1"/>
  <c r="R213" i="1"/>
  <c r="T213" i="1" s="1"/>
  <c r="O213" i="1"/>
  <c r="T212" i="1"/>
  <c r="O212" i="1"/>
  <c r="T211" i="1"/>
  <c r="O211" i="1"/>
  <c r="T210" i="1"/>
  <c r="O210" i="1"/>
  <c r="T209" i="1"/>
  <c r="O209" i="1"/>
  <c r="T208" i="1"/>
  <c r="O208" i="1"/>
  <c r="S207" i="1"/>
  <c r="R207" i="1"/>
  <c r="T207" i="1" s="1"/>
  <c r="O207" i="1"/>
  <c r="T206" i="1"/>
  <c r="O206" i="1"/>
  <c r="T205" i="1"/>
  <c r="O205" i="1"/>
  <c r="T204" i="1"/>
  <c r="O204" i="1"/>
  <c r="T203" i="1"/>
  <c r="O203" i="1"/>
  <c r="T202" i="1"/>
  <c r="O202" i="1"/>
  <c r="T201" i="1"/>
  <c r="O201" i="1"/>
  <c r="T200" i="1"/>
  <c r="O200" i="1"/>
  <c r="S199" i="1"/>
  <c r="R199" i="1"/>
  <c r="T199" i="1" s="1"/>
  <c r="O199" i="1"/>
  <c r="T198" i="1"/>
  <c r="O198" i="1"/>
  <c r="T197" i="1"/>
  <c r="O197" i="1"/>
  <c r="S196" i="1"/>
  <c r="R196" i="1"/>
  <c r="T196" i="1" s="1"/>
  <c r="O196" i="1"/>
  <c r="S195" i="1"/>
  <c r="R195" i="1"/>
  <c r="T195" i="1" s="1"/>
  <c r="O195" i="1"/>
  <c r="T194" i="1"/>
  <c r="O194" i="1"/>
  <c r="T193" i="1"/>
  <c r="O193" i="1"/>
  <c r="T192" i="1"/>
  <c r="O192" i="1"/>
  <c r="T191" i="1"/>
  <c r="O191" i="1"/>
  <c r="T190" i="1"/>
  <c r="O190" i="1"/>
  <c r="T189" i="1"/>
  <c r="O189" i="1"/>
  <c r="T188" i="1"/>
  <c r="O188" i="1"/>
  <c r="T187" i="1"/>
  <c r="O187" i="1"/>
  <c r="T186" i="1"/>
  <c r="O186" i="1"/>
  <c r="T185" i="1"/>
  <c r="O185" i="1"/>
  <c r="T184" i="1"/>
  <c r="O184" i="1"/>
  <c r="T183" i="1"/>
  <c r="O183" i="1"/>
  <c r="T182" i="1"/>
  <c r="O182" i="1"/>
  <c r="T181" i="1"/>
  <c r="O181" i="1"/>
  <c r="T180" i="1"/>
  <c r="O180" i="1"/>
  <c r="T179" i="1"/>
  <c r="O179" i="1"/>
  <c r="T178" i="1"/>
  <c r="O178" i="1"/>
  <c r="S177" i="1"/>
  <c r="R177" i="1"/>
  <c r="T177" i="1" s="1"/>
  <c r="O177" i="1"/>
  <c r="T176" i="1"/>
  <c r="O176" i="1"/>
  <c r="T175" i="1"/>
  <c r="O175" i="1"/>
  <c r="T174" i="1"/>
  <c r="O174" i="1"/>
  <c r="T173" i="1"/>
  <c r="O173" i="1"/>
  <c r="T172" i="1"/>
  <c r="O172" i="1"/>
  <c r="T171" i="1"/>
  <c r="O171" i="1"/>
  <c r="T170" i="1"/>
  <c r="O170" i="1"/>
  <c r="T169" i="1"/>
  <c r="O169" i="1"/>
  <c r="T168" i="1"/>
  <c r="O168" i="1"/>
  <c r="T167" i="1"/>
  <c r="O167" i="1"/>
  <c r="T166" i="1"/>
  <c r="O166" i="1"/>
  <c r="T165" i="1"/>
  <c r="O165" i="1"/>
  <c r="T164" i="1"/>
  <c r="O164" i="1"/>
  <c r="S163" i="1"/>
  <c r="R163" i="1"/>
  <c r="T163" i="1" s="1"/>
  <c r="O163" i="1"/>
  <c r="T162" i="1"/>
  <c r="O162" i="1"/>
  <c r="S161" i="1"/>
  <c r="R161" i="1"/>
  <c r="T161" i="1" s="1"/>
  <c r="O161" i="1"/>
  <c r="S160" i="1"/>
  <c r="R160" i="1"/>
  <c r="T160" i="1" s="1"/>
  <c r="O160" i="1"/>
  <c r="T159" i="1"/>
  <c r="O159" i="1"/>
  <c r="S158" i="1"/>
  <c r="R158" i="1"/>
  <c r="N158" i="1"/>
  <c r="O158" i="1" s="1"/>
  <c r="S157" i="1"/>
  <c r="R157" i="1"/>
  <c r="T157" i="1" s="1"/>
  <c r="N157" i="1"/>
  <c r="O157" i="1" s="1"/>
  <c r="S156" i="1"/>
  <c r="R156" i="1"/>
  <c r="T156" i="1" s="1"/>
  <c r="O156" i="1"/>
  <c r="S155" i="1"/>
  <c r="R155" i="1"/>
  <c r="T155" i="1" s="1"/>
  <c r="O155" i="1"/>
  <c r="T154" i="1"/>
  <c r="S154" i="1"/>
  <c r="R154" i="1"/>
  <c r="O154" i="1"/>
  <c r="S153" i="1"/>
  <c r="R153" i="1"/>
  <c r="T153" i="1" s="1"/>
  <c r="O153" i="1"/>
  <c r="S152" i="1"/>
  <c r="R152" i="1"/>
  <c r="T152" i="1" s="1"/>
  <c r="O152" i="1"/>
  <c r="T151" i="1"/>
  <c r="O151" i="1"/>
  <c r="T150" i="1"/>
  <c r="O150" i="1"/>
  <c r="S149" i="1"/>
  <c r="R149" i="1"/>
  <c r="T149" i="1" s="1"/>
  <c r="O149" i="1"/>
  <c r="S148" i="1"/>
  <c r="R148" i="1"/>
  <c r="T148" i="1" s="1"/>
  <c r="O148" i="1"/>
  <c r="T147" i="1"/>
  <c r="O147" i="1"/>
  <c r="S146" i="1"/>
  <c r="R146" i="1"/>
  <c r="T146" i="1" s="1"/>
  <c r="O146" i="1"/>
  <c r="S145" i="1"/>
  <c r="R145" i="1"/>
  <c r="T145" i="1" s="1"/>
  <c r="O145" i="1"/>
  <c r="S144" i="1"/>
  <c r="R144" i="1"/>
  <c r="T144" i="1" s="1"/>
  <c r="O144" i="1"/>
  <c r="T143" i="1"/>
  <c r="O143" i="1"/>
  <c r="S142" i="1"/>
  <c r="R142" i="1"/>
  <c r="T142" i="1" s="1"/>
  <c r="O142" i="1"/>
  <c r="S141" i="1"/>
  <c r="R141" i="1"/>
  <c r="T141" i="1" s="1"/>
  <c r="O141" i="1"/>
  <c r="T140" i="1"/>
  <c r="O140" i="1"/>
  <c r="S139" i="1"/>
  <c r="R139" i="1"/>
  <c r="T139" i="1" s="1"/>
  <c r="O139" i="1"/>
  <c r="S138" i="1"/>
  <c r="R138" i="1"/>
  <c r="T138" i="1" s="1"/>
  <c r="O138" i="1"/>
  <c r="T137" i="1"/>
  <c r="O137" i="1"/>
  <c r="T136" i="1"/>
  <c r="O136" i="1"/>
  <c r="S135" i="1"/>
  <c r="R135" i="1"/>
  <c r="T135" i="1" s="1"/>
  <c r="O135" i="1"/>
  <c r="S134" i="1"/>
  <c r="R134" i="1"/>
  <c r="N134" i="1"/>
  <c r="O134" i="1" s="1"/>
  <c r="S133" i="1"/>
  <c r="R133" i="1"/>
  <c r="N133" i="1"/>
  <c r="O133" i="1" s="1"/>
  <c r="S132" i="1"/>
  <c r="R132" i="1"/>
  <c r="N132" i="1"/>
  <c r="O132" i="1" s="1"/>
  <c r="T131" i="1"/>
  <c r="O131" i="1"/>
  <c r="T130" i="1"/>
  <c r="O130" i="1"/>
  <c r="S129" i="1"/>
  <c r="R129" i="1"/>
  <c r="T129" i="1" s="1"/>
  <c r="N129" i="1"/>
  <c r="O129" i="1" s="1"/>
  <c r="S128" i="1"/>
  <c r="R128" i="1"/>
  <c r="T128" i="1" s="1"/>
  <c r="O128" i="1"/>
  <c r="N128" i="1"/>
  <c r="T127" i="1"/>
  <c r="O127" i="1"/>
  <c r="S126" i="1"/>
  <c r="R126" i="1"/>
  <c r="O126" i="1"/>
  <c r="N126" i="1"/>
  <c r="T126" i="1" s="1"/>
  <c r="O125" i="1"/>
  <c r="N125" i="1"/>
  <c r="T125" i="1" s="1"/>
  <c r="N124" i="1"/>
  <c r="T124" i="1" s="1"/>
  <c r="S123" i="1"/>
  <c r="R123" i="1"/>
  <c r="T123" i="1" s="1"/>
  <c r="O123" i="1"/>
  <c r="N123" i="1"/>
  <c r="S122" i="1"/>
  <c r="R122" i="1"/>
  <c r="O122" i="1"/>
  <c r="N122" i="1"/>
  <c r="T122" i="1" s="1"/>
  <c r="T121" i="1"/>
  <c r="O121" i="1"/>
  <c r="T120" i="1"/>
  <c r="O120" i="1"/>
  <c r="T119" i="1"/>
  <c r="O119" i="1"/>
  <c r="S118" i="1"/>
  <c r="R118" i="1"/>
  <c r="T118" i="1" s="1"/>
  <c r="O118" i="1"/>
  <c r="T117" i="1"/>
  <c r="O117" i="1"/>
  <c r="T116" i="1"/>
  <c r="O116" i="1"/>
  <c r="T115" i="1"/>
  <c r="O115" i="1"/>
  <c r="T114" i="1"/>
  <c r="O114" i="1"/>
  <c r="T113" i="1"/>
  <c r="O113" i="1"/>
  <c r="T112" i="1"/>
  <c r="O112" i="1"/>
  <c r="T111" i="1"/>
  <c r="O111" i="1"/>
  <c r="T110" i="1"/>
  <c r="O110" i="1"/>
  <c r="T109" i="1"/>
  <c r="O109" i="1"/>
  <c r="T108" i="1"/>
  <c r="O108" i="1"/>
  <c r="T107" i="1"/>
  <c r="O107" i="1"/>
  <c r="T106" i="1"/>
  <c r="O106" i="1"/>
  <c r="T105" i="1"/>
  <c r="O105" i="1"/>
  <c r="T104" i="1"/>
  <c r="O104" i="1"/>
  <c r="T103" i="1"/>
  <c r="O103" i="1"/>
  <c r="T102" i="1"/>
  <c r="O102" i="1"/>
  <c r="T101" i="1"/>
  <c r="O101" i="1"/>
  <c r="T100" i="1"/>
  <c r="O100" i="1"/>
  <c r="T99" i="1"/>
  <c r="O99" i="1"/>
  <c r="T98" i="1"/>
  <c r="O98" i="1"/>
  <c r="T97" i="1"/>
  <c r="O97" i="1"/>
  <c r="T96" i="1"/>
  <c r="O96" i="1"/>
  <c r="S95" i="1"/>
  <c r="R95" i="1"/>
  <c r="T95" i="1" s="1"/>
  <c r="O95" i="1"/>
  <c r="T94" i="1"/>
  <c r="O94" i="1"/>
  <c r="T93" i="1"/>
  <c r="O93" i="1"/>
  <c r="T92" i="1"/>
  <c r="O92" i="1"/>
  <c r="T91" i="1"/>
  <c r="O91" i="1"/>
  <c r="T90" i="1"/>
  <c r="O90" i="1"/>
  <c r="T89" i="1"/>
  <c r="O89" i="1"/>
  <c r="T88" i="1"/>
  <c r="O88" i="1"/>
  <c r="T87" i="1"/>
  <c r="O87" i="1"/>
  <c r="T86" i="1"/>
  <c r="O86" i="1"/>
  <c r="T85" i="1"/>
  <c r="O85" i="1"/>
  <c r="T84" i="1"/>
  <c r="O84" i="1"/>
  <c r="T83" i="1"/>
  <c r="O83" i="1"/>
  <c r="S82" i="1"/>
  <c r="R82" i="1"/>
  <c r="T82" i="1" s="1"/>
  <c r="O82" i="1"/>
  <c r="T81" i="1"/>
  <c r="O81" i="1"/>
  <c r="T80" i="1"/>
  <c r="O80" i="1"/>
  <c r="T79" i="1"/>
  <c r="O79" i="1"/>
  <c r="T78" i="1"/>
  <c r="O78" i="1"/>
  <c r="S77" i="1"/>
  <c r="R77" i="1"/>
  <c r="T77" i="1" s="1"/>
  <c r="O77" i="1"/>
  <c r="S76" i="1"/>
  <c r="R76" i="1"/>
  <c r="T76" i="1" s="1"/>
  <c r="O76" i="1"/>
  <c r="T75" i="1"/>
  <c r="O75" i="1"/>
  <c r="S74" i="1"/>
  <c r="R74" i="1"/>
  <c r="T74" i="1" s="1"/>
  <c r="O74" i="1"/>
  <c r="S73" i="1"/>
  <c r="R73" i="1"/>
  <c r="T73" i="1" s="1"/>
  <c r="O73" i="1"/>
  <c r="S72" i="1"/>
  <c r="R72" i="1"/>
  <c r="T72" i="1" s="1"/>
  <c r="O72" i="1"/>
  <c r="S71" i="1"/>
  <c r="R71" i="1"/>
  <c r="T71" i="1" s="1"/>
  <c r="O71" i="1"/>
  <c r="S70" i="1"/>
  <c r="R70" i="1"/>
  <c r="T70" i="1" s="1"/>
  <c r="O70" i="1"/>
  <c r="S69" i="1"/>
  <c r="R69" i="1"/>
  <c r="T69" i="1" s="1"/>
  <c r="O69" i="1"/>
  <c r="S68" i="1"/>
  <c r="R68" i="1"/>
  <c r="T68" i="1" s="1"/>
  <c r="O68" i="1"/>
  <c r="S67" i="1"/>
  <c r="R67" i="1"/>
  <c r="T67" i="1" s="1"/>
  <c r="O67" i="1"/>
  <c r="S66" i="1"/>
  <c r="R66" i="1"/>
  <c r="T66" i="1" s="1"/>
  <c r="O66" i="1"/>
  <c r="S65" i="1"/>
  <c r="R65" i="1"/>
  <c r="T65" i="1" s="1"/>
  <c r="O65" i="1"/>
  <c r="S64" i="1"/>
  <c r="R64" i="1"/>
  <c r="T64" i="1" s="1"/>
  <c r="O64" i="1"/>
  <c r="S63" i="1"/>
  <c r="R63" i="1"/>
  <c r="T63" i="1" s="1"/>
  <c r="O63" i="1"/>
  <c r="S62" i="1"/>
  <c r="R62" i="1"/>
  <c r="T62" i="1" s="1"/>
  <c r="O62" i="1"/>
  <c r="S61" i="1"/>
  <c r="R61" i="1"/>
  <c r="T61" i="1" s="1"/>
  <c r="O61" i="1"/>
  <c r="S60" i="1"/>
  <c r="R60" i="1"/>
  <c r="T60" i="1" s="1"/>
  <c r="O60" i="1"/>
  <c r="S59" i="1"/>
  <c r="R59" i="1"/>
  <c r="T59" i="1" s="1"/>
  <c r="O59" i="1"/>
  <c r="T58" i="1"/>
  <c r="O58" i="1"/>
  <c r="S57" i="1"/>
  <c r="R57" i="1"/>
  <c r="T57" i="1" s="1"/>
  <c r="O57" i="1"/>
  <c r="T56" i="1"/>
  <c r="O56" i="1"/>
  <c r="S55" i="1"/>
  <c r="R55" i="1"/>
  <c r="T55" i="1" s="1"/>
  <c r="O55" i="1"/>
  <c r="S54" i="1"/>
  <c r="R54" i="1"/>
  <c r="T54" i="1" s="1"/>
  <c r="O54" i="1"/>
  <c r="S53" i="1"/>
  <c r="R53" i="1"/>
  <c r="T53" i="1" s="1"/>
  <c r="O53" i="1"/>
  <c r="T52" i="1"/>
  <c r="O52" i="1"/>
  <c r="S51" i="1"/>
  <c r="R51" i="1"/>
  <c r="T51" i="1" s="1"/>
  <c r="O51" i="1"/>
  <c r="S50" i="1"/>
  <c r="R50" i="1"/>
  <c r="T50" i="1" s="1"/>
  <c r="O50" i="1"/>
  <c r="S49" i="1"/>
  <c r="R49" i="1"/>
  <c r="T49" i="1" s="1"/>
  <c r="O49" i="1"/>
  <c r="T48" i="1"/>
  <c r="O48" i="1"/>
  <c r="T47" i="1"/>
  <c r="O47" i="1"/>
  <c r="S46" i="1"/>
  <c r="R46" i="1"/>
  <c r="T46" i="1" s="1"/>
  <c r="O46" i="1"/>
  <c r="S45" i="1"/>
  <c r="R45" i="1"/>
  <c r="T45" i="1" s="1"/>
  <c r="O45" i="1"/>
  <c r="S44" i="1"/>
  <c r="R44" i="1"/>
  <c r="T44" i="1" s="1"/>
  <c r="O44" i="1"/>
  <c r="T43" i="1"/>
  <c r="O43" i="1"/>
  <c r="S42" i="1"/>
  <c r="R42" i="1"/>
  <c r="Q42" i="1"/>
  <c r="N42" i="1"/>
  <c r="T41" i="1"/>
  <c r="O41" i="1"/>
  <c r="T40" i="1"/>
  <c r="O40" i="1"/>
  <c r="T39" i="1"/>
  <c r="O39" i="1"/>
  <c r="T38" i="1"/>
  <c r="O38" i="1"/>
  <c r="T37" i="1"/>
  <c r="O37" i="1"/>
  <c r="T36" i="1"/>
  <c r="O36" i="1"/>
  <c r="T35" i="1"/>
  <c r="O35" i="1"/>
  <c r="T34" i="1"/>
  <c r="O34" i="1"/>
  <c r="T33" i="1"/>
  <c r="O33" i="1"/>
  <c r="T32" i="1"/>
  <c r="O32" i="1"/>
  <c r="T31" i="1"/>
  <c r="O31" i="1"/>
  <c r="T30" i="1"/>
  <c r="O30" i="1"/>
  <c r="T29" i="1"/>
  <c r="O29" i="1"/>
  <c r="T28" i="1"/>
  <c r="O28" i="1"/>
  <c r="T27" i="1"/>
  <c r="O27" i="1"/>
  <c r="T26" i="1"/>
  <c r="O26" i="1"/>
  <c r="S25" i="1"/>
  <c r="R25" i="1"/>
  <c r="T25" i="1" s="1"/>
  <c r="O25" i="1"/>
  <c r="S24" i="1"/>
  <c r="R24" i="1"/>
  <c r="T24" i="1" s="1"/>
  <c r="O24" i="1"/>
  <c r="S23" i="1"/>
  <c r="R23" i="1"/>
  <c r="T23" i="1" s="1"/>
  <c r="O23" i="1"/>
  <c r="T22" i="1"/>
  <c r="O22" i="1"/>
  <c r="S21" i="1"/>
  <c r="R21" i="1"/>
  <c r="T21" i="1" s="1"/>
  <c r="O21" i="1"/>
  <c r="S20" i="1"/>
  <c r="R20" i="1"/>
  <c r="T20" i="1" s="1"/>
  <c r="O20" i="1"/>
  <c r="S19" i="1"/>
  <c r="R19" i="1"/>
  <c r="T19" i="1" s="1"/>
  <c r="O19" i="1"/>
  <c r="S18" i="1"/>
  <c r="R18" i="1"/>
  <c r="T18" i="1" s="1"/>
  <c r="O18" i="1"/>
  <c r="T17" i="1"/>
  <c r="O17" i="1"/>
  <c r="T16" i="1"/>
  <c r="O16" i="1"/>
  <c r="T15" i="1"/>
  <c r="O15" i="1"/>
  <c r="T14" i="1"/>
  <c r="O14" i="1"/>
  <c r="S13" i="1"/>
  <c r="R13" i="1"/>
  <c r="T13" i="1" s="1"/>
  <c r="O13" i="1"/>
  <c r="S12" i="1"/>
  <c r="R12" i="1"/>
  <c r="T12" i="1" s="1"/>
  <c r="O12" i="1"/>
  <c r="S11" i="1"/>
  <c r="R11" i="1"/>
  <c r="T11" i="1" s="1"/>
  <c r="O11" i="1"/>
  <c r="S10" i="1"/>
  <c r="R10" i="1"/>
  <c r="T10" i="1" s="1"/>
  <c r="O10" i="1"/>
  <c r="S9" i="1"/>
  <c r="R9" i="1"/>
  <c r="T9" i="1" s="1"/>
  <c r="O9" i="1"/>
  <c r="S8" i="1"/>
  <c r="R8" i="1"/>
  <c r="T8" i="1" s="1"/>
  <c r="O8" i="1"/>
  <c r="S7" i="1"/>
  <c r="R7" i="1"/>
  <c r="T7" i="1" s="1"/>
  <c r="O7" i="1"/>
  <c r="S6" i="1"/>
  <c r="R6" i="1"/>
  <c r="R1613" i="1" s="1"/>
  <c r="O6" i="1"/>
  <c r="P3" i="1"/>
  <c r="P454" i="1" s="1"/>
  <c r="Q454" i="1" s="1"/>
  <c r="U1627" i="1" l="1"/>
  <c r="T1627" i="1"/>
  <c r="N1613" i="1"/>
  <c r="T42" i="1"/>
  <c r="U1635" i="1"/>
  <c r="T1635" i="1"/>
  <c r="W1657" i="1"/>
  <c r="U1657" i="1"/>
  <c r="U1695" i="1"/>
  <c r="T1695" i="1"/>
  <c r="T1698" i="1"/>
  <c r="U1698" i="1"/>
  <c r="T1700" i="1"/>
  <c r="U1700" i="1"/>
  <c r="U1725" i="1"/>
  <c r="T1725" i="1"/>
  <c r="P24" i="1"/>
  <c r="Q24" i="1" s="1"/>
  <c r="P6" i="1"/>
  <c r="Q6" i="1" s="1"/>
  <c r="T6" i="1"/>
  <c r="P8" i="1"/>
  <c r="Q8" i="1" s="1"/>
  <c r="P10" i="1"/>
  <c r="Q10" i="1" s="1"/>
  <c r="P12" i="1"/>
  <c r="Q12" i="1" s="1"/>
  <c r="P14" i="1"/>
  <c r="Q14" i="1" s="1"/>
  <c r="P15" i="1"/>
  <c r="Q15" i="1" s="1"/>
  <c r="P16" i="1"/>
  <c r="Q16" i="1" s="1"/>
  <c r="P17" i="1"/>
  <c r="Q17" i="1" s="1"/>
  <c r="P18" i="1"/>
  <c r="Q18" i="1" s="1"/>
  <c r="P20" i="1"/>
  <c r="Q20" i="1" s="1"/>
  <c r="P22" i="1"/>
  <c r="Q22" i="1" s="1"/>
  <c r="P23" i="1"/>
  <c r="Q23" i="1" s="1"/>
  <c r="P25" i="1"/>
  <c r="Q25" i="1" s="1"/>
  <c r="P43" i="1"/>
  <c r="Q43" i="1" s="1"/>
  <c r="P44" i="1"/>
  <c r="Q44" i="1" s="1"/>
  <c r="P46" i="1"/>
  <c r="Q46" i="1" s="1"/>
  <c r="P50" i="1"/>
  <c r="Q50" i="1" s="1"/>
  <c r="P52" i="1"/>
  <c r="Q52" i="1" s="1"/>
  <c r="P53" i="1"/>
  <c r="Q53" i="1" s="1"/>
  <c r="P55" i="1"/>
  <c r="Q55" i="1" s="1"/>
  <c r="P58" i="1"/>
  <c r="Q58" i="1" s="1"/>
  <c r="P59" i="1"/>
  <c r="Q59" i="1" s="1"/>
  <c r="P61" i="1"/>
  <c r="Q61" i="1" s="1"/>
  <c r="P63" i="1"/>
  <c r="Q63" i="1" s="1"/>
  <c r="P65" i="1"/>
  <c r="Q65" i="1" s="1"/>
  <c r="P67" i="1"/>
  <c r="Q67" i="1" s="1"/>
  <c r="P69" i="1"/>
  <c r="Q69" i="1" s="1"/>
  <c r="P71" i="1"/>
  <c r="Q71" i="1" s="1"/>
  <c r="P73" i="1"/>
  <c r="Q73" i="1" s="1"/>
  <c r="P75" i="1"/>
  <c r="Q75" i="1" s="1"/>
  <c r="P76" i="1"/>
  <c r="Q76" i="1" s="1"/>
  <c r="P78" i="1"/>
  <c r="Q78" i="1" s="1"/>
  <c r="P79" i="1"/>
  <c r="Q79" i="1" s="1"/>
  <c r="P80" i="1"/>
  <c r="Q80" i="1" s="1"/>
  <c r="P81" i="1"/>
  <c r="Q81" i="1" s="1"/>
  <c r="P82" i="1"/>
  <c r="Q82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O124" i="1"/>
  <c r="P132" i="1"/>
  <c r="Q132" i="1" s="1"/>
  <c r="T132" i="1"/>
  <c r="P133" i="1"/>
  <c r="T133" i="1"/>
  <c r="P134" i="1"/>
  <c r="Q134" i="1" s="1"/>
  <c r="T134" i="1"/>
  <c r="P136" i="1"/>
  <c r="Q136" i="1" s="1"/>
  <c r="P137" i="1"/>
  <c r="Q137" i="1" s="1"/>
  <c r="P138" i="1"/>
  <c r="Q138" i="1" s="1"/>
  <c r="P140" i="1"/>
  <c r="Q140" i="1" s="1"/>
  <c r="P141" i="1"/>
  <c r="Q141" i="1" s="1"/>
  <c r="P143" i="1"/>
  <c r="Q143" i="1" s="1"/>
  <c r="P144" i="1"/>
  <c r="Q144" i="1" s="1"/>
  <c r="P146" i="1"/>
  <c r="Q146" i="1" s="1"/>
  <c r="P149" i="1"/>
  <c r="Q149" i="1" s="1"/>
  <c r="P153" i="1"/>
  <c r="Q153" i="1" s="1"/>
  <c r="P155" i="1"/>
  <c r="Q155" i="1" s="1"/>
  <c r="P158" i="1"/>
  <c r="Q158" i="1" s="1"/>
  <c r="T158" i="1"/>
  <c r="P161" i="1"/>
  <c r="Q161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96" i="1"/>
  <c r="Q196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14" i="1"/>
  <c r="Q214" i="1" s="1"/>
  <c r="P217" i="1"/>
  <c r="Q217" i="1" s="1"/>
  <c r="T217" i="1"/>
  <c r="P304" i="1"/>
  <c r="Q304" i="1" s="1"/>
  <c r="T304" i="1"/>
  <c r="P307" i="1"/>
  <c r="Q307" i="1" s="1"/>
  <c r="P310" i="1"/>
  <c r="Q310" i="1" s="1"/>
  <c r="T310" i="1"/>
  <c r="V312" i="1" s="1"/>
  <c r="P329" i="1"/>
  <c r="Q329" i="1" s="1"/>
  <c r="T329" i="1"/>
  <c r="P332" i="1"/>
  <c r="Q332" i="1" s="1"/>
  <c r="P335" i="1"/>
  <c r="Q335" i="1" s="1"/>
  <c r="T335" i="1"/>
  <c r="P338" i="1"/>
  <c r="Q338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53" i="1"/>
  <c r="Q353" i="1" s="1"/>
  <c r="P354" i="1"/>
  <c r="Q354" i="1" s="1"/>
  <c r="P356" i="1"/>
  <c r="Q356" i="1" s="1"/>
  <c r="P358" i="1"/>
  <c r="Q358" i="1" s="1"/>
  <c r="P359" i="1"/>
  <c r="Q359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95" i="1"/>
  <c r="Q395" i="1" s="1"/>
  <c r="P399" i="1"/>
  <c r="Q399" i="1" s="1"/>
  <c r="P400" i="1"/>
  <c r="Q400" i="1" s="1"/>
  <c r="P403" i="1"/>
  <c r="Q403" i="1" s="1"/>
  <c r="T403" i="1"/>
  <c r="P405" i="1"/>
  <c r="T410" i="1"/>
  <c r="O410" i="1"/>
  <c r="T411" i="1"/>
  <c r="P413" i="1"/>
  <c r="Q413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34" i="1"/>
  <c r="Q434" i="1" s="1"/>
  <c r="P436" i="1"/>
  <c r="Q436" i="1" s="1"/>
  <c r="P438" i="1"/>
  <c r="Q438" i="1" s="1"/>
  <c r="P440" i="1"/>
  <c r="Q440" i="1" s="1"/>
  <c r="P445" i="1"/>
  <c r="Q445" i="1" s="1"/>
  <c r="P447" i="1"/>
  <c r="Q447" i="1" s="1"/>
  <c r="P451" i="1"/>
  <c r="Q451" i="1" s="1"/>
  <c r="P124" i="1"/>
  <c r="P127" i="1"/>
  <c r="Q127" i="1" s="1"/>
  <c r="P129" i="1"/>
  <c r="Q129" i="1" s="1"/>
  <c r="P157" i="1"/>
  <c r="Q157" i="1" s="1"/>
  <c r="P216" i="1"/>
  <c r="Q216" i="1" s="1"/>
  <c r="P219" i="1"/>
  <c r="Q219" i="1" s="1"/>
  <c r="P224" i="1"/>
  <c r="Q224" i="1" s="1"/>
  <c r="P225" i="1"/>
  <c r="Q225" i="1" s="1"/>
  <c r="P226" i="1"/>
  <c r="Q226" i="1" s="1"/>
  <c r="P227" i="1"/>
  <c r="Q227" i="1" s="1"/>
  <c r="P228" i="1"/>
  <c r="Q228" i="1" s="1"/>
  <c r="P230" i="1"/>
  <c r="Q230" i="1" s="1"/>
  <c r="P231" i="1"/>
  <c r="Q231" i="1" s="1"/>
  <c r="P232" i="1"/>
  <c r="Q232" i="1" s="1"/>
  <c r="P237" i="1"/>
  <c r="Q237" i="1" s="1"/>
  <c r="P238" i="1"/>
  <c r="Q238" i="1" s="1"/>
  <c r="P239" i="1"/>
  <c r="Q239" i="1" s="1"/>
  <c r="P245" i="1"/>
  <c r="Q245" i="1" s="1"/>
  <c r="P246" i="1"/>
  <c r="Q246" i="1" s="1"/>
  <c r="P247" i="1"/>
  <c r="Q247" i="1" s="1"/>
  <c r="P248" i="1"/>
  <c r="Q248" i="1" s="1"/>
  <c r="P249" i="1"/>
  <c r="Q249" i="1" s="1"/>
  <c r="P272" i="1"/>
  <c r="Q272" i="1" s="1"/>
  <c r="P274" i="1"/>
  <c r="Q274" i="1" s="1"/>
  <c r="P276" i="1"/>
  <c r="Q276" i="1" s="1"/>
  <c r="P278" i="1"/>
  <c r="Q278" i="1" s="1"/>
  <c r="P280" i="1"/>
  <c r="Q280" i="1" s="1"/>
  <c r="P282" i="1"/>
  <c r="Q282" i="1" s="1"/>
  <c r="P284" i="1"/>
  <c r="Q284" i="1" s="1"/>
  <c r="P286" i="1"/>
  <c r="Q286" i="1" s="1"/>
  <c r="P287" i="1"/>
  <c r="Q287" i="1" s="1"/>
  <c r="P289" i="1"/>
  <c r="Q289" i="1" s="1"/>
  <c r="P290" i="1"/>
  <c r="Q290" i="1" s="1"/>
  <c r="P292" i="1"/>
  <c r="Q292" i="1" s="1"/>
  <c r="P293" i="1"/>
  <c r="Q293" i="1" s="1"/>
  <c r="P295" i="1"/>
  <c r="Q295" i="1" s="1"/>
  <c r="P297" i="1"/>
  <c r="Q297" i="1" s="1"/>
  <c r="P299" i="1"/>
  <c r="Q299" i="1" s="1"/>
  <c r="P301" i="1"/>
  <c r="Q301" i="1" s="1"/>
  <c r="P303" i="1"/>
  <c r="Q303" i="1" s="1"/>
  <c r="P309" i="1"/>
  <c r="Q309" i="1" s="1"/>
  <c r="P314" i="1"/>
  <c r="Q314" i="1" s="1"/>
  <c r="P316" i="1"/>
  <c r="Q316" i="1" s="1"/>
  <c r="P318" i="1"/>
  <c r="Q318" i="1" s="1"/>
  <c r="P320" i="1"/>
  <c r="Q320" i="1" s="1"/>
  <c r="P322" i="1"/>
  <c r="Q322" i="1" s="1"/>
  <c r="P324" i="1"/>
  <c r="Q324" i="1" s="1"/>
  <c r="P326" i="1"/>
  <c r="Q326" i="1" s="1"/>
  <c r="P328" i="1"/>
  <c r="Q328" i="1" s="1"/>
  <c r="P334" i="1"/>
  <c r="Q334" i="1" s="1"/>
  <c r="P408" i="1"/>
  <c r="Q408" i="1" s="1"/>
  <c r="T414" i="1"/>
  <c r="O414" i="1"/>
  <c r="P444" i="1"/>
  <c r="Q444" i="1" s="1"/>
  <c r="P1934" i="1"/>
  <c r="Q1934" i="1" s="1"/>
  <c r="P1932" i="1"/>
  <c r="Q1932" i="1" s="1"/>
  <c r="P1930" i="1"/>
  <c r="Q1930" i="1" s="1"/>
  <c r="P1928" i="1"/>
  <c r="Q1928" i="1" s="1"/>
  <c r="P1926" i="1"/>
  <c r="Q1926" i="1" s="1"/>
  <c r="P1924" i="1"/>
  <c r="Q1924" i="1" s="1"/>
  <c r="P1922" i="1"/>
  <c r="Q1922" i="1" s="1"/>
  <c r="P1920" i="1"/>
  <c r="Q1920" i="1" s="1"/>
  <c r="P1918" i="1"/>
  <c r="Q1918" i="1" s="1"/>
  <c r="P1916" i="1"/>
  <c r="Q1916" i="1" s="1"/>
  <c r="P1914" i="1"/>
  <c r="Q1914" i="1" s="1"/>
  <c r="P1913" i="1"/>
  <c r="Q1913" i="1" s="1"/>
  <c r="P1912" i="1"/>
  <c r="Q1912" i="1" s="1"/>
  <c r="P1909" i="1"/>
  <c r="Q1909" i="1" s="1"/>
  <c r="P1907" i="1"/>
  <c r="Q1907" i="1" s="1"/>
  <c r="P1905" i="1"/>
  <c r="Q1905" i="1" s="1"/>
  <c r="P1903" i="1"/>
  <c r="Q1903" i="1" s="1"/>
  <c r="P1901" i="1"/>
  <c r="Q1901" i="1" s="1"/>
  <c r="P1899" i="1"/>
  <c r="Q1899" i="1" s="1"/>
  <c r="P1897" i="1"/>
  <c r="Q1897" i="1" s="1"/>
  <c r="P1895" i="1"/>
  <c r="Q1895" i="1" s="1"/>
  <c r="P1893" i="1"/>
  <c r="Q1893" i="1" s="1"/>
  <c r="P1885" i="1"/>
  <c r="Q1885" i="1" s="1"/>
  <c r="P1883" i="1"/>
  <c r="Q1883" i="1" s="1"/>
  <c r="P1882" i="1"/>
  <c r="Q1882" i="1" s="1"/>
  <c r="P1881" i="1"/>
  <c r="Q1881" i="1" s="1"/>
  <c r="P1880" i="1"/>
  <c r="Q1880" i="1" s="1"/>
  <c r="P1874" i="1"/>
  <c r="Q1874" i="1" s="1"/>
  <c r="P1838" i="1"/>
  <c r="Q1838" i="1" s="1"/>
  <c r="P1832" i="1"/>
  <c r="Q1832" i="1" s="1"/>
  <c r="P1830" i="1"/>
  <c r="Q1830" i="1" s="1"/>
  <c r="P1810" i="1"/>
  <c r="Q1810" i="1" s="1"/>
  <c r="P1829" i="1"/>
  <c r="Q1829" i="1" s="1"/>
  <c r="P1827" i="1"/>
  <c r="Q1827" i="1" s="1"/>
  <c r="P1826" i="1"/>
  <c r="Q1826" i="1" s="1"/>
  <c r="P1821" i="1"/>
  <c r="Q1821" i="1" s="1"/>
  <c r="P1820" i="1"/>
  <c r="Q1820" i="1" s="1"/>
  <c r="P1818" i="1"/>
  <c r="Q1818" i="1" s="1"/>
  <c r="P1933" i="1"/>
  <c r="Q1933" i="1" s="1"/>
  <c r="P1931" i="1"/>
  <c r="Q1931" i="1" s="1"/>
  <c r="P1929" i="1"/>
  <c r="Q1929" i="1" s="1"/>
  <c r="P1927" i="1"/>
  <c r="Q1927" i="1" s="1"/>
  <c r="P1925" i="1"/>
  <c r="Q1925" i="1" s="1"/>
  <c r="P1923" i="1"/>
  <c r="Q1923" i="1" s="1"/>
  <c r="P1921" i="1"/>
  <c r="Q1921" i="1" s="1"/>
  <c r="P1919" i="1"/>
  <c r="Q1919" i="1" s="1"/>
  <c r="P1917" i="1"/>
  <c r="Q1917" i="1" s="1"/>
  <c r="P1915" i="1"/>
  <c r="Q1915" i="1" s="1"/>
  <c r="P1911" i="1"/>
  <c r="Q1911" i="1" s="1"/>
  <c r="P1910" i="1"/>
  <c r="Q1910" i="1" s="1"/>
  <c r="P1908" i="1"/>
  <c r="Q1908" i="1" s="1"/>
  <c r="P1906" i="1"/>
  <c r="Q1906" i="1" s="1"/>
  <c r="P1904" i="1"/>
  <c r="Q1904" i="1" s="1"/>
  <c r="P1902" i="1"/>
  <c r="Q1902" i="1" s="1"/>
  <c r="P1900" i="1"/>
  <c r="Q1900" i="1" s="1"/>
  <c r="P1898" i="1"/>
  <c r="Q1898" i="1" s="1"/>
  <c r="P1896" i="1"/>
  <c r="Q1896" i="1" s="1"/>
  <c r="P1894" i="1"/>
  <c r="Q1894" i="1" s="1"/>
  <c r="P1888" i="1"/>
  <c r="Q1888" i="1" s="1"/>
  <c r="P1887" i="1"/>
  <c r="Q1887" i="1" s="1"/>
  <c r="P1886" i="1"/>
  <c r="Q1886" i="1" s="1"/>
  <c r="P1884" i="1"/>
  <c r="Q1884" i="1" s="1"/>
  <c r="P1864" i="1"/>
  <c r="Q1864" i="1" s="1"/>
  <c r="P1851" i="1"/>
  <c r="Q1851" i="1" s="1"/>
  <c r="P1790" i="1"/>
  <c r="Q1790" i="1" s="1"/>
  <c r="P1831" i="1"/>
  <c r="Q1831" i="1" s="1"/>
  <c r="P1828" i="1"/>
  <c r="Q1828" i="1" s="1"/>
  <c r="P1825" i="1"/>
  <c r="Q1825" i="1" s="1"/>
  <c r="P1824" i="1"/>
  <c r="Q1824" i="1" s="1"/>
  <c r="P1823" i="1"/>
  <c r="Q1823" i="1" s="1"/>
  <c r="P1822" i="1"/>
  <c r="Q1822" i="1" s="1"/>
  <c r="P1819" i="1"/>
  <c r="Q1819" i="1" s="1"/>
  <c r="P1788" i="1"/>
  <c r="Q1788" i="1" s="1"/>
  <c r="P1791" i="1"/>
  <c r="Q1791" i="1" s="1"/>
  <c r="P1787" i="1"/>
  <c r="Q1787" i="1" s="1"/>
  <c r="P1786" i="1"/>
  <c r="Q1786" i="1" s="1"/>
  <c r="P1610" i="1"/>
  <c r="Q1610" i="1" s="1"/>
  <c r="P1609" i="1"/>
  <c r="Q1609" i="1" s="1"/>
  <c r="P1608" i="1"/>
  <c r="Q1608" i="1" s="1"/>
  <c r="P1607" i="1"/>
  <c r="Q1607" i="1" s="1"/>
  <c r="P1606" i="1"/>
  <c r="Q1606" i="1" s="1"/>
  <c r="P1605" i="1"/>
  <c r="Q1605" i="1" s="1"/>
  <c r="P1604" i="1"/>
  <c r="Q1604" i="1" s="1"/>
  <c r="P1603" i="1"/>
  <c r="Q1603" i="1" s="1"/>
  <c r="P1602" i="1"/>
  <c r="Q1602" i="1" s="1"/>
  <c r="P1601" i="1"/>
  <c r="Q1601" i="1" s="1"/>
  <c r="P1600" i="1"/>
  <c r="Q1600" i="1" s="1"/>
  <c r="P1599" i="1"/>
  <c r="Q1599" i="1" s="1"/>
  <c r="P1598" i="1"/>
  <c r="Q1598" i="1" s="1"/>
  <c r="P1597" i="1"/>
  <c r="Q1597" i="1" s="1"/>
  <c r="P1596" i="1"/>
  <c r="Q1596" i="1" s="1"/>
  <c r="P1543" i="1"/>
  <c r="Q1543" i="1" s="1"/>
  <c r="P1542" i="1"/>
  <c r="Q1542" i="1" s="1"/>
  <c r="P1541" i="1"/>
  <c r="Q1541" i="1" s="1"/>
  <c r="P1540" i="1"/>
  <c r="Q1540" i="1" s="1"/>
  <c r="P1539" i="1"/>
  <c r="Q1539" i="1" s="1"/>
  <c r="P1538" i="1"/>
  <c r="Q1538" i="1" s="1"/>
  <c r="P1537" i="1"/>
  <c r="Q1537" i="1" s="1"/>
  <c r="P1536" i="1"/>
  <c r="Q1536" i="1" s="1"/>
  <c r="P1535" i="1"/>
  <c r="Q1535" i="1" s="1"/>
  <c r="P1534" i="1"/>
  <c r="Q1534" i="1" s="1"/>
  <c r="P1530" i="1"/>
  <c r="Q1530" i="1" s="1"/>
  <c r="P1592" i="1"/>
  <c r="Q1592" i="1" s="1"/>
  <c r="P1588" i="1"/>
  <c r="Q1588" i="1" s="1"/>
  <c r="P1584" i="1"/>
  <c r="Q1584" i="1" s="1"/>
  <c r="P1580" i="1"/>
  <c r="Q1580" i="1" s="1"/>
  <c r="P1576" i="1"/>
  <c r="Q1576" i="1" s="1"/>
  <c r="P1572" i="1"/>
  <c r="Q1572" i="1" s="1"/>
  <c r="P1568" i="1"/>
  <c r="Q1568" i="1" s="1"/>
  <c r="P1564" i="1"/>
  <c r="Q1564" i="1" s="1"/>
  <c r="P1560" i="1"/>
  <c r="Q1560" i="1" s="1"/>
  <c r="P1556" i="1"/>
  <c r="Q1556" i="1" s="1"/>
  <c r="P1552" i="1"/>
  <c r="Q1552" i="1" s="1"/>
  <c r="P1548" i="1"/>
  <c r="Q1548" i="1" s="1"/>
  <c r="P1544" i="1"/>
  <c r="Q1544" i="1" s="1"/>
  <c r="P1533" i="1"/>
  <c r="Q1533" i="1" s="1"/>
  <c r="P1526" i="1"/>
  <c r="Q1526" i="1" s="1"/>
  <c r="P1522" i="1"/>
  <c r="Q1522" i="1" s="1"/>
  <c r="P1518" i="1"/>
  <c r="Q1518" i="1" s="1"/>
  <c r="P1401" i="1"/>
  <c r="Q1401" i="1" s="1"/>
  <c r="P1399" i="1"/>
  <c r="Q1399" i="1" s="1"/>
  <c r="P1397" i="1"/>
  <c r="Q1397" i="1" s="1"/>
  <c r="P1395" i="1"/>
  <c r="Q1395" i="1" s="1"/>
  <c r="P1393" i="1"/>
  <c r="Q1393" i="1" s="1"/>
  <c r="P1391" i="1"/>
  <c r="Q1391" i="1" s="1"/>
  <c r="P1389" i="1"/>
  <c r="Q1389" i="1" s="1"/>
  <c r="P1387" i="1"/>
  <c r="Q1387" i="1" s="1"/>
  <c r="P1385" i="1"/>
  <c r="Q1385" i="1" s="1"/>
  <c r="P1383" i="1"/>
  <c r="Q1383" i="1" s="1"/>
  <c r="P1381" i="1"/>
  <c r="Q1381" i="1" s="1"/>
  <c r="P1379" i="1"/>
  <c r="Q1379" i="1" s="1"/>
  <c r="P1377" i="1"/>
  <c r="Q1377" i="1" s="1"/>
  <c r="P1375" i="1"/>
  <c r="Q1375" i="1" s="1"/>
  <c r="P1373" i="1"/>
  <c r="Q1373" i="1" s="1"/>
  <c r="P1371" i="1"/>
  <c r="Q1371" i="1" s="1"/>
  <c r="P1369" i="1"/>
  <c r="Q1369" i="1" s="1"/>
  <c r="P1367" i="1"/>
  <c r="Q1367" i="1" s="1"/>
  <c r="P1365" i="1"/>
  <c r="Q1365" i="1" s="1"/>
  <c r="P1363" i="1"/>
  <c r="Q1363" i="1" s="1"/>
  <c r="P1361" i="1"/>
  <c r="Q1361" i="1" s="1"/>
  <c r="P1359" i="1"/>
  <c r="Q1359" i="1" s="1"/>
  <c r="P1357" i="1"/>
  <c r="Q1357" i="1" s="1"/>
  <c r="P1355" i="1"/>
  <c r="Q1355" i="1" s="1"/>
  <c r="P1353" i="1"/>
  <c r="Q1353" i="1" s="1"/>
  <c r="P1351" i="1"/>
  <c r="Q1351" i="1" s="1"/>
  <c r="P1349" i="1"/>
  <c r="Q1349" i="1" s="1"/>
  <c r="P1347" i="1"/>
  <c r="Q1347" i="1" s="1"/>
  <c r="P1345" i="1"/>
  <c r="Q1345" i="1" s="1"/>
  <c r="P1343" i="1"/>
  <c r="Q1343" i="1" s="1"/>
  <c r="P1341" i="1"/>
  <c r="Q1341" i="1" s="1"/>
  <c r="P1339" i="1"/>
  <c r="Q1339" i="1" s="1"/>
  <c r="P1337" i="1"/>
  <c r="Q1337" i="1" s="1"/>
  <c r="P1593" i="1"/>
  <c r="Q1593" i="1" s="1"/>
  <c r="P1589" i="1"/>
  <c r="Q1589" i="1" s="1"/>
  <c r="P1585" i="1"/>
  <c r="Q1585" i="1" s="1"/>
  <c r="P1581" i="1"/>
  <c r="Q1581" i="1" s="1"/>
  <c r="P1577" i="1"/>
  <c r="Q1577" i="1" s="1"/>
  <c r="P1573" i="1"/>
  <c r="Q1573" i="1" s="1"/>
  <c r="P1569" i="1"/>
  <c r="Q1569" i="1" s="1"/>
  <c r="P1565" i="1"/>
  <c r="Q1565" i="1" s="1"/>
  <c r="P1561" i="1"/>
  <c r="Q1561" i="1" s="1"/>
  <c r="P1557" i="1"/>
  <c r="Q1557" i="1" s="1"/>
  <c r="P1553" i="1"/>
  <c r="Q1553" i="1" s="1"/>
  <c r="P1549" i="1"/>
  <c r="Q1549" i="1" s="1"/>
  <c r="P1545" i="1"/>
  <c r="Q1545" i="1" s="1"/>
  <c r="P1527" i="1"/>
  <c r="Q1527" i="1" s="1"/>
  <c r="P1523" i="1"/>
  <c r="Q1523" i="1" s="1"/>
  <c r="P1519" i="1"/>
  <c r="Q1519" i="1" s="1"/>
  <c r="P1515" i="1"/>
  <c r="Q1515" i="1" s="1"/>
  <c r="P1514" i="1"/>
  <c r="Q1514" i="1" s="1"/>
  <c r="P1513" i="1"/>
  <c r="Q1513" i="1" s="1"/>
  <c r="P1512" i="1"/>
  <c r="Q1512" i="1" s="1"/>
  <c r="P1511" i="1"/>
  <c r="Q1511" i="1" s="1"/>
  <c r="P1510" i="1"/>
  <c r="Q1510" i="1" s="1"/>
  <c r="P1509" i="1"/>
  <c r="Q1509" i="1" s="1"/>
  <c r="P1508" i="1"/>
  <c r="Q1508" i="1" s="1"/>
  <c r="P1507" i="1"/>
  <c r="Q1507" i="1" s="1"/>
  <c r="P1506" i="1"/>
  <c r="Q1506" i="1" s="1"/>
  <c r="P1505" i="1"/>
  <c r="Q1505" i="1" s="1"/>
  <c r="P1504" i="1"/>
  <c r="Q1504" i="1" s="1"/>
  <c r="P1503" i="1"/>
  <c r="Q1503" i="1" s="1"/>
  <c r="P1502" i="1"/>
  <c r="Q1502" i="1" s="1"/>
  <c r="P1501" i="1"/>
  <c r="Q1501" i="1" s="1"/>
  <c r="P1500" i="1"/>
  <c r="Q1500" i="1" s="1"/>
  <c r="P1499" i="1"/>
  <c r="Q1499" i="1" s="1"/>
  <c r="P1498" i="1"/>
  <c r="Q1498" i="1" s="1"/>
  <c r="P1497" i="1"/>
  <c r="Q1497" i="1" s="1"/>
  <c r="P1496" i="1"/>
  <c r="Q1496" i="1" s="1"/>
  <c r="P1495" i="1"/>
  <c r="Q1495" i="1" s="1"/>
  <c r="P1494" i="1"/>
  <c r="Q1494" i="1" s="1"/>
  <c r="P1493" i="1"/>
  <c r="Q1493" i="1" s="1"/>
  <c r="P1492" i="1"/>
  <c r="Q1492" i="1" s="1"/>
  <c r="P1491" i="1"/>
  <c r="Q1491" i="1" s="1"/>
  <c r="P1490" i="1"/>
  <c r="Q1490" i="1" s="1"/>
  <c r="P1489" i="1"/>
  <c r="Q1489" i="1" s="1"/>
  <c r="P1488" i="1"/>
  <c r="Q1488" i="1" s="1"/>
  <c r="P1487" i="1"/>
  <c r="Q1487" i="1" s="1"/>
  <c r="P1486" i="1"/>
  <c r="Q1486" i="1" s="1"/>
  <c r="P1485" i="1"/>
  <c r="Q1485" i="1" s="1"/>
  <c r="P1484" i="1"/>
  <c r="Q1484" i="1" s="1"/>
  <c r="P1483" i="1"/>
  <c r="Q1483" i="1" s="1"/>
  <c r="P1482" i="1"/>
  <c r="Q1482" i="1" s="1"/>
  <c r="P1481" i="1"/>
  <c r="Q1481" i="1" s="1"/>
  <c r="P1480" i="1"/>
  <c r="Q1480" i="1" s="1"/>
  <c r="P1479" i="1"/>
  <c r="Q1479" i="1" s="1"/>
  <c r="P1477" i="1"/>
  <c r="Q1477" i="1" s="1"/>
  <c r="P1475" i="1"/>
  <c r="Q1475" i="1" s="1"/>
  <c r="P1472" i="1"/>
  <c r="Q1472" i="1" s="1"/>
  <c r="P1471" i="1"/>
  <c r="Q1471" i="1" s="1"/>
  <c r="P1467" i="1"/>
  <c r="Q1467" i="1" s="1"/>
  <c r="P1460" i="1"/>
  <c r="Q1460" i="1" s="1"/>
  <c r="P1457" i="1"/>
  <c r="Q1457" i="1" s="1"/>
  <c r="P1456" i="1"/>
  <c r="Q1456" i="1" s="1"/>
  <c r="P1455" i="1"/>
  <c r="Q1455" i="1" s="1"/>
  <c r="P1453" i="1"/>
  <c r="Q1453" i="1" s="1"/>
  <c r="P1451" i="1"/>
  <c r="Q1451" i="1" s="1"/>
  <c r="P1448" i="1"/>
  <c r="Q1448" i="1" s="1"/>
  <c r="P1446" i="1"/>
  <c r="Q1446" i="1" s="1"/>
  <c r="P1444" i="1"/>
  <c r="Q1444" i="1" s="1"/>
  <c r="P1441" i="1"/>
  <c r="Q1441" i="1" s="1"/>
  <c r="P1440" i="1"/>
  <c r="Q1440" i="1" s="1"/>
  <c r="P1439" i="1"/>
  <c r="Q1439" i="1" s="1"/>
  <c r="P1438" i="1"/>
  <c r="Q1438" i="1" s="1"/>
  <c r="P1437" i="1"/>
  <c r="Q1437" i="1" s="1"/>
  <c r="P1434" i="1"/>
  <c r="Q1434" i="1" s="1"/>
  <c r="P1433" i="1"/>
  <c r="Q1433" i="1" s="1"/>
  <c r="P1432" i="1"/>
  <c r="Q1432" i="1" s="1"/>
  <c r="P1431" i="1"/>
  <c r="Q1431" i="1" s="1"/>
  <c r="P1430" i="1"/>
  <c r="Q1430" i="1" s="1"/>
  <c r="P1428" i="1"/>
  <c r="Q1428" i="1" s="1"/>
  <c r="P1427" i="1"/>
  <c r="Q1427" i="1" s="1"/>
  <c r="P1426" i="1"/>
  <c r="Q1426" i="1" s="1"/>
  <c r="P1423" i="1"/>
  <c r="Q1423" i="1" s="1"/>
  <c r="P1421" i="1"/>
  <c r="Q1421" i="1" s="1"/>
  <c r="P1417" i="1"/>
  <c r="Q1417" i="1" s="1"/>
  <c r="P1416" i="1"/>
  <c r="Q1416" i="1" s="1"/>
  <c r="P1414" i="1"/>
  <c r="Q1414" i="1" s="1"/>
  <c r="P1412" i="1"/>
  <c r="Q1412" i="1" s="1"/>
  <c r="P1410" i="1"/>
  <c r="Q1410" i="1" s="1"/>
  <c r="P1408" i="1"/>
  <c r="Q1408" i="1" s="1"/>
  <c r="P1406" i="1"/>
  <c r="Q1406" i="1" s="1"/>
  <c r="P1404" i="1"/>
  <c r="Q1404" i="1" s="1"/>
  <c r="P1403" i="1"/>
  <c r="Q1403" i="1" s="1"/>
  <c r="P1594" i="1"/>
  <c r="Q1594" i="1" s="1"/>
  <c r="P1590" i="1"/>
  <c r="Q1590" i="1" s="1"/>
  <c r="P1586" i="1"/>
  <c r="Q1586" i="1" s="1"/>
  <c r="P1582" i="1"/>
  <c r="Q1582" i="1" s="1"/>
  <c r="P1578" i="1"/>
  <c r="Q1578" i="1" s="1"/>
  <c r="P1574" i="1"/>
  <c r="Q1574" i="1" s="1"/>
  <c r="P1570" i="1"/>
  <c r="Q1570" i="1" s="1"/>
  <c r="P1566" i="1"/>
  <c r="Q1566" i="1" s="1"/>
  <c r="P1562" i="1"/>
  <c r="Q1562" i="1" s="1"/>
  <c r="P1558" i="1"/>
  <c r="Q1558" i="1" s="1"/>
  <c r="P1554" i="1"/>
  <c r="Q1554" i="1" s="1"/>
  <c r="P1550" i="1"/>
  <c r="Q1550" i="1" s="1"/>
  <c r="P1546" i="1"/>
  <c r="Q1546" i="1" s="1"/>
  <c r="P1531" i="1"/>
  <c r="Q1531" i="1" s="1"/>
  <c r="P1528" i="1"/>
  <c r="Q1528" i="1" s="1"/>
  <c r="P1524" i="1"/>
  <c r="Q1524" i="1" s="1"/>
  <c r="P1520" i="1"/>
  <c r="Q1520" i="1" s="1"/>
  <c r="P1516" i="1"/>
  <c r="Q1516" i="1" s="1"/>
  <c r="P1402" i="1"/>
  <c r="Q1402" i="1" s="1"/>
  <c r="P1400" i="1"/>
  <c r="Q1400" i="1" s="1"/>
  <c r="P1398" i="1"/>
  <c r="Q1398" i="1" s="1"/>
  <c r="P1396" i="1"/>
  <c r="Q1396" i="1" s="1"/>
  <c r="P1394" i="1"/>
  <c r="Q1394" i="1" s="1"/>
  <c r="P1392" i="1"/>
  <c r="Q1392" i="1" s="1"/>
  <c r="P1390" i="1"/>
  <c r="Q1390" i="1" s="1"/>
  <c r="P1388" i="1"/>
  <c r="Q1388" i="1" s="1"/>
  <c r="P1386" i="1"/>
  <c r="Q1386" i="1" s="1"/>
  <c r="P1384" i="1"/>
  <c r="Q1384" i="1" s="1"/>
  <c r="P1382" i="1"/>
  <c r="Q1382" i="1" s="1"/>
  <c r="P1380" i="1"/>
  <c r="Q1380" i="1" s="1"/>
  <c r="P1378" i="1"/>
  <c r="Q1378" i="1" s="1"/>
  <c r="P1376" i="1"/>
  <c r="Q1376" i="1" s="1"/>
  <c r="P1374" i="1"/>
  <c r="Q1374" i="1" s="1"/>
  <c r="P1372" i="1"/>
  <c r="Q1372" i="1" s="1"/>
  <c r="P1370" i="1"/>
  <c r="Q1370" i="1" s="1"/>
  <c r="P1368" i="1"/>
  <c r="Q1368" i="1" s="1"/>
  <c r="P1366" i="1"/>
  <c r="Q1366" i="1" s="1"/>
  <c r="P1595" i="1"/>
  <c r="Q1595" i="1" s="1"/>
  <c r="P1591" i="1"/>
  <c r="Q1591" i="1" s="1"/>
  <c r="P1587" i="1"/>
  <c r="Q1587" i="1" s="1"/>
  <c r="P1583" i="1"/>
  <c r="Q1583" i="1" s="1"/>
  <c r="P1579" i="1"/>
  <c r="Q1579" i="1" s="1"/>
  <c r="P1575" i="1"/>
  <c r="Q1575" i="1" s="1"/>
  <c r="P1571" i="1"/>
  <c r="Q1571" i="1" s="1"/>
  <c r="P1567" i="1"/>
  <c r="Q1567" i="1" s="1"/>
  <c r="P1563" i="1"/>
  <c r="Q1563" i="1" s="1"/>
  <c r="P1559" i="1"/>
  <c r="Q1559" i="1" s="1"/>
  <c r="P1555" i="1"/>
  <c r="Q1555" i="1" s="1"/>
  <c r="P1551" i="1"/>
  <c r="Q1551" i="1" s="1"/>
  <c r="P1547" i="1"/>
  <c r="Q1547" i="1" s="1"/>
  <c r="P1532" i="1"/>
  <c r="Q1532" i="1" s="1"/>
  <c r="P1529" i="1"/>
  <c r="Q1529" i="1" s="1"/>
  <c r="P1525" i="1"/>
  <c r="Q1525" i="1" s="1"/>
  <c r="P1521" i="1"/>
  <c r="Q1521" i="1" s="1"/>
  <c r="P1517" i="1"/>
  <c r="Q1517" i="1" s="1"/>
  <c r="P1478" i="1"/>
  <c r="Q1478" i="1" s="1"/>
  <c r="P1476" i="1"/>
  <c r="Q1476" i="1" s="1"/>
  <c r="P1474" i="1"/>
  <c r="Q1474" i="1" s="1"/>
  <c r="P1473" i="1"/>
  <c r="Q1473" i="1" s="1"/>
  <c r="P1470" i="1"/>
  <c r="Q1470" i="1" s="1"/>
  <c r="P1469" i="1"/>
  <c r="Q1469" i="1" s="1"/>
  <c r="P1468" i="1"/>
  <c r="Q1468" i="1" s="1"/>
  <c r="P1466" i="1"/>
  <c r="Q1466" i="1" s="1"/>
  <c r="P1465" i="1"/>
  <c r="Q1465" i="1" s="1"/>
  <c r="P1464" i="1"/>
  <c r="Q1464" i="1" s="1"/>
  <c r="P1463" i="1"/>
  <c r="Q1463" i="1" s="1"/>
  <c r="P1462" i="1"/>
  <c r="Q1462" i="1" s="1"/>
  <c r="P1461" i="1"/>
  <c r="Q1461" i="1" s="1"/>
  <c r="P1459" i="1"/>
  <c r="Q1459" i="1" s="1"/>
  <c r="P1458" i="1"/>
  <c r="Q1458" i="1" s="1"/>
  <c r="P1454" i="1"/>
  <c r="Q1454" i="1" s="1"/>
  <c r="P1452" i="1"/>
  <c r="Q1452" i="1" s="1"/>
  <c r="P1450" i="1"/>
  <c r="Q1450" i="1" s="1"/>
  <c r="P1449" i="1"/>
  <c r="Q1449" i="1" s="1"/>
  <c r="P1447" i="1"/>
  <c r="Q1447" i="1" s="1"/>
  <c r="P1445" i="1"/>
  <c r="Q1445" i="1" s="1"/>
  <c r="P1443" i="1"/>
  <c r="Q1443" i="1" s="1"/>
  <c r="P1442" i="1"/>
  <c r="Q1442" i="1" s="1"/>
  <c r="P1436" i="1"/>
  <c r="Q1436" i="1" s="1"/>
  <c r="P1435" i="1"/>
  <c r="Q1435" i="1" s="1"/>
  <c r="P1429" i="1"/>
  <c r="Q1429" i="1" s="1"/>
  <c r="P1425" i="1"/>
  <c r="Q1425" i="1" s="1"/>
  <c r="P1424" i="1"/>
  <c r="Q1424" i="1" s="1"/>
  <c r="P1422" i="1"/>
  <c r="Q1422" i="1" s="1"/>
  <c r="P1420" i="1"/>
  <c r="Q1420" i="1" s="1"/>
  <c r="P1419" i="1"/>
  <c r="Q1419" i="1" s="1"/>
  <c r="P1418" i="1"/>
  <c r="Q1418" i="1" s="1"/>
  <c r="P1415" i="1"/>
  <c r="Q1415" i="1" s="1"/>
  <c r="P1413" i="1"/>
  <c r="Q1413" i="1" s="1"/>
  <c r="P1411" i="1"/>
  <c r="Q1411" i="1" s="1"/>
  <c r="P1409" i="1"/>
  <c r="Q1409" i="1" s="1"/>
  <c r="P1407" i="1"/>
  <c r="Q1407" i="1" s="1"/>
  <c r="P1405" i="1"/>
  <c r="Q1405" i="1" s="1"/>
  <c r="P1358" i="1"/>
  <c r="Q1358" i="1" s="1"/>
  <c r="P1350" i="1"/>
  <c r="Q1350" i="1" s="1"/>
  <c r="P1342" i="1"/>
  <c r="Q1342" i="1" s="1"/>
  <c r="P1335" i="1"/>
  <c r="Q1335" i="1" s="1"/>
  <c r="P1330" i="1"/>
  <c r="Q1330" i="1" s="1"/>
  <c r="P1327" i="1"/>
  <c r="Q1327" i="1" s="1"/>
  <c r="P1322" i="1"/>
  <c r="Q1322" i="1" s="1"/>
  <c r="P1319" i="1"/>
  <c r="Q1319" i="1" s="1"/>
  <c r="P1314" i="1"/>
  <c r="Q1314" i="1" s="1"/>
  <c r="P1311" i="1"/>
  <c r="Q1311" i="1" s="1"/>
  <c r="P1306" i="1"/>
  <c r="Q1306" i="1" s="1"/>
  <c r="P1303" i="1"/>
  <c r="Q1303" i="1" s="1"/>
  <c r="P1298" i="1"/>
  <c r="Q1298" i="1" s="1"/>
  <c r="P1295" i="1"/>
  <c r="Q1295" i="1" s="1"/>
  <c r="P1290" i="1"/>
  <c r="Q1290" i="1" s="1"/>
  <c r="P1287" i="1"/>
  <c r="Q1287" i="1" s="1"/>
  <c r="P1282" i="1"/>
  <c r="Q1282" i="1" s="1"/>
  <c r="P1279" i="1"/>
  <c r="Q1279" i="1" s="1"/>
  <c r="P1274" i="1"/>
  <c r="Q1274" i="1" s="1"/>
  <c r="P1271" i="1"/>
  <c r="Q1271" i="1" s="1"/>
  <c r="P1266" i="1"/>
  <c r="Q1266" i="1" s="1"/>
  <c r="P1263" i="1"/>
  <c r="Q1263" i="1" s="1"/>
  <c r="P1258" i="1"/>
  <c r="Q1258" i="1" s="1"/>
  <c r="P1255" i="1"/>
  <c r="Q1255" i="1" s="1"/>
  <c r="P1250" i="1"/>
  <c r="Q1250" i="1" s="1"/>
  <c r="P1247" i="1"/>
  <c r="Q1247" i="1" s="1"/>
  <c r="P1245" i="1"/>
  <c r="Q1245" i="1" s="1"/>
  <c r="P1243" i="1"/>
  <c r="Q1243" i="1" s="1"/>
  <c r="P1241" i="1"/>
  <c r="Q1241" i="1" s="1"/>
  <c r="P1239" i="1"/>
  <c r="Q1239" i="1" s="1"/>
  <c r="P1235" i="1"/>
  <c r="Q1235" i="1" s="1"/>
  <c r="P1234" i="1"/>
  <c r="Q1234" i="1" s="1"/>
  <c r="P1233" i="1"/>
  <c r="Q1233" i="1" s="1"/>
  <c r="P1232" i="1"/>
  <c r="Q1232" i="1" s="1"/>
  <c r="P1230" i="1"/>
  <c r="Q1230" i="1" s="1"/>
  <c r="P1228" i="1"/>
  <c r="Q1228" i="1" s="1"/>
  <c r="P1226" i="1"/>
  <c r="Q1226" i="1" s="1"/>
  <c r="P1224" i="1"/>
  <c r="Q1224" i="1" s="1"/>
  <c r="P1222" i="1"/>
  <c r="Q1222" i="1" s="1"/>
  <c r="P1220" i="1"/>
  <c r="Q1220" i="1" s="1"/>
  <c r="P1218" i="1"/>
  <c r="Q1218" i="1" s="1"/>
  <c r="P1216" i="1"/>
  <c r="Q1216" i="1" s="1"/>
  <c r="P1215" i="1"/>
  <c r="Q1215" i="1" s="1"/>
  <c r="P1214" i="1"/>
  <c r="Q1214" i="1" s="1"/>
  <c r="P1213" i="1"/>
  <c r="Q1213" i="1" s="1"/>
  <c r="P1212" i="1"/>
  <c r="Q1212" i="1" s="1"/>
  <c r="P1211" i="1"/>
  <c r="Q1211" i="1" s="1"/>
  <c r="P1210" i="1"/>
  <c r="Q1210" i="1" s="1"/>
  <c r="P1208" i="1"/>
  <c r="Q1208" i="1" s="1"/>
  <c r="P1206" i="1"/>
  <c r="Q1206" i="1" s="1"/>
  <c r="P1204" i="1"/>
  <c r="Q1204" i="1" s="1"/>
  <c r="P1203" i="1"/>
  <c r="Q1203" i="1" s="1"/>
  <c r="P1202" i="1"/>
  <c r="Q1202" i="1" s="1"/>
  <c r="P1201" i="1"/>
  <c r="Q1201" i="1" s="1"/>
  <c r="P1200" i="1"/>
  <c r="Q1200" i="1" s="1"/>
  <c r="P1199" i="1"/>
  <c r="Q1199" i="1" s="1"/>
  <c r="P1198" i="1"/>
  <c r="Q1198" i="1" s="1"/>
  <c r="P1197" i="1"/>
  <c r="Q1197" i="1" s="1"/>
  <c r="P1196" i="1"/>
  <c r="Q1196" i="1" s="1"/>
  <c r="P1189" i="1"/>
  <c r="Q1189" i="1" s="1"/>
  <c r="P1188" i="1"/>
  <c r="Q1188" i="1" s="1"/>
  <c r="P1187" i="1"/>
  <c r="Q1187" i="1" s="1"/>
  <c r="P1186" i="1"/>
  <c r="Q1186" i="1" s="1"/>
  <c r="P1185" i="1"/>
  <c r="Q1185" i="1" s="1"/>
  <c r="P1184" i="1"/>
  <c r="Q1184" i="1" s="1"/>
  <c r="P1171" i="1"/>
  <c r="Q1171" i="1" s="1"/>
  <c r="P1170" i="1"/>
  <c r="Q1170" i="1" s="1"/>
  <c r="P1169" i="1"/>
  <c r="Q1169" i="1" s="1"/>
  <c r="P1168" i="1"/>
  <c r="Q1168" i="1" s="1"/>
  <c r="P1167" i="1"/>
  <c r="Q1167" i="1" s="1"/>
  <c r="P1166" i="1"/>
  <c r="Q1166" i="1" s="1"/>
  <c r="P1165" i="1"/>
  <c r="Q1165" i="1" s="1"/>
  <c r="P1164" i="1"/>
  <c r="Q1164" i="1" s="1"/>
  <c r="P1163" i="1"/>
  <c r="Q1163" i="1" s="1"/>
  <c r="P1162" i="1"/>
  <c r="Q1162" i="1" s="1"/>
  <c r="P1161" i="1"/>
  <c r="Q1161" i="1" s="1"/>
  <c r="P1158" i="1"/>
  <c r="Q1158" i="1" s="1"/>
  <c r="P1157" i="1"/>
  <c r="Q1157" i="1" s="1"/>
  <c r="P1155" i="1"/>
  <c r="Q1155" i="1" s="1"/>
  <c r="P1132" i="1"/>
  <c r="Q1132" i="1" s="1"/>
  <c r="P1131" i="1"/>
  <c r="Q1131" i="1" s="1"/>
  <c r="P1129" i="1"/>
  <c r="Q1129" i="1" s="1"/>
  <c r="P1126" i="1"/>
  <c r="Q1126" i="1" s="1"/>
  <c r="P1125" i="1"/>
  <c r="Q1125" i="1" s="1"/>
  <c r="P1123" i="1"/>
  <c r="Q1123" i="1" s="1"/>
  <c r="P1122" i="1"/>
  <c r="Q1122" i="1" s="1"/>
  <c r="P1119" i="1"/>
  <c r="Q1119" i="1" s="1"/>
  <c r="P1117" i="1"/>
  <c r="Q1117" i="1" s="1"/>
  <c r="P1104" i="1"/>
  <c r="Q1104" i="1" s="1"/>
  <c r="P1102" i="1"/>
  <c r="Q1102" i="1" s="1"/>
  <c r="P1100" i="1"/>
  <c r="Q1100" i="1" s="1"/>
  <c r="P1364" i="1"/>
  <c r="Q1364" i="1" s="1"/>
  <c r="P1356" i="1"/>
  <c r="Q1356" i="1" s="1"/>
  <c r="P1348" i="1"/>
  <c r="Q1348" i="1" s="1"/>
  <c r="P1340" i="1"/>
  <c r="Q1340" i="1" s="1"/>
  <c r="P1332" i="1"/>
  <c r="Q1332" i="1" s="1"/>
  <c r="P1329" i="1"/>
  <c r="Q1329" i="1" s="1"/>
  <c r="P1324" i="1"/>
  <c r="Q1324" i="1" s="1"/>
  <c r="P1321" i="1"/>
  <c r="Q1321" i="1" s="1"/>
  <c r="P1316" i="1"/>
  <c r="Q1316" i="1" s="1"/>
  <c r="P1313" i="1"/>
  <c r="Q1313" i="1" s="1"/>
  <c r="P1308" i="1"/>
  <c r="Q1308" i="1" s="1"/>
  <c r="P1305" i="1"/>
  <c r="Q1305" i="1" s="1"/>
  <c r="P1300" i="1"/>
  <c r="Q1300" i="1" s="1"/>
  <c r="P1297" i="1"/>
  <c r="Q1297" i="1" s="1"/>
  <c r="P1292" i="1"/>
  <c r="Q1292" i="1" s="1"/>
  <c r="P1289" i="1"/>
  <c r="Q1289" i="1" s="1"/>
  <c r="P1284" i="1"/>
  <c r="Q1284" i="1" s="1"/>
  <c r="P1281" i="1"/>
  <c r="Q1281" i="1" s="1"/>
  <c r="P1276" i="1"/>
  <c r="Q1276" i="1" s="1"/>
  <c r="P1273" i="1"/>
  <c r="Q1273" i="1" s="1"/>
  <c r="P1268" i="1"/>
  <c r="Q1268" i="1" s="1"/>
  <c r="P1265" i="1"/>
  <c r="Q1265" i="1" s="1"/>
  <c r="P1260" i="1"/>
  <c r="Q1260" i="1" s="1"/>
  <c r="P1257" i="1"/>
  <c r="Q1257" i="1" s="1"/>
  <c r="P1252" i="1"/>
  <c r="Q1252" i="1" s="1"/>
  <c r="P1249" i="1"/>
  <c r="Q1249" i="1" s="1"/>
  <c r="P1362" i="1"/>
  <c r="Q1362" i="1" s="1"/>
  <c r="P1354" i="1"/>
  <c r="Q1354" i="1" s="1"/>
  <c r="P1346" i="1"/>
  <c r="Q1346" i="1" s="1"/>
  <c r="P1338" i="1"/>
  <c r="Q1338" i="1" s="1"/>
  <c r="P1334" i="1"/>
  <c r="Q1334" i="1" s="1"/>
  <c r="P1331" i="1"/>
  <c r="Q1331" i="1" s="1"/>
  <c r="P1326" i="1"/>
  <c r="Q1326" i="1" s="1"/>
  <c r="P1323" i="1"/>
  <c r="Q1323" i="1" s="1"/>
  <c r="P1318" i="1"/>
  <c r="Q1318" i="1" s="1"/>
  <c r="P1315" i="1"/>
  <c r="Q1315" i="1" s="1"/>
  <c r="P1310" i="1"/>
  <c r="Q1310" i="1" s="1"/>
  <c r="P1307" i="1"/>
  <c r="Q1307" i="1" s="1"/>
  <c r="P1302" i="1"/>
  <c r="Q1302" i="1" s="1"/>
  <c r="P1299" i="1"/>
  <c r="Q1299" i="1" s="1"/>
  <c r="P1294" i="1"/>
  <c r="Q1294" i="1" s="1"/>
  <c r="P1291" i="1"/>
  <c r="Q1291" i="1" s="1"/>
  <c r="P1286" i="1"/>
  <c r="Q1286" i="1" s="1"/>
  <c r="P1283" i="1"/>
  <c r="Q1283" i="1" s="1"/>
  <c r="P1278" i="1"/>
  <c r="Q1278" i="1" s="1"/>
  <c r="P1275" i="1"/>
  <c r="Q1275" i="1" s="1"/>
  <c r="P1270" i="1"/>
  <c r="Q1270" i="1" s="1"/>
  <c r="P1267" i="1"/>
  <c r="Q1267" i="1" s="1"/>
  <c r="P1262" i="1"/>
  <c r="Q1262" i="1" s="1"/>
  <c r="P1259" i="1"/>
  <c r="Q1259" i="1" s="1"/>
  <c r="P1254" i="1"/>
  <c r="Q1254" i="1" s="1"/>
  <c r="P1251" i="1"/>
  <c r="Q1251" i="1" s="1"/>
  <c r="P1246" i="1"/>
  <c r="Q1246" i="1" s="1"/>
  <c r="P1244" i="1"/>
  <c r="Q1244" i="1" s="1"/>
  <c r="P1242" i="1"/>
  <c r="Q1242" i="1" s="1"/>
  <c r="P1240" i="1"/>
  <c r="Q1240" i="1" s="1"/>
  <c r="P1238" i="1"/>
  <c r="Q1238" i="1" s="1"/>
  <c r="P1237" i="1"/>
  <c r="Q1237" i="1" s="1"/>
  <c r="P1236" i="1"/>
  <c r="Q1236" i="1" s="1"/>
  <c r="P1231" i="1"/>
  <c r="Q1231" i="1" s="1"/>
  <c r="P1229" i="1"/>
  <c r="Q1229" i="1" s="1"/>
  <c r="P1227" i="1"/>
  <c r="Q1227" i="1" s="1"/>
  <c r="P1225" i="1"/>
  <c r="Q1225" i="1" s="1"/>
  <c r="P1223" i="1"/>
  <c r="Q1223" i="1" s="1"/>
  <c r="P1221" i="1"/>
  <c r="Q1221" i="1" s="1"/>
  <c r="P1219" i="1"/>
  <c r="Q1219" i="1" s="1"/>
  <c r="P1217" i="1"/>
  <c r="Q1217" i="1" s="1"/>
  <c r="P1209" i="1"/>
  <c r="Q1209" i="1" s="1"/>
  <c r="P1207" i="1"/>
  <c r="Q1207" i="1" s="1"/>
  <c r="P1205" i="1"/>
  <c r="Q1205" i="1" s="1"/>
  <c r="P1195" i="1"/>
  <c r="Q1195" i="1" s="1"/>
  <c r="P1194" i="1"/>
  <c r="Q1194" i="1" s="1"/>
  <c r="P1193" i="1"/>
  <c r="Q1193" i="1" s="1"/>
  <c r="P1192" i="1"/>
  <c r="Q1192" i="1" s="1"/>
  <c r="P1191" i="1"/>
  <c r="Q1191" i="1" s="1"/>
  <c r="P1190" i="1"/>
  <c r="Q1190" i="1" s="1"/>
  <c r="P1183" i="1"/>
  <c r="Q1183" i="1" s="1"/>
  <c r="P1182" i="1"/>
  <c r="Q1182" i="1" s="1"/>
  <c r="P1181" i="1"/>
  <c r="Q1181" i="1" s="1"/>
  <c r="P1180" i="1"/>
  <c r="Q1180" i="1" s="1"/>
  <c r="P1179" i="1"/>
  <c r="Q1179" i="1" s="1"/>
  <c r="P1178" i="1"/>
  <c r="Q1178" i="1" s="1"/>
  <c r="P1177" i="1"/>
  <c r="Q1177" i="1" s="1"/>
  <c r="P1176" i="1"/>
  <c r="Q1176" i="1" s="1"/>
  <c r="P1175" i="1"/>
  <c r="Q1175" i="1" s="1"/>
  <c r="P1174" i="1"/>
  <c r="Q1174" i="1" s="1"/>
  <c r="P1173" i="1"/>
  <c r="Q1173" i="1" s="1"/>
  <c r="P1172" i="1"/>
  <c r="Q1172" i="1" s="1"/>
  <c r="P1160" i="1"/>
  <c r="Q1160" i="1" s="1"/>
  <c r="P1159" i="1"/>
  <c r="Q1159" i="1" s="1"/>
  <c r="P1156" i="1"/>
  <c r="Q1156" i="1" s="1"/>
  <c r="P1154" i="1"/>
  <c r="Q1154" i="1" s="1"/>
  <c r="P1153" i="1"/>
  <c r="Q1153" i="1" s="1"/>
  <c r="P1152" i="1"/>
  <c r="Q1152" i="1" s="1"/>
  <c r="P1151" i="1"/>
  <c r="Q1151" i="1" s="1"/>
  <c r="P1150" i="1"/>
  <c r="Q1150" i="1" s="1"/>
  <c r="P1149" i="1"/>
  <c r="Q1149" i="1" s="1"/>
  <c r="P1148" i="1"/>
  <c r="Q1148" i="1" s="1"/>
  <c r="P1147" i="1"/>
  <c r="Q1147" i="1" s="1"/>
  <c r="P1146" i="1"/>
  <c r="Q1146" i="1" s="1"/>
  <c r="P1145" i="1"/>
  <c r="Q1145" i="1" s="1"/>
  <c r="P1144" i="1"/>
  <c r="Q1144" i="1" s="1"/>
  <c r="P1143" i="1"/>
  <c r="Q1143" i="1" s="1"/>
  <c r="P1142" i="1"/>
  <c r="Q1142" i="1" s="1"/>
  <c r="P1141" i="1"/>
  <c r="Q1141" i="1" s="1"/>
  <c r="P1140" i="1"/>
  <c r="Q1140" i="1" s="1"/>
  <c r="P1139" i="1"/>
  <c r="Q1139" i="1" s="1"/>
  <c r="P1138" i="1"/>
  <c r="Q1138" i="1" s="1"/>
  <c r="P1137" i="1"/>
  <c r="Q1137" i="1" s="1"/>
  <c r="P1136" i="1"/>
  <c r="Q1136" i="1" s="1"/>
  <c r="P1135" i="1"/>
  <c r="Q1135" i="1" s="1"/>
  <c r="P1134" i="1"/>
  <c r="Q1134" i="1" s="1"/>
  <c r="P1133" i="1"/>
  <c r="Q1133" i="1" s="1"/>
  <c r="P1130" i="1"/>
  <c r="Q1130" i="1" s="1"/>
  <c r="P1128" i="1"/>
  <c r="Q1128" i="1" s="1"/>
  <c r="P1127" i="1"/>
  <c r="Q1127" i="1" s="1"/>
  <c r="P1124" i="1"/>
  <c r="Q1124" i="1" s="1"/>
  <c r="P1121" i="1"/>
  <c r="Q1121" i="1" s="1"/>
  <c r="P1120" i="1"/>
  <c r="Q1120" i="1" s="1"/>
  <c r="P1118" i="1"/>
  <c r="Q1118" i="1" s="1"/>
  <c r="P1360" i="1"/>
  <c r="Q1360" i="1" s="1"/>
  <c r="P1352" i="1"/>
  <c r="Q1352" i="1" s="1"/>
  <c r="P1344" i="1"/>
  <c r="Q1344" i="1" s="1"/>
  <c r="P1336" i="1"/>
  <c r="Q1336" i="1" s="1"/>
  <c r="P1333" i="1"/>
  <c r="Q1333" i="1" s="1"/>
  <c r="P1328" i="1"/>
  <c r="Q1328" i="1" s="1"/>
  <c r="P1325" i="1"/>
  <c r="Q1325" i="1" s="1"/>
  <c r="P1320" i="1"/>
  <c r="Q1320" i="1" s="1"/>
  <c r="P1317" i="1"/>
  <c r="Q1317" i="1" s="1"/>
  <c r="P1312" i="1"/>
  <c r="Q1312" i="1" s="1"/>
  <c r="P1309" i="1"/>
  <c r="Q1309" i="1" s="1"/>
  <c r="P1304" i="1"/>
  <c r="Q1304" i="1" s="1"/>
  <c r="P1301" i="1"/>
  <c r="Q1301" i="1" s="1"/>
  <c r="P1296" i="1"/>
  <c r="Q1296" i="1" s="1"/>
  <c r="P1293" i="1"/>
  <c r="Q1293" i="1" s="1"/>
  <c r="P1288" i="1"/>
  <c r="Q1288" i="1" s="1"/>
  <c r="P1285" i="1"/>
  <c r="Q1285" i="1" s="1"/>
  <c r="P1280" i="1"/>
  <c r="Q1280" i="1" s="1"/>
  <c r="P1277" i="1"/>
  <c r="Q1277" i="1" s="1"/>
  <c r="P1272" i="1"/>
  <c r="Q1272" i="1" s="1"/>
  <c r="P1269" i="1"/>
  <c r="Q1269" i="1" s="1"/>
  <c r="P1264" i="1"/>
  <c r="Q1264" i="1" s="1"/>
  <c r="P1261" i="1"/>
  <c r="Q1261" i="1" s="1"/>
  <c r="P1256" i="1"/>
  <c r="Q1256" i="1" s="1"/>
  <c r="P1253" i="1"/>
  <c r="Q1253" i="1" s="1"/>
  <c r="P1248" i="1"/>
  <c r="Q1248" i="1" s="1"/>
  <c r="P1115" i="1"/>
  <c r="Q1115" i="1" s="1"/>
  <c r="P1114" i="1"/>
  <c r="Q1114" i="1" s="1"/>
  <c r="P1113" i="1"/>
  <c r="Q1113" i="1" s="1"/>
  <c r="P1112" i="1"/>
  <c r="Q1112" i="1" s="1"/>
  <c r="P1111" i="1"/>
  <c r="Q1111" i="1" s="1"/>
  <c r="P1110" i="1"/>
  <c r="Q1110" i="1" s="1"/>
  <c r="P1107" i="1"/>
  <c r="Q1107" i="1" s="1"/>
  <c r="P1033" i="1"/>
  <c r="Q1033" i="1" s="1"/>
  <c r="P1031" i="1"/>
  <c r="Q1031" i="1" s="1"/>
  <c r="P1029" i="1"/>
  <c r="Q1029" i="1" s="1"/>
  <c r="P1027" i="1"/>
  <c r="Q1027" i="1" s="1"/>
  <c r="P1025" i="1"/>
  <c r="Q1025" i="1" s="1"/>
  <c r="P1023" i="1"/>
  <c r="Q1023" i="1" s="1"/>
  <c r="P1021" i="1"/>
  <c r="Q1021" i="1" s="1"/>
  <c r="P1019" i="1"/>
  <c r="Q1019" i="1" s="1"/>
  <c r="P1101" i="1"/>
  <c r="Q1101" i="1" s="1"/>
  <c r="P1091" i="1"/>
  <c r="Q1091" i="1" s="1"/>
  <c r="P1086" i="1"/>
  <c r="Q1086" i="1" s="1"/>
  <c r="P1085" i="1"/>
  <c r="Q1085" i="1" s="1"/>
  <c r="P1084" i="1"/>
  <c r="Q1084" i="1" s="1"/>
  <c r="P1083" i="1"/>
  <c r="Q1083" i="1" s="1"/>
  <c r="P1082" i="1"/>
  <c r="Q1082" i="1" s="1"/>
  <c r="P1081" i="1"/>
  <c r="Q1081" i="1" s="1"/>
  <c r="P1080" i="1"/>
  <c r="Q1080" i="1" s="1"/>
  <c r="P1079" i="1"/>
  <c r="Q1079" i="1" s="1"/>
  <c r="P1078" i="1"/>
  <c r="Q1078" i="1" s="1"/>
  <c r="P1077" i="1"/>
  <c r="Q1077" i="1" s="1"/>
  <c r="P1075" i="1"/>
  <c r="Q1075" i="1" s="1"/>
  <c r="P1070" i="1"/>
  <c r="Q1070" i="1" s="1"/>
  <c r="P1062" i="1"/>
  <c r="Q1062" i="1" s="1"/>
  <c r="P1057" i="1"/>
  <c r="Q1057" i="1" s="1"/>
  <c r="P1055" i="1"/>
  <c r="Q1055" i="1" s="1"/>
  <c r="P1047" i="1"/>
  <c r="Q1047" i="1" s="1"/>
  <c r="P1044" i="1"/>
  <c r="Q1044" i="1" s="1"/>
  <c r="P1036" i="1"/>
  <c r="Q1036" i="1" s="1"/>
  <c r="P1030" i="1"/>
  <c r="Q1030" i="1" s="1"/>
  <c r="P1026" i="1"/>
  <c r="Q1026" i="1" s="1"/>
  <c r="P1022" i="1"/>
  <c r="Q1022" i="1" s="1"/>
  <c r="P1018" i="1"/>
  <c r="Q1018" i="1" s="1"/>
  <c r="P840" i="1"/>
  <c r="Q840" i="1" s="1"/>
  <c r="P821" i="1"/>
  <c r="Q821" i="1" s="1"/>
  <c r="P819" i="1"/>
  <c r="Q819" i="1" s="1"/>
  <c r="P817" i="1"/>
  <c r="Q817" i="1" s="1"/>
  <c r="P810" i="1"/>
  <c r="Q810" i="1" s="1"/>
  <c r="P807" i="1"/>
  <c r="Q807" i="1" s="1"/>
  <c r="P806" i="1"/>
  <c r="Q806" i="1" s="1"/>
  <c r="P805" i="1"/>
  <c r="Q805" i="1" s="1"/>
  <c r="P792" i="1"/>
  <c r="Q792" i="1" s="1"/>
  <c r="P791" i="1"/>
  <c r="Q791" i="1" s="1"/>
  <c r="P790" i="1"/>
  <c r="Q790" i="1" s="1"/>
  <c r="P789" i="1"/>
  <c r="Q789" i="1" s="1"/>
  <c r="P788" i="1"/>
  <c r="Q788" i="1" s="1"/>
  <c r="P787" i="1"/>
  <c r="Q787" i="1" s="1"/>
  <c r="P786" i="1"/>
  <c r="Q786" i="1" s="1"/>
  <c r="P784" i="1"/>
  <c r="Q784" i="1" s="1"/>
  <c r="P783" i="1"/>
  <c r="Q783" i="1" s="1"/>
  <c r="P782" i="1"/>
  <c r="Q782" i="1" s="1"/>
  <c r="P780" i="1"/>
  <c r="Q780" i="1" s="1"/>
  <c r="P779" i="1"/>
  <c r="Q779" i="1" s="1"/>
  <c r="P778" i="1"/>
  <c r="Q778" i="1" s="1"/>
  <c r="P777" i="1"/>
  <c r="Q777" i="1" s="1"/>
  <c r="P772" i="1"/>
  <c r="Q772" i="1" s="1"/>
  <c r="P770" i="1"/>
  <c r="Q770" i="1" s="1"/>
  <c r="P768" i="1"/>
  <c r="Q768" i="1" s="1"/>
  <c r="P766" i="1"/>
  <c r="Q766" i="1" s="1"/>
  <c r="P764" i="1"/>
  <c r="Q764" i="1" s="1"/>
  <c r="P762" i="1"/>
  <c r="Q762" i="1" s="1"/>
  <c r="P760" i="1"/>
  <c r="Q760" i="1" s="1"/>
  <c r="P758" i="1"/>
  <c r="Q758" i="1" s="1"/>
  <c r="P756" i="1"/>
  <c r="Q756" i="1" s="1"/>
  <c r="P754" i="1"/>
  <c r="Q754" i="1" s="1"/>
  <c r="P752" i="1"/>
  <c r="Q752" i="1" s="1"/>
  <c r="P750" i="1"/>
  <c r="Q750" i="1" s="1"/>
  <c r="P1108" i="1"/>
  <c r="Q1108" i="1" s="1"/>
  <c r="P1099" i="1"/>
  <c r="Q1099" i="1" s="1"/>
  <c r="P1098" i="1"/>
  <c r="Q1098" i="1" s="1"/>
  <c r="P1097" i="1"/>
  <c r="Q1097" i="1" s="1"/>
  <c r="P1096" i="1"/>
  <c r="Q1096" i="1" s="1"/>
  <c r="P1095" i="1"/>
  <c r="Q1095" i="1" s="1"/>
  <c r="P1094" i="1"/>
  <c r="Q1094" i="1" s="1"/>
  <c r="P1093" i="1"/>
  <c r="Q1093" i="1" s="1"/>
  <c r="P1088" i="1"/>
  <c r="Q1088" i="1" s="1"/>
  <c r="P1076" i="1"/>
  <c r="Q1076" i="1" s="1"/>
  <c r="P1073" i="1"/>
  <c r="Q1073" i="1" s="1"/>
  <c r="P1071" i="1"/>
  <c r="Q1071" i="1" s="1"/>
  <c r="P1066" i="1"/>
  <c r="Q1066" i="1" s="1"/>
  <c r="P1064" i="1"/>
  <c r="Q1064" i="1" s="1"/>
  <c r="P1059" i="1"/>
  <c r="Q1059" i="1" s="1"/>
  <c r="P1056" i="1"/>
  <c r="Q1056" i="1" s="1"/>
  <c r="P1051" i="1"/>
  <c r="Q1051" i="1" s="1"/>
  <c r="P1050" i="1"/>
  <c r="Q1050" i="1" s="1"/>
  <c r="P1049" i="1"/>
  <c r="Q1049" i="1" s="1"/>
  <c r="P1046" i="1"/>
  <c r="Q1046" i="1" s="1"/>
  <c r="P1041" i="1"/>
  <c r="Q1041" i="1" s="1"/>
  <c r="P1040" i="1"/>
  <c r="Q1040" i="1" s="1"/>
  <c r="P1038" i="1"/>
  <c r="Q1038" i="1" s="1"/>
  <c r="P1017" i="1"/>
  <c r="Q1017" i="1" s="1"/>
  <c r="P1015" i="1"/>
  <c r="Q1015" i="1" s="1"/>
  <c r="P1013" i="1"/>
  <c r="Q1013" i="1" s="1"/>
  <c r="P1011" i="1"/>
  <c r="Q1011" i="1" s="1"/>
  <c r="P1009" i="1"/>
  <c r="Q1009" i="1" s="1"/>
  <c r="P1007" i="1"/>
  <c r="Q1007" i="1" s="1"/>
  <c r="P1005" i="1"/>
  <c r="Q1005" i="1" s="1"/>
  <c r="P1003" i="1"/>
  <c r="Q1003" i="1" s="1"/>
  <c r="P1001" i="1"/>
  <c r="Q1001" i="1" s="1"/>
  <c r="P999" i="1"/>
  <c r="Q999" i="1" s="1"/>
  <c r="P997" i="1"/>
  <c r="Q997" i="1" s="1"/>
  <c r="P995" i="1"/>
  <c r="Q995" i="1" s="1"/>
  <c r="P993" i="1"/>
  <c r="Q993" i="1" s="1"/>
  <c r="P991" i="1"/>
  <c r="Q991" i="1" s="1"/>
  <c r="P989" i="1"/>
  <c r="Q989" i="1" s="1"/>
  <c r="P987" i="1"/>
  <c r="Q987" i="1" s="1"/>
  <c r="P985" i="1"/>
  <c r="Q985" i="1" s="1"/>
  <c r="P983" i="1"/>
  <c r="Q983" i="1" s="1"/>
  <c r="P981" i="1"/>
  <c r="Q981" i="1" s="1"/>
  <c r="P979" i="1"/>
  <c r="Q979" i="1" s="1"/>
  <c r="P977" i="1"/>
  <c r="Q977" i="1" s="1"/>
  <c r="P975" i="1"/>
  <c r="Q975" i="1" s="1"/>
  <c r="P973" i="1"/>
  <c r="Q973" i="1" s="1"/>
  <c r="P971" i="1"/>
  <c r="Q971" i="1" s="1"/>
  <c r="P970" i="1"/>
  <c r="Q970" i="1" s="1"/>
  <c r="P969" i="1"/>
  <c r="Q969" i="1" s="1"/>
  <c r="P967" i="1"/>
  <c r="Q967" i="1" s="1"/>
  <c r="P965" i="1"/>
  <c r="Q965" i="1" s="1"/>
  <c r="P963" i="1"/>
  <c r="Q963" i="1" s="1"/>
  <c r="P961" i="1"/>
  <c r="Q961" i="1" s="1"/>
  <c r="P910" i="1"/>
  <c r="Q910" i="1" s="1"/>
  <c r="P908" i="1"/>
  <c r="Q908" i="1" s="1"/>
  <c r="P906" i="1"/>
  <c r="Q906" i="1" s="1"/>
  <c r="P904" i="1"/>
  <c r="Q904" i="1" s="1"/>
  <c r="P902" i="1"/>
  <c r="Q902" i="1" s="1"/>
  <c r="P900" i="1"/>
  <c r="Q900" i="1" s="1"/>
  <c r="P898" i="1"/>
  <c r="Q898" i="1" s="1"/>
  <c r="P896" i="1"/>
  <c r="Q896" i="1" s="1"/>
  <c r="P894" i="1"/>
  <c r="Q894" i="1" s="1"/>
  <c r="P892" i="1"/>
  <c r="Q892" i="1" s="1"/>
  <c r="P890" i="1"/>
  <c r="Q890" i="1" s="1"/>
  <c r="P888" i="1"/>
  <c r="Q888" i="1" s="1"/>
  <c r="P886" i="1"/>
  <c r="Q886" i="1" s="1"/>
  <c r="P884" i="1"/>
  <c r="Q884" i="1" s="1"/>
  <c r="P882" i="1"/>
  <c r="Q882" i="1" s="1"/>
  <c r="P880" i="1"/>
  <c r="Q880" i="1" s="1"/>
  <c r="P878" i="1"/>
  <c r="Q878" i="1" s="1"/>
  <c r="P876" i="1"/>
  <c r="Q876" i="1" s="1"/>
  <c r="P874" i="1"/>
  <c r="Q874" i="1" s="1"/>
  <c r="P872" i="1"/>
  <c r="Q872" i="1" s="1"/>
  <c r="P870" i="1"/>
  <c r="Q870" i="1" s="1"/>
  <c r="P868" i="1"/>
  <c r="Q868" i="1" s="1"/>
  <c r="P866" i="1"/>
  <c r="Q866" i="1" s="1"/>
  <c r="P864" i="1"/>
  <c r="Q864" i="1" s="1"/>
  <c r="P862" i="1"/>
  <c r="Q862" i="1" s="1"/>
  <c r="P860" i="1"/>
  <c r="Q860" i="1" s="1"/>
  <c r="P858" i="1"/>
  <c r="Q858" i="1" s="1"/>
  <c r="P856" i="1"/>
  <c r="Q856" i="1" s="1"/>
  <c r="P854" i="1"/>
  <c r="Q854" i="1" s="1"/>
  <c r="P852" i="1"/>
  <c r="Q852" i="1" s="1"/>
  <c r="P845" i="1"/>
  <c r="Q845" i="1" s="1"/>
  <c r="P843" i="1"/>
  <c r="Q843" i="1" s="1"/>
  <c r="P837" i="1"/>
  <c r="Q837" i="1" s="1"/>
  <c r="P835" i="1"/>
  <c r="Q835" i="1" s="1"/>
  <c r="P834" i="1"/>
  <c r="Q834" i="1" s="1"/>
  <c r="P833" i="1"/>
  <c r="Q833" i="1" s="1"/>
  <c r="P829" i="1"/>
  <c r="Q829" i="1" s="1"/>
  <c r="P827" i="1"/>
  <c r="Q827" i="1" s="1"/>
  <c r="P825" i="1"/>
  <c r="Q825" i="1" s="1"/>
  <c r="P824" i="1"/>
  <c r="Q824" i="1" s="1"/>
  <c r="P822" i="1"/>
  <c r="Q822" i="1" s="1"/>
  <c r="P1109" i="1"/>
  <c r="Q1109" i="1" s="1"/>
  <c r="P1106" i="1"/>
  <c r="Q1106" i="1" s="1"/>
  <c r="P1105" i="1"/>
  <c r="Q1105" i="1" s="1"/>
  <c r="P1090" i="1"/>
  <c r="Q1090" i="1" s="1"/>
  <c r="P1087" i="1"/>
  <c r="Q1087" i="1" s="1"/>
  <c r="P1072" i="1"/>
  <c r="Q1072" i="1" s="1"/>
  <c r="P1069" i="1"/>
  <c r="Q1069" i="1" s="1"/>
  <c r="P1068" i="1"/>
  <c r="Q1068" i="1" s="1"/>
  <c r="P1065" i="1"/>
  <c r="Q1065" i="1" s="1"/>
  <c r="P1061" i="1"/>
  <c r="Q1061" i="1" s="1"/>
  <c r="P1058" i="1"/>
  <c r="Q1058" i="1" s="1"/>
  <c r="P1054" i="1"/>
  <c r="Q1054" i="1" s="1"/>
  <c r="P1053" i="1"/>
  <c r="Q1053" i="1" s="1"/>
  <c r="P1048" i="1"/>
  <c r="Q1048" i="1" s="1"/>
  <c r="P1043" i="1"/>
  <c r="Q1043" i="1" s="1"/>
  <c r="P1039" i="1"/>
  <c r="Q1039" i="1" s="1"/>
  <c r="P1035" i="1"/>
  <c r="Q1035" i="1" s="1"/>
  <c r="P1032" i="1"/>
  <c r="Q1032" i="1" s="1"/>
  <c r="P1028" i="1"/>
  <c r="Q1028" i="1" s="1"/>
  <c r="P1024" i="1"/>
  <c r="Q1024" i="1" s="1"/>
  <c r="P1020" i="1"/>
  <c r="Q1020" i="1" s="1"/>
  <c r="P818" i="1"/>
  <c r="Q818" i="1" s="1"/>
  <c r="P816" i="1"/>
  <c r="Q816" i="1" s="1"/>
  <c r="P815" i="1"/>
  <c r="Q815" i="1" s="1"/>
  <c r="P814" i="1"/>
  <c r="Q814" i="1" s="1"/>
  <c r="P813" i="1"/>
  <c r="Q813" i="1" s="1"/>
  <c r="P812" i="1"/>
  <c r="Q812" i="1" s="1"/>
  <c r="P811" i="1"/>
  <c r="Q811" i="1" s="1"/>
  <c r="P809" i="1"/>
  <c r="Q809" i="1" s="1"/>
  <c r="P808" i="1"/>
  <c r="Q808" i="1" s="1"/>
  <c r="P804" i="1"/>
  <c r="Q804" i="1" s="1"/>
  <c r="P803" i="1"/>
  <c r="Q803" i="1" s="1"/>
  <c r="P802" i="1"/>
  <c r="Q802" i="1" s="1"/>
  <c r="P1116" i="1"/>
  <c r="Q1116" i="1" s="1"/>
  <c r="P1103" i="1"/>
  <c r="Q1103" i="1" s="1"/>
  <c r="P1092" i="1"/>
  <c r="Q1092" i="1" s="1"/>
  <c r="P1089" i="1"/>
  <c r="Q1089" i="1" s="1"/>
  <c r="P1074" i="1"/>
  <c r="Q1074" i="1" s="1"/>
  <c r="P1067" i="1"/>
  <c r="Q1067" i="1" s="1"/>
  <c r="P1063" i="1"/>
  <c r="Q1063" i="1" s="1"/>
  <c r="P1060" i="1"/>
  <c r="Q1060" i="1" s="1"/>
  <c r="P1052" i="1"/>
  <c r="Q1052" i="1" s="1"/>
  <c r="P1045" i="1"/>
  <c r="Q1045" i="1" s="1"/>
  <c r="P1042" i="1"/>
  <c r="Q1042" i="1" s="1"/>
  <c r="P1037" i="1"/>
  <c r="Q1037" i="1" s="1"/>
  <c r="P1034" i="1"/>
  <c r="P1016" i="1"/>
  <c r="Q1016" i="1" s="1"/>
  <c r="P1014" i="1"/>
  <c r="Q1014" i="1" s="1"/>
  <c r="P1012" i="1"/>
  <c r="Q1012" i="1" s="1"/>
  <c r="P1010" i="1"/>
  <c r="Q1010" i="1" s="1"/>
  <c r="P1008" i="1"/>
  <c r="Q1008" i="1" s="1"/>
  <c r="P1006" i="1"/>
  <c r="Q1006" i="1" s="1"/>
  <c r="P1004" i="1"/>
  <c r="Q1004" i="1" s="1"/>
  <c r="P1002" i="1"/>
  <c r="Q1002" i="1" s="1"/>
  <c r="P1000" i="1"/>
  <c r="Q1000" i="1" s="1"/>
  <c r="P998" i="1"/>
  <c r="Q998" i="1" s="1"/>
  <c r="P996" i="1"/>
  <c r="Q996" i="1" s="1"/>
  <c r="P994" i="1"/>
  <c r="Q994" i="1" s="1"/>
  <c r="P992" i="1"/>
  <c r="Q992" i="1" s="1"/>
  <c r="P990" i="1"/>
  <c r="Q990" i="1" s="1"/>
  <c r="P988" i="1"/>
  <c r="Q988" i="1" s="1"/>
  <c r="P986" i="1"/>
  <c r="Q986" i="1" s="1"/>
  <c r="P984" i="1"/>
  <c r="Q984" i="1" s="1"/>
  <c r="P982" i="1"/>
  <c r="Q982" i="1" s="1"/>
  <c r="P980" i="1"/>
  <c r="Q980" i="1" s="1"/>
  <c r="P978" i="1"/>
  <c r="Q978" i="1" s="1"/>
  <c r="P976" i="1"/>
  <c r="Q976" i="1" s="1"/>
  <c r="P974" i="1"/>
  <c r="Q974" i="1" s="1"/>
  <c r="P972" i="1"/>
  <c r="Q972" i="1" s="1"/>
  <c r="P968" i="1"/>
  <c r="Q968" i="1" s="1"/>
  <c r="P966" i="1"/>
  <c r="Q966" i="1" s="1"/>
  <c r="P964" i="1"/>
  <c r="Q964" i="1" s="1"/>
  <c r="P962" i="1"/>
  <c r="Q962" i="1" s="1"/>
  <c r="P960" i="1"/>
  <c r="Q960" i="1" s="1"/>
  <c r="P959" i="1"/>
  <c r="Q959" i="1" s="1"/>
  <c r="P958" i="1"/>
  <c r="Q958" i="1" s="1"/>
  <c r="P957" i="1"/>
  <c r="Q957" i="1" s="1"/>
  <c r="P956" i="1"/>
  <c r="Q956" i="1" s="1"/>
  <c r="P955" i="1"/>
  <c r="Q955" i="1" s="1"/>
  <c r="P954" i="1"/>
  <c r="Q954" i="1" s="1"/>
  <c r="P953" i="1"/>
  <c r="Q953" i="1" s="1"/>
  <c r="P952" i="1"/>
  <c r="Q952" i="1" s="1"/>
  <c r="P951" i="1"/>
  <c r="Q951" i="1" s="1"/>
  <c r="P950" i="1"/>
  <c r="Q950" i="1" s="1"/>
  <c r="P949" i="1"/>
  <c r="Q949" i="1" s="1"/>
  <c r="P948" i="1"/>
  <c r="Q948" i="1" s="1"/>
  <c r="P947" i="1"/>
  <c r="Q947" i="1" s="1"/>
  <c r="P946" i="1"/>
  <c r="Q946" i="1" s="1"/>
  <c r="P945" i="1"/>
  <c r="Q945" i="1" s="1"/>
  <c r="P944" i="1"/>
  <c r="Q944" i="1" s="1"/>
  <c r="P943" i="1"/>
  <c r="Q943" i="1" s="1"/>
  <c r="P942" i="1"/>
  <c r="Q942" i="1" s="1"/>
  <c r="P941" i="1"/>
  <c r="Q941" i="1" s="1"/>
  <c r="P940" i="1"/>
  <c r="Q940" i="1" s="1"/>
  <c r="P939" i="1"/>
  <c r="Q939" i="1" s="1"/>
  <c r="P938" i="1"/>
  <c r="Q938" i="1" s="1"/>
  <c r="P937" i="1"/>
  <c r="Q937" i="1" s="1"/>
  <c r="P936" i="1"/>
  <c r="Q936" i="1" s="1"/>
  <c r="P935" i="1"/>
  <c r="Q935" i="1" s="1"/>
  <c r="P934" i="1"/>
  <c r="Q934" i="1" s="1"/>
  <c r="P933" i="1"/>
  <c r="Q933" i="1" s="1"/>
  <c r="P932" i="1"/>
  <c r="Q932" i="1" s="1"/>
  <c r="P931" i="1"/>
  <c r="Q931" i="1" s="1"/>
  <c r="P930" i="1"/>
  <c r="Q930" i="1" s="1"/>
  <c r="P929" i="1"/>
  <c r="Q929" i="1" s="1"/>
  <c r="P928" i="1"/>
  <c r="Q928" i="1" s="1"/>
  <c r="P927" i="1"/>
  <c r="Q927" i="1" s="1"/>
  <c r="P926" i="1"/>
  <c r="Q926" i="1" s="1"/>
  <c r="P925" i="1"/>
  <c r="Q925" i="1" s="1"/>
  <c r="P924" i="1"/>
  <c r="Q924" i="1" s="1"/>
  <c r="P923" i="1"/>
  <c r="Q923" i="1" s="1"/>
  <c r="P922" i="1"/>
  <c r="Q922" i="1" s="1"/>
  <c r="P921" i="1"/>
  <c r="Q921" i="1" s="1"/>
  <c r="P920" i="1"/>
  <c r="Q920" i="1" s="1"/>
  <c r="P919" i="1"/>
  <c r="Q919" i="1" s="1"/>
  <c r="P918" i="1"/>
  <c r="Q918" i="1" s="1"/>
  <c r="P917" i="1"/>
  <c r="Q917" i="1" s="1"/>
  <c r="P916" i="1"/>
  <c r="Q916" i="1" s="1"/>
  <c r="P915" i="1"/>
  <c r="Q915" i="1" s="1"/>
  <c r="P914" i="1"/>
  <c r="Q914" i="1" s="1"/>
  <c r="P913" i="1"/>
  <c r="Q913" i="1" s="1"/>
  <c r="P912" i="1"/>
  <c r="Q912" i="1" s="1"/>
  <c r="P911" i="1"/>
  <c r="Q911" i="1" s="1"/>
  <c r="P909" i="1"/>
  <c r="Q909" i="1" s="1"/>
  <c r="P907" i="1"/>
  <c r="Q907" i="1" s="1"/>
  <c r="P905" i="1"/>
  <c r="Q905" i="1" s="1"/>
  <c r="P903" i="1"/>
  <c r="Q903" i="1" s="1"/>
  <c r="P901" i="1"/>
  <c r="Q901" i="1" s="1"/>
  <c r="P899" i="1"/>
  <c r="Q899" i="1" s="1"/>
  <c r="P897" i="1"/>
  <c r="Q897" i="1" s="1"/>
  <c r="P895" i="1"/>
  <c r="Q895" i="1" s="1"/>
  <c r="P893" i="1"/>
  <c r="Q893" i="1" s="1"/>
  <c r="P891" i="1"/>
  <c r="Q891" i="1" s="1"/>
  <c r="P889" i="1"/>
  <c r="Q889" i="1" s="1"/>
  <c r="P887" i="1"/>
  <c r="Q887" i="1" s="1"/>
  <c r="P885" i="1"/>
  <c r="Q885" i="1" s="1"/>
  <c r="P883" i="1"/>
  <c r="Q883" i="1" s="1"/>
  <c r="P881" i="1"/>
  <c r="Q881" i="1" s="1"/>
  <c r="P879" i="1"/>
  <c r="Q879" i="1" s="1"/>
  <c r="P877" i="1"/>
  <c r="Q877" i="1" s="1"/>
  <c r="P875" i="1"/>
  <c r="Q875" i="1" s="1"/>
  <c r="P873" i="1"/>
  <c r="Q873" i="1" s="1"/>
  <c r="P871" i="1"/>
  <c r="Q871" i="1" s="1"/>
  <c r="P869" i="1"/>
  <c r="Q869" i="1" s="1"/>
  <c r="P867" i="1"/>
  <c r="Q867" i="1" s="1"/>
  <c r="P865" i="1"/>
  <c r="Q865" i="1" s="1"/>
  <c r="P863" i="1"/>
  <c r="Q863" i="1" s="1"/>
  <c r="P861" i="1"/>
  <c r="Q861" i="1" s="1"/>
  <c r="P859" i="1"/>
  <c r="Q859" i="1" s="1"/>
  <c r="P857" i="1"/>
  <c r="Q857" i="1" s="1"/>
  <c r="P855" i="1"/>
  <c r="Q855" i="1" s="1"/>
  <c r="P853" i="1"/>
  <c r="Q853" i="1" s="1"/>
  <c r="P851" i="1"/>
  <c r="Q851" i="1" s="1"/>
  <c r="P850" i="1"/>
  <c r="Q850" i="1" s="1"/>
  <c r="P849" i="1"/>
  <c r="Q849" i="1" s="1"/>
  <c r="P848" i="1"/>
  <c r="Q848" i="1" s="1"/>
  <c r="P847" i="1"/>
  <c r="Q847" i="1" s="1"/>
  <c r="P846" i="1"/>
  <c r="Q846" i="1" s="1"/>
  <c r="P844" i="1"/>
  <c r="Q844" i="1" s="1"/>
  <c r="P842" i="1"/>
  <c r="Q842" i="1" s="1"/>
  <c r="P841" i="1"/>
  <c r="Q841" i="1" s="1"/>
  <c r="P839" i="1"/>
  <c r="Q839" i="1" s="1"/>
  <c r="P838" i="1"/>
  <c r="Q838" i="1" s="1"/>
  <c r="P836" i="1"/>
  <c r="Q836" i="1" s="1"/>
  <c r="P832" i="1"/>
  <c r="Q832" i="1" s="1"/>
  <c r="P831" i="1"/>
  <c r="Q831" i="1" s="1"/>
  <c r="P830" i="1"/>
  <c r="Q830" i="1" s="1"/>
  <c r="P828" i="1"/>
  <c r="Q828" i="1" s="1"/>
  <c r="P826" i="1"/>
  <c r="Q826" i="1" s="1"/>
  <c r="P823" i="1"/>
  <c r="Q823" i="1" s="1"/>
  <c r="P820" i="1"/>
  <c r="Q820" i="1" s="1"/>
  <c r="P798" i="1"/>
  <c r="Q798" i="1" s="1"/>
  <c r="P781" i="1"/>
  <c r="Q781" i="1" s="1"/>
  <c r="P771" i="1"/>
  <c r="Q771" i="1" s="1"/>
  <c r="P763" i="1"/>
  <c r="Q763" i="1" s="1"/>
  <c r="P755" i="1"/>
  <c r="Q755" i="1" s="1"/>
  <c r="P662" i="1"/>
  <c r="Q662" i="1" s="1"/>
  <c r="P533" i="1"/>
  <c r="Q533" i="1" s="1"/>
  <c r="P532" i="1"/>
  <c r="Q532" i="1" s="1"/>
  <c r="P531" i="1"/>
  <c r="Q531" i="1" s="1"/>
  <c r="P530" i="1"/>
  <c r="Q530" i="1" s="1"/>
  <c r="P527" i="1"/>
  <c r="Q527" i="1" s="1"/>
  <c r="P525" i="1"/>
  <c r="Q525" i="1" s="1"/>
  <c r="P523" i="1"/>
  <c r="Q523" i="1" s="1"/>
  <c r="P520" i="1"/>
  <c r="Q520" i="1" s="1"/>
  <c r="P519" i="1"/>
  <c r="Q519" i="1" s="1"/>
  <c r="P517" i="1"/>
  <c r="Q517" i="1" s="1"/>
  <c r="P516" i="1"/>
  <c r="Q516" i="1" s="1"/>
  <c r="P514" i="1"/>
  <c r="Q514" i="1" s="1"/>
  <c r="P513" i="1"/>
  <c r="Q513" i="1" s="1"/>
  <c r="P512" i="1"/>
  <c r="Q512" i="1" s="1"/>
  <c r="P510" i="1"/>
  <c r="Q510" i="1" s="1"/>
  <c r="P508" i="1"/>
  <c r="Q508" i="1" s="1"/>
  <c r="P505" i="1"/>
  <c r="Q505" i="1" s="1"/>
  <c r="P502" i="1"/>
  <c r="Q502" i="1" s="1"/>
  <c r="P500" i="1"/>
  <c r="Q500" i="1" s="1"/>
  <c r="P498" i="1"/>
  <c r="Q498" i="1" s="1"/>
  <c r="P496" i="1"/>
  <c r="Q496" i="1" s="1"/>
  <c r="P494" i="1"/>
  <c r="Q494" i="1" s="1"/>
  <c r="P487" i="1"/>
  <c r="Q487" i="1" s="1"/>
  <c r="P482" i="1"/>
  <c r="Q482" i="1" s="1"/>
  <c r="P480" i="1"/>
  <c r="Q480" i="1" s="1"/>
  <c r="P478" i="1"/>
  <c r="Q478" i="1" s="1"/>
  <c r="P476" i="1"/>
  <c r="Q476" i="1" s="1"/>
  <c r="P474" i="1"/>
  <c r="Q474" i="1" s="1"/>
  <c r="P472" i="1"/>
  <c r="Q472" i="1" s="1"/>
  <c r="P470" i="1"/>
  <c r="Q470" i="1" s="1"/>
  <c r="P468" i="1"/>
  <c r="Q468" i="1" s="1"/>
  <c r="P466" i="1"/>
  <c r="Q466" i="1" s="1"/>
  <c r="P464" i="1"/>
  <c r="Q464" i="1" s="1"/>
  <c r="P463" i="1"/>
  <c r="Q463" i="1" s="1"/>
  <c r="P462" i="1"/>
  <c r="Q462" i="1" s="1"/>
  <c r="P461" i="1"/>
  <c r="Q461" i="1" s="1"/>
  <c r="P459" i="1"/>
  <c r="Q459" i="1" s="1"/>
  <c r="P458" i="1"/>
  <c r="Q458" i="1" s="1"/>
  <c r="P456" i="1"/>
  <c r="Q456" i="1" s="1"/>
  <c r="P799" i="1"/>
  <c r="Q799" i="1" s="1"/>
  <c r="P769" i="1"/>
  <c r="Q769" i="1" s="1"/>
  <c r="P761" i="1"/>
  <c r="Q761" i="1" s="1"/>
  <c r="P753" i="1"/>
  <c r="Q753" i="1" s="1"/>
  <c r="P748" i="1"/>
  <c r="Q748" i="1" s="1"/>
  <c r="P747" i="1"/>
  <c r="Q747" i="1" s="1"/>
  <c r="P746" i="1"/>
  <c r="Q746" i="1" s="1"/>
  <c r="P744" i="1"/>
  <c r="Q744" i="1" s="1"/>
  <c r="P742" i="1"/>
  <c r="Q742" i="1" s="1"/>
  <c r="P739" i="1"/>
  <c r="Q739" i="1" s="1"/>
  <c r="P737" i="1"/>
  <c r="Q737" i="1" s="1"/>
  <c r="P735" i="1"/>
  <c r="Q735" i="1" s="1"/>
  <c r="P733" i="1"/>
  <c r="Q733" i="1" s="1"/>
  <c r="P731" i="1"/>
  <c r="Q731" i="1" s="1"/>
  <c r="P729" i="1"/>
  <c r="Q729" i="1" s="1"/>
  <c r="P727" i="1"/>
  <c r="Q727" i="1" s="1"/>
  <c r="P725" i="1"/>
  <c r="Q725" i="1" s="1"/>
  <c r="P723" i="1"/>
  <c r="Q723" i="1" s="1"/>
  <c r="P721" i="1"/>
  <c r="Q721" i="1" s="1"/>
  <c r="P719" i="1"/>
  <c r="Q719" i="1" s="1"/>
  <c r="P717" i="1"/>
  <c r="Q717" i="1" s="1"/>
  <c r="P713" i="1"/>
  <c r="Q713" i="1" s="1"/>
  <c r="P712" i="1"/>
  <c r="Q712" i="1" s="1"/>
  <c r="P710" i="1"/>
  <c r="Q710" i="1" s="1"/>
  <c r="P708" i="1"/>
  <c r="Q708" i="1" s="1"/>
  <c r="P706" i="1"/>
  <c r="Q706" i="1" s="1"/>
  <c r="P704" i="1"/>
  <c r="Q704" i="1" s="1"/>
  <c r="P702" i="1"/>
  <c r="Q702" i="1" s="1"/>
  <c r="P700" i="1"/>
  <c r="Q700" i="1" s="1"/>
  <c r="P698" i="1"/>
  <c r="Q698" i="1" s="1"/>
  <c r="P696" i="1"/>
  <c r="Q696" i="1" s="1"/>
  <c r="P694" i="1"/>
  <c r="Q694" i="1" s="1"/>
  <c r="P692" i="1"/>
  <c r="Q692" i="1" s="1"/>
  <c r="P691" i="1"/>
  <c r="Q691" i="1" s="1"/>
  <c r="P688" i="1"/>
  <c r="Q688" i="1" s="1"/>
  <c r="P685" i="1"/>
  <c r="Q685" i="1" s="1"/>
  <c r="P683" i="1"/>
  <c r="Q683" i="1" s="1"/>
  <c r="P681" i="1"/>
  <c r="Q681" i="1" s="1"/>
  <c r="P679" i="1"/>
  <c r="Q679" i="1" s="1"/>
  <c r="P677" i="1"/>
  <c r="Q677" i="1" s="1"/>
  <c r="P675" i="1"/>
  <c r="Q675" i="1" s="1"/>
  <c r="P673" i="1"/>
  <c r="Q673" i="1" s="1"/>
  <c r="P671" i="1"/>
  <c r="Q671" i="1" s="1"/>
  <c r="P669" i="1"/>
  <c r="Q669" i="1" s="1"/>
  <c r="P667" i="1"/>
  <c r="Q667" i="1" s="1"/>
  <c r="P665" i="1"/>
  <c r="Q665" i="1" s="1"/>
  <c r="P663" i="1"/>
  <c r="Q663" i="1" s="1"/>
  <c r="P659" i="1"/>
  <c r="Q659" i="1" s="1"/>
  <c r="P657" i="1"/>
  <c r="Q657" i="1" s="1"/>
  <c r="P655" i="1"/>
  <c r="Q655" i="1" s="1"/>
  <c r="P653" i="1"/>
  <c r="Q653" i="1" s="1"/>
  <c r="P651" i="1"/>
  <c r="Q651" i="1" s="1"/>
  <c r="P649" i="1"/>
  <c r="Q649" i="1" s="1"/>
  <c r="P647" i="1"/>
  <c r="Q647" i="1" s="1"/>
  <c r="P645" i="1"/>
  <c r="Q645" i="1" s="1"/>
  <c r="P643" i="1"/>
  <c r="Q643" i="1" s="1"/>
  <c r="P641" i="1"/>
  <c r="Q641" i="1" s="1"/>
  <c r="P639" i="1"/>
  <c r="Q639" i="1" s="1"/>
  <c r="P637" i="1"/>
  <c r="Q637" i="1" s="1"/>
  <c r="P635" i="1"/>
  <c r="Q635" i="1" s="1"/>
  <c r="P633" i="1"/>
  <c r="Q633" i="1" s="1"/>
  <c r="P631" i="1"/>
  <c r="Q631" i="1" s="1"/>
  <c r="P629" i="1"/>
  <c r="Q629" i="1" s="1"/>
  <c r="P627" i="1"/>
  <c r="Q627" i="1" s="1"/>
  <c r="P625" i="1"/>
  <c r="Q625" i="1" s="1"/>
  <c r="P623" i="1"/>
  <c r="Q623" i="1" s="1"/>
  <c r="P621" i="1"/>
  <c r="Q621" i="1" s="1"/>
  <c r="P619" i="1"/>
  <c r="Q619" i="1" s="1"/>
  <c r="P617" i="1"/>
  <c r="Q617" i="1" s="1"/>
  <c r="P615" i="1"/>
  <c r="Q615" i="1" s="1"/>
  <c r="P613" i="1"/>
  <c r="Q613" i="1" s="1"/>
  <c r="P611" i="1"/>
  <c r="Q611" i="1" s="1"/>
  <c r="P609" i="1"/>
  <c r="Q609" i="1" s="1"/>
  <c r="P607" i="1"/>
  <c r="Q607" i="1" s="1"/>
  <c r="P605" i="1"/>
  <c r="Q605" i="1" s="1"/>
  <c r="P603" i="1"/>
  <c r="Q603" i="1" s="1"/>
  <c r="P601" i="1"/>
  <c r="Q601" i="1" s="1"/>
  <c r="P599" i="1"/>
  <c r="Q599" i="1" s="1"/>
  <c r="P597" i="1"/>
  <c r="Q597" i="1" s="1"/>
  <c r="P595" i="1"/>
  <c r="Q595" i="1" s="1"/>
  <c r="P593" i="1"/>
  <c r="Q593" i="1" s="1"/>
  <c r="P591" i="1"/>
  <c r="Q591" i="1" s="1"/>
  <c r="P589" i="1"/>
  <c r="Q589" i="1" s="1"/>
  <c r="P587" i="1"/>
  <c r="Q587" i="1" s="1"/>
  <c r="P585" i="1"/>
  <c r="Q585" i="1" s="1"/>
  <c r="P583" i="1"/>
  <c r="Q583" i="1" s="1"/>
  <c r="P581" i="1"/>
  <c r="Q581" i="1" s="1"/>
  <c r="P579" i="1"/>
  <c r="Q579" i="1" s="1"/>
  <c r="P577" i="1"/>
  <c r="Q577" i="1" s="1"/>
  <c r="P575" i="1"/>
  <c r="Q575" i="1" s="1"/>
  <c r="P573" i="1"/>
  <c r="Q573" i="1" s="1"/>
  <c r="P571" i="1"/>
  <c r="Q571" i="1" s="1"/>
  <c r="P569" i="1"/>
  <c r="Q569" i="1" s="1"/>
  <c r="P567" i="1"/>
  <c r="Q567" i="1" s="1"/>
  <c r="P565" i="1"/>
  <c r="Q565" i="1" s="1"/>
  <c r="P563" i="1"/>
  <c r="Q563" i="1" s="1"/>
  <c r="P561" i="1"/>
  <c r="Q561" i="1" s="1"/>
  <c r="P559" i="1"/>
  <c r="Q559" i="1" s="1"/>
  <c r="P557" i="1"/>
  <c r="Q557" i="1" s="1"/>
  <c r="P555" i="1"/>
  <c r="Q555" i="1" s="1"/>
  <c r="P553" i="1"/>
  <c r="Q553" i="1" s="1"/>
  <c r="P551" i="1"/>
  <c r="Q551" i="1" s="1"/>
  <c r="P549" i="1"/>
  <c r="Q549" i="1" s="1"/>
  <c r="P547" i="1"/>
  <c r="Q547" i="1" s="1"/>
  <c r="P545" i="1"/>
  <c r="Q545" i="1" s="1"/>
  <c r="P543" i="1"/>
  <c r="Q543" i="1" s="1"/>
  <c r="P539" i="1"/>
  <c r="Q539" i="1" s="1"/>
  <c r="P538" i="1"/>
  <c r="Q538" i="1" s="1"/>
  <c r="P536" i="1"/>
  <c r="Q536" i="1" s="1"/>
  <c r="P534" i="1"/>
  <c r="Q534" i="1" s="1"/>
  <c r="P432" i="1"/>
  <c r="Q432" i="1" s="1"/>
  <c r="P431" i="1"/>
  <c r="Q431" i="1" s="1"/>
  <c r="P430" i="1"/>
  <c r="Q430" i="1" s="1"/>
  <c r="P429" i="1"/>
  <c r="Q429" i="1" s="1"/>
  <c r="P428" i="1"/>
  <c r="Q428" i="1" s="1"/>
  <c r="P427" i="1"/>
  <c r="Q427" i="1" s="1"/>
  <c r="P800" i="1"/>
  <c r="Q800" i="1" s="1"/>
  <c r="P796" i="1"/>
  <c r="Q796" i="1" s="1"/>
  <c r="P795" i="1"/>
  <c r="Q795" i="1" s="1"/>
  <c r="P794" i="1"/>
  <c r="Q794" i="1" s="1"/>
  <c r="P793" i="1"/>
  <c r="Q793" i="1" s="1"/>
  <c r="P767" i="1"/>
  <c r="Q767" i="1" s="1"/>
  <c r="P759" i="1"/>
  <c r="Q759" i="1" s="1"/>
  <c r="P751" i="1"/>
  <c r="Q751" i="1" s="1"/>
  <c r="P660" i="1"/>
  <c r="Q660" i="1" s="1"/>
  <c r="P529" i="1"/>
  <c r="Q529" i="1" s="1"/>
  <c r="P528" i="1"/>
  <c r="Q528" i="1" s="1"/>
  <c r="P526" i="1"/>
  <c r="Q526" i="1" s="1"/>
  <c r="P524" i="1"/>
  <c r="Q524" i="1" s="1"/>
  <c r="P522" i="1"/>
  <c r="Q522" i="1" s="1"/>
  <c r="P521" i="1"/>
  <c r="Q521" i="1" s="1"/>
  <c r="P518" i="1"/>
  <c r="Q518" i="1" s="1"/>
  <c r="P515" i="1"/>
  <c r="Q515" i="1" s="1"/>
  <c r="P511" i="1"/>
  <c r="Q511" i="1" s="1"/>
  <c r="P509" i="1"/>
  <c r="Q509" i="1" s="1"/>
  <c r="P507" i="1"/>
  <c r="Q507" i="1" s="1"/>
  <c r="P506" i="1"/>
  <c r="Q506" i="1" s="1"/>
  <c r="P504" i="1"/>
  <c r="Q504" i="1" s="1"/>
  <c r="P503" i="1"/>
  <c r="Q503" i="1" s="1"/>
  <c r="P501" i="1"/>
  <c r="Q501" i="1" s="1"/>
  <c r="P499" i="1"/>
  <c r="Q499" i="1" s="1"/>
  <c r="P497" i="1"/>
  <c r="Q497" i="1" s="1"/>
  <c r="P495" i="1"/>
  <c r="Q495" i="1" s="1"/>
  <c r="P493" i="1"/>
  <c r="Q493" i="1" s="1"/>
  <c r="P492" i="1"/>
  <c r="Q492" i="1" s="1"/>
  <c r="P491" i="1"/>
  <c r="Q491" i="1" s="1"/>
  <c r="P490" i="1"/>
  <c r="Q490" i="1" s="1"/>
  <c r="P489" i="1"/>
  <c r="Q489" i="1" s="1"/>
  <c r="P488" i="1"/>
  <c r="Q488" i="1" s="1"/>
  <c r="P483" i="1"/>
  <c r="Q483" i="1" s="1"/>
  <c r="P481" i="1"/>
  <c r="Q481" i="1" s="1"/>
  <c r="P479" i="1"/>
  <c r="Q479" i="1" s="1"/>
  <c r="P477" i="1"/>
  <c r="Q477" i="1" s="1"/>
  <c r="P475" i="1"/>
  <c r="Q475" i="1" s="1"/>
  <c r="P473" i="1"/>
  <c r="Q473" i="1" s="1"/>
  <c r="P471" i="1"/>
  <c r="Q471" i="1" s="1"/>
  <c r="P469" i="1"/>
  <c r="Q469" i="1" s="1"/>
  <c r="P467" i="1"/>
  <c r="Q467" i="1" s="1"/>
  <c r="P465" i="1"/>
  <c r="Q465" i="1" s="1"/>
  <c r="P460" i="1"/>
  <c r="Q460" i="1" s="1"/>
  <c r="P457" i="1"/>
  <c r="Q457" i="1" s="1"/>
  <c r="P455" i="1"/>
  <c r="Q455" i="1" s="1"/>
  <c r="P450" i="1"/>
  <c r="Q450" i="1" s="1"/>
  <c r="P449" i="1"/>
  <c r="Q449" i="1" s="1"/>
  <c r="P448" i="1"/>
  <c r="Q448" i="1" s="1"/>
  <c r="P446" i="1"/>
  <c r="Q446" i="1" s="1"/>
  <c r="P442" i="1"/>
  <c r="Q442" i="1" s="1"/>
  <c r="P441" i="1"/>
  <c r="Q441" i="1" s="1"/>
  <c r="P439" i="1"/>
  <c r="Q439" i="1" s="1"/>
  <c r="P437" i="1"/>
  <c r="Q437" i="1" s="1"/>
  <c r="P435" i="1"/>
  <c r="Q435" i="1" s="1"/>
  <c r="P414" i="1"/>
  <c r="Q414" i="1" s="1"/>
  <c r="P410" i="1"/>
  <c r="Q410" i="1" s="1"/>
  <c r="P801" i="1"/>
  <c r="Q801" i="1" s="1"/>
  <c r="P797" i="1"/>
  <c r="Q797" i="1" s="1"/>
  <c r="P785" i="1"/>
  <c r="Q785" i="1" s="1"/>
  <c r="P776" i="1"/>
  <c r="Q776" i="1" s="1"/>
  <c r="P775" i="1"/>
  <c r="Q775" i="1" s="1"/>
  <c r="P774" i="1"/>
  <c r="Q774" i="1" s="1"/>
  <c r="P773" i="1"/>
  <c r="Q773" i="1" s="1"/>
  <c r="P765" i="1"/>
  <c r="Q765" i="1" s="1"/>
  <c r="P757" i="1"/>
  <c r="Q757" i="1" s="1"/>
  <c r="P749" i="1"/>
  <c r="Q749" i="1" s="1"/>
  <c r="P745" i="1"/>
  <c r="Q745" i="1" s="1"/>
  <c r="P743" i="1"/>
  <c r="Q743" i="1" s="1"/>
  <c r="P741" i="1"/>
  <c r="Q741" i="1" s="1"/>
  <c r="P740" i="1"/>
  <c r="Q740" i="1" s="1"/>
  <c r="P738" i="1"/>
  <c r="Q738" i="1" s="1"/>
  <c r="P736" i="1"/>
  <c r="Q736" i="1" s="1"/>
  <c r="P734" i="1"/>
  <c r="Q734" i="1" s="1"/>
  <c r="P732" i="1"/>
  <c r="Q732" i="1" s="1"/>
  <c r="P730" i="1"/>
  <c r="Q730" i="1" s="1"/>
  <c r="P728" i="1"/>
  <c r="Q728" i="1" s="1"/>
  <c r="P726" i="1"/>
  <c r="Q726" i="1" s="1"/>
  <c r="P724" i="1"/>
  <c r="Q724" i="1" s="1"/>
  <c r="P722" i="1"/>
  <c r="Q722" i="1" s="1"/>
  <c r="P720" i="1"/>
  <c r="Q720" i="1" s="1"/>
  <c r="P718" i="1"/>
  <c r="Q718" i="1" s="1"/>
  <c r="P716" i="1"/>
  <c r="Q716" i="1" s="1"/>
  <c r="P715" i="1"/>
  <c r="Q715" i="1" s="1"/>
  <c r="P714" i="1"/>
  <c r="Q714" i="1" s="1"/>
  <c r="P711" i="1"/>
  <c r="Q711" i="1" s="1"/>
  <c r="P709" i="1"/>
  <c r="Q709" i="1" s="1"/>
  <c r="P707" i="1"/>
  <c r="Q707" i="1" s="1"/>
  <c r="P705" i="1"/>
  <c r="Q705" i="1" s="1"/>
  <c r="P703" i="1"/>
  <c r="Q703" i="1" s="1"/>
  <c r="P701" i="1"/>
  <c r="Q701" i="1" s="1"/>
  <c r="P699" i="1"/>
  <c r="Q699" i="1" s="1"/>
  <c r="P697" i="1"/>
  <c r="Q697" i="1" s="1"/>
  <c r="P695" i="1"/>
  <c r="Q695" i="1" s="1"/>
  <c r="P693" i="1"/>
  <c r="Q693" i="1" s="1"/>
  <c r="P690" i="1"/>
  <c r="Q690" i="1" s="1"/>
  <c r="P689" i="1"/>
  <c r="Q689" i="1" s="1"/>
  <c r="P687" i="1"/>
  <c r="Q687" i="1" s="1"/>
  <c r="P686" i="1"/>
  <c r="Q686" i="1" s="1"/>
  <c r="P684" i="1"/>
  <c r="Q684" i="1" s="1"/>
  <c r="P682" i="1"/>
  <c r="Q682" i="1" s="1"/>
  <c r="P680" i="1"/>
  <c r="Q680" i="1" s="1"/>
  <c r="P678" i="1"/>
  <c r="Q678" i="1" s="1"/>
  <c r="P676" i="1"/>
  <c r="Q676" i="1" s="1"/>
  <c r="P674" i="1"/>
  <c r="Q674" i="1" s="1"/>
  <c r="P672" i="1"/>
  <c r="Q672" i="1" s="1"/>
  <c r="P670" i="1"/>
  <c r="Q670" i="1" s="1"/>
  <c r="P668" i="1"/>
  <c r="Q668" i="1" s="1"/>
  <c r="P666" i="1"/>
  <c r="Q666" i="1" s="1"/>
  <c r="P664" i="1"/>
  <c r="Q664" i="1" s="1"/>
  <c r="P661" i="1"/>
  <c r="Q661" i="1" s="1"/>
  <c r="P658" i="1"/>
  <c r="Q658" i="1" s="1"/>
  <c r="P656" i="1"/>
  <c r="Q656" i="1" s="1"/>
  <c r="P654" i="1"/>
  <c r="Q654" i="1" s="1"/>
  <c r="P652" i="1"/>
  <c r="Q652" i="1" s="1"/>
  <c r="P650" i="1"/>
  <c r="Q650" i="1" s="1"/>
  <c r="P648" i="1"/>
  <c r="Q648" i="1" s="1"/>
  <c r="P646" i="1"/>
  <c r="Q646" i="1" s="1"/>
  <c r="P644" i="1"/>
  <c r="Q644" i="1" s="1"/>
  <c r="P642" i="1"/>
  <c r="Q642" i="1" s="1"/>
  <c r="P640" i="1"/>
  <c r="Q640" i="1" s="1"/>
  <c r="P638" i="1"/>
  <c r="Q638" i="1" s="1"/>
  <c r="P636" i="1"/>
  <c r="Q636" i="1" s="1"/>
  <c r="P634" i="1"/>
  <c r="Q634" i="1" s="1"/>
  <c r="P632" i="1"/>
  <c r="Q632" i="1" s="1"/>
  <c r="P630" i="1"/>
  <c r="Q630" i="1" s="1"/>
  <c r="P628" i="1"/>
  <c r="Q628" i="1" s="1"/>
  <c r="P626" i="1"/>
  <c r="Q626" i="1" s="1"/>
  <c r="P624" i="1"/>
  <c r="Q624" i="1" s="1"/>
  <c r="P622" i="1"/>
  <c r="Q622" i="1" s="1"/>
  <c r="P620" i="1"/>
  <c r="Q620" i="1" s="1"/>
  <c r="P618" i="1"/>
  <c r="Q618" i="1" s="1"/>
  <c r="P616" i="1"/>
  <c r="Q616" i="1" s="1"/>
  <c r="P614" i="1"/>
  <c r="Q614" i="1" s="1"/>
  <c r="P612" i="1"/>
  <c r="Q612" i="1" s="1"/>
  <c r="P610" i="1"/>
  <c r="Q610" i="1" s="1"/>
  <c r="P608" i="1"/>
  <c r="Q608" i="1" s="1"/>
  <c r="P606" i="1"/>
  <c r="Q606" i="1" s="1"/>
  <c r="P604" i="1"/>
  <c r="Q604" i="1" s="1"/>
  <c r="P602" i="1"/>
  <c r="Q602" i="1" s="1"/>
  <c r="P600" i="1"/>
  <c r="Q600" i="1" s="1"/>
  <c r="P598" i="1"/>
  <c r="Q598" i="1" s="1"/>
  <c r="P596" i="1"/>
  <c r="Q596" i="1" s="1"/>
  <c r="P594" i="1"/>
  <c r="Q594" i="1" s="1"/>
  <c r="P592" i="1"/>
  <c r="Q592" i="1" s="1"/>
  <c r="P590" i="1"/>
  <c r="Q590" i="1" s="1"/>
  <c r="P588" i="1"/>
  <c r="Q588" i="1" s="1"/>
  <c r="P586" i="1"/>
  <c r="Q586" i="1" s="1"/>
  <c r="P584" i="1"/>
  <c r="Q584" i="1" s="1"/>
  <c r="P582" i="1"/>
  <c r="Q582" i="1" s="1"/>
  <c r="P580" i="1"/>
  <c r="Q580" i="1" s="1"/>
  <c r="P578" i="1"/>
  <c r="Q578" i="1" s="1"/>
  <c r="P576" i="1"/>
  <c r="Q576" i="1" s="1"/>
  <c r="P574" i="1"/>
  <c r="Q574" i="1" s="1"/>
  <c r="P572" i="1"/>
  <c r="Q572" i="1" s="1"/>
  <c r="P570" i="1"/>
  <c r="Q570" i="1" s="1"/>
  <c r="P568" i="1"/>
  <c r="Q568" i="1" s="1"/>
  <c r="P566" i="1"/>
  <c r="Q566" i="1" s="1"/>
  <c r="P564" i="1"/>
  <c r="Q564" i="1" s="1"/>
  <c r="P562" i="1"/>
  <c r="Q562" i="1" s="1"/>
  <c r="P560" i="1"/>
  <c r="Q560" i="1" s="1"/>
  <c r="P558" i="1"/>
  <c r="Q558" i="1" s="1"/>
  <c r="P556" i="1"/>
  <c r="Q556" i="1" s="1"/>
  <c r="P554" i="1"/>
  <c r="Q554" i="1" s="1"/>
  <c r="P552" i="1"/>
  <c r="Q552" i="1" s="1"/>
  <c r="P550" i="1"/>
  <c r="Q550" i="1" s="1"/>
  <c r="P548" i="1"/>
  <c r="Q548" i="1" s="1"/>
  <c r="P546" i="1"/>
  <c r="Q546" i="1" s="1"/>
  <c r="P544" i="1"/>
  <c r="Q544" i="1" s="1"/>
  <c r="P542" i="1"/>
  <c r="Q542" i="1" s="1"/>
  <c r="P541" i="1"/>
  <c r="Q541" i="1" s="1"/>
  <c r="P540" i="1"/>
  <c r="Q540" i="1" s="1"/>
  <c r="P537" i="1"/>
  <c r="Q537" i="1" s="1"/>
  <c r="P535" i="1"/>
  <c r="Q535" i="1" s="1"/>
  <c r="P484" i="1"/>
  <c r="Q484" i="1" s="1"/>
  <c r="P433" i="1"/>
  <c r="Q433" i="1" s="1"/>
  <c r="P420" i="1"/>
  <c r="Q420" i="1" s="1"/>
  <c r="P417" i="1"/>
  <c r="Q417" i="1" s="1"/>
  <c r="P415" i="1"/>
  <c r="P411" i="1"/>
  <c r="Q411" i="1" s="1"/>
  <c r="P407" i="1"/>
  <c r="Q407" i="1" s="1"/>
  <c r="P404" i="1"/>
  <c r="P401" i="1"/>
  <c r="Q401" i="1" s="1"/>
  <c r="P398" i="1"/>
  <c r="Q398" i="1" s="1"/>
  <c r="P396" i="1"/>
  <c r="Q396" i="1" s="1"/>
  <c r="P394" i="1"/>
  <c r="Q394" i="1" s="1"/>
  <c r="P393" i="1"/>
  <c r="Q393" i="1" s="1"/>
  <c r="P392" i="1"/>
  <c r="Q392" i="1" s="1"/>
  <c r="P391" i="1"/>
  <c r="Q391" i="1" s="1"/>
  <c r="P390" i="1"/>
  <c r="Q390" i="1" s="1"/>
  <c r="P389" i="1"/>
  <c r="Q389" i="1" s="1"/>
  <c r="P388" i="1"/>
  <c r="Q388" i="1" s="1"/>
  <c r="P387" i="1"/>
  <c r="Q387" i="1" s="1"/>
  <c r="P386" i="1"/>
  <c r="Q386" i="1" s="1"/>
  <c r="P385" i="1"/>
  <c r="Q385" i="1" s="1"/>
  <c r="P384" i="1"/>
  <c r="Q384" i="1" s="1"/>
  <c r="P383" i="1"/>
  <c r="Q383" i="1" s="1"/>
  <c r="P382" i="1"/>
  <c r="Q382" i="1" s="1"/>
  <c r="P381" i="1"/>
  <c r="Q381" i="1" s="1"/>
  <c r="P380" i="1"/>
  <c r="Q380" i="1" s="1"/>
  <c r="P379" i="1"/>
  <c r="Q379" i="1" s="1"/>
  <c r="P378" i="1"/>
  <c r="Q378" i="1" s="1"/>
  <c r="P376" i="1"/>
  <c r="Q376" i="1" s="1"/>
  <c r="P367" i="1"/>
  <c r="Q367" i="1" s="1"/>
  <c r="P366" i="1"/>
  <c r="Q366" i="1" s="1"/>
  <c r="P365" i="1"/>
  <c r="Q365" i="1" s="1"/>
  <c r="P364" i="1"/>
  <c r="Q364" i="1" s="1"/>
  <c r="P363" i="1"/>
  <c r="Q363" i="1" s="1"/>
  <c r="P7" i="1"/>
  <c r="Q7" i="1" s="1"/>
  <c r="P9" i="1"/>
  <c r="Q9" i="1" s="1"/>
  <c r="P21" i="1"/>
  <c r="Q21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P45" i="1"/>
  <c r="Q45" i="1" s="1"/>
  <c r="P47" i="1"/>
  <c r="Q47" i="1" s="1"/>
  <c r="P48" i="1"/>
  <c r="Q48" i="1" s="1"/>
  <c r="P49" i="1"/>
  <c r="Q49" i="1" s="1"/>
  <c r="P51" i="1"/>
  <c r="Q51" i="1" s="1"/>
  <c r="P54" i="1"/>
  <c r="Q54" i="1" s="1"/>
  <c r="P56" i="1"/>
  <c r="Q56" i="1" s="1"/>
  <c r="P57" i="1"/>
  <c r="Q57" i="1" s="1"/>
  <c r="P60" i="1"/>
  <c r="Q60" i="1" s="1"/>
  <c r="P62" i="1"/>
  <c r="Q62" i="1" s="1"/>
  <c r="P64" i="1"/>
  <c r="Q64" i="1" s="1"/>
  <c r="P66" i="1"/>
  <c r="Q66" i="1" s="1"/>
  <c r="P68" i="1"/>
  <c r="Q68" i="1" s="1"/>
  <c r="P70" i="1"/>
  <c r="Q70" i="1" s="1"/>
  <c r="P72" i="1"/>
  <c r="Q72" i="1" s="1"/>
  <c r="P74" i="1"/>
  <c r="Q74" i="1" s="1"/>
  <c r="P77" i="1"/>
  <c r="Q77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119" i="1"/>
  <c r="Q119" i="1" s="1"/>
  <c r="P120" i="1"/>
  <c r="Q120" i="1" s="1"/>
  <c r="P121" i="1"/>
  <c r="Q121" i="1" s="1"/>
  <c r="P123" i="1"/>
  <c r="Q123" i="1" s="1"/>
  <c r="P125" i="1"/>
  <c r="Q125" i="1" s="1"/>
  <c r="P128" i="1"/>
  <c r="Q128" i="1" s="1"/>
  <c r="P135" i="1"/>
  <c r="Q135" i="1" s="1"/>
  <c r="P139" i="1"/>
  <c r="Q139" i="1" s="1"/>
  <c r="P142" i="1"/>
  <c r="Q142" i="1" s="1"/>
  <c r="P145" i="1"/>
  <c r="Q145" i="1" s="1"/>
  <c r="P147" i="1"/>
  <c r="Q147" i="1" s="1"/>
  <c r="P148" i="1"/>
  <c r="Q148" i="1" s="1"/>
  <c r="P150" i="1"/>
  <c r="Q150" i="1" s="1"/>
  <c r="P151" i="1"/>
  <c r="Q151" i="1" s="1"/>
  <c r="P152" i="1"/>
  <c r="Q152" i="1" s="1"/>
  <c r="P154" i="1"/>
  <c r="Q154" i="1" s="1"/>
  <c r="P156" i="1"/>
  <c r="Q156" i="1" s="1"/>
  <c r="P159" i="1"/>
  <c r="Q159" i="1" s="1"/>
  <c r="P160" i="1"/>
  <c r="Q160" i="1" s="1"/>
  <c r="P162" i="1"/>
  <c r="Q162" i="1" s="1"/>
  <c r="P163" i="1"/>
  <c r="Q163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7" i="1"/>
  <c r="Q197" i="1" s="1"/>
  <c r="P198" i="1"/>
  <c r="Q198" i="1" s="1"/>
  <c r="P199" i="1"/>
  <c r="Q199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5" i="1"/>
  <c r="Q215" i="1" s="1"/>
  <c r="O218" i="1"/>
  <c r="O305" i="1"/>
  <c r="P306" i="1"/>
  <c r="Q306" i="1" s="1"/>
  <c r="P308" i="1"/>
  <c r="Q308" i="1" s="1"/>
  <c r="O311" i="1"/>
  <c r="P312" i="1"/>
  <c r="Q312" i="1" s="1"/>
  <c r="P313" i="1"/>
  <c r="Q313" i="1" s="1"/>
  <c r="P327" i="1"/>
  <c r="Q327" i="1" s="1"/>
  <c r="P331" i="1"/>
  <c r="Q331" i="1" s="1"/>
  <c r="P333" i="1"/>
  <c r="Q333" i="1" s="1"/>
  <c r="P337" i="1"/>
  <c r="Q337" i="1" s="1"/>
  <c r="P339" i="1"/>
  <c r="Q339" i="1" s="1"/>
  <c r="P349" i="1"/>
  <c r="Q349" i="1" s="1"/>
  <c r="P350" i="1"/>
  <c r="Q350" i="1" s="1"/>
  <c r="P351" i="1"/>
  <c r="Q351" i="1" s="1"/>
  <c r="P352" i="1"/>
  <c r="Q352" i="1" s="1"/>
  <c r="P355" i="1"/>
  <c r="Q355" i="1" s="1"/>
  <c r="P357" i="1"/>
  <c r="Q357" i="1" s="1"/>
  <c r="P360" i="1"/>
  <c r="Q360" i="1" s="1"/>
  <c r="P361" i="1"/>
  <c r="Q361" i="1" s="1"/>
  <c r="P362" i="1"/>
  <c r="Q362" i="1" s="1"/>
  <c r="P377" i="1"/>
  <c r="Q377" i="1" s="1"/>
  <c r="P397" i="1"/>
  <c r="Q397" i="1" s="1"/>
  <c r="P402" i="1"/>
  <c r="Q402" i="1" s="1"/>
  <c r="O404" i="1"/>
  <c r="P406" i="1"/>
  <c r="Q406" i="1" s="1"/>
  <c r="P412" i="1"/>
  <c r="Q412" i="1" s="1"/>
  <c r="O415" i="1"/>
  <c r="P416" i="1"/>
  <c r="Q416" i="1" s="1"/>
  <c r="P443" i="1"/>
  <c r="Q443" i="1" s="1"/>
  <c r="P453" i="1"/>
  <c r="Q453" i="1" s="1"/>
  <c r="P11" i="1"/>
  <c r="Q11" i="1" s="1"/>
  <c r="P13" i="1"/>
  <c r="Q13" i="1" s="1"/>
  <c r="P19" i="1"/>
  <c r="Q19" i="1" s="1"/>
  <c r="P122" i="1"/>
  <c r="Q122" i="1" s="1"/>
  <c r="P126" i="1"/>
  <c r="Q126" i="1" s="1"/>
  <c r="P130" i="1"/>
  <c r="Q130" i="1" s="1"/>
  <c r="P131" i="1"/>
  <c r="Q131" i="1" s="1"/>
  <c r="P218" i="1"/>
  <c r="P220" i="1"/>
  <c r="Q220" i="1" s="1"/>
  <c r="P221" i="1"/>
  <c r="Q221" i="1" s="1"/>
  <c r="P222" i="1"/>
  <c r="Q222" i="1" s="1"/>
  <c r="P223" i="1"/>
  <c r="Q223" i="1" s="1"/>
  <c r="P229" i="1"/>
  <c r="Q229" i="1" s="1"/>
  <c r="P233" i="1"/>
  <c r="Q233" i="1" s="1"/>
  <c r="P234" i="1"/>
  <c r="Q234" i="1" s="1"/>
  <c r="P235" i="1"/>
  <c r="Q235" i="1" s="1"/>
  <c r="P236" i="1"/>
  <c r="Q236" i="1" s="1"/>
  <c r="P240" i="1"/>
  <c r="Q240" i="1" s="1"/>
  <c r="P241" i="1"/>
  <c r="Q241" i="1" s="1"/>
  <c r="P242" i="1"/>
  <c r="Q242" i="1" s="1"/>
  <c r="P243" i="1"/>
  <c r="Q243" i="1" s="1"/>
  <c r="P244" i="1"/>
  <c r="Q244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3" i="1"/>
  <c r="Q273" i="1" s="1"/>
  <c r="P275" i="1"/>
  <c r="Q275" i="1" s="1"/>
  <c r="P277" i="1"/>
  <c r="Q277" i="1" s="1"/>
  <c r="P279" i="1"/>
  <c r="Q279" i="1" s="1"/>
  <c r="P281" i="1"/>
  <c r="Q281" i="1" s="1"/>
  <c r="P283" i="1"/>
  <c r="Q283" i="1" s="1"/>
  <c r="P285" i="1"/>
  <c r="Q285" i="1" s="1"/>
  <c r="P288" i="1"/>
  <c r="Q288" i="1" s="1"/>
  <c r="P291" i="1"/>
  <c r="Q291" i="1" s="1"/>
  <c r="P294" i="1"/>
  <c r="Q294" i="1" s="1"/>
  <c r="P296" i="1"/>
  <c r="Q296" i="1" s="1"/>
  <c r="P298" i="1"/>
  <c r="Q298" i="1" s="1"/>
  <c r="P300" i="1"/>
  <c r="Q300" i="1" s="1"/>
  <c r="P302" i="1"/>
  <c r="Q302" i="1" s="1"/>
  <c r="P305" i="1"/>
  <c r="Q305" i="1" s="1"/>
  <c r="P311" i="1"/>
  <c r="P315" i="1"/>
  <c r="Q315" i="1" s="1"/>
  <c r="P317" i="1"/>
  <c r="Q317" i="1" s="1"/>
  <c r="P319" i="1"/>
  <c r="Q319" i="1" s="1"/>
  <c r="P321" i="1"/>
  <c r="Q321" i="1" s="1"/>
  <c r="P323" i="1"/>
  <c r="Q323" i="1" s="1"/>
  <c r="P325" i="1"/>
  <c r="Q325" i="1" s="1"/>
  <c r="P330" i="1"/>
  <c r="Q330" i="1" s="1"/>
  <c r="P336" i="1"/>
  <c r="Q336" i="1" s="1"/>
  <c r="O405" i="1"/>
  <c r="O1613" i="1" s="1"/>
  <c r="P409" i="1"/>
  <c r="Q409" i="1" s="1"/>
  <c r="P418" i="1"/>
  <c r="Q418" i="1" s="1"/>
  <c r="P419" i="1"/>
  <c r="Q419" i="1" s="1"/>
  <c r="P452" i="1"/>
  <c r="Q452" i="1" s="1"/>
  <c r="T661" i="1"/>
  <c r="T754" i="1"/>
  <c r="T752" i="1"/>
  <c r="T820" i="1"/>
  <c r="T840" i="1"/>
  <c r="T841" i="1"/>
  <c r="O1034" i="1"/>
  <c r="U1622" i="1"/>
  <c r="T1624" i="1"/>
  <c r="U1630" i="1"/>
  <c r="T1632" i="1"/>
  <c r="U1638" i="1"/>
  <c r="T1640" i="1"/>
  <c r="U1640" i="1"/>
  <c r="T1643" i="1"/>
  <c r="U1643" i="1"/>
  <c r="T1653" i="1"/>
  <c r="T1649" i="1"/>
  <c r="U1655" i="1"/>
  <c r="T1655" i="1"/>
  <c r="T1673" i="1"/>
  <c r="U1691" i="1"/>
  <c r="T1691" i="1"/>
  <c r="T1651" i="1"/>
  <c r="U1651" i="1"/>
  <c r="U1666" i="1"/>
  <c r="W1666" i="1"/>
  <c r="T1666" i="1"/>
  <c r="U1675" i="1"/>
  <c r="T1675" i="1"/>
  <c r="T1678" i="1"/>
  <c r="U1678" i="1"/>
  <c r="U1681" i="1"/>
  <c r="U1688" i="1"/>
  <c r="T1688" i="1"/>
  <c r="U1703" i="1"/>
  <c r="T1703" i="1"/>
  <c r="U1625" i="1"/>
  <c r="T1625" i="1"/>
  <c r="U1633" i="1"/>
  <c r="T1633" i="1"/>
  <c r="U1642" i="1"/>
  <c r="W1642" i="1"/>
  <c r="U1645" i="1"/>
  <c r="T1647" i="1"/>
  <c r="U1647" i="1"/>
  <c r="T1659" i="1"/>
  <c r="U1659" i="1"/>
  <c r="T1662" i="1"/>
  <c r="U1662" i="1"/>
  <c r="U1621" i="1"/>
  <c r="T1626" i="1"/>
  <c r="T1634" i="1"/>
  <c r="T1642" i="1"/>
  <c r="U1658" i="1"/>
  <c r="W1658" i="1"/>
  <c r="T1661" i="1"/>
  <c r="T1667" i="1"/>
  <c r="U1667" i="1"/>
  <c r="U1672" i="1"/>
  <c r="T1672" i="1"/>
  <c r="T1689" i="1"/>
  <c r="U1689" i="1"/>
  <c r="U1623" i="1"/>
  <c r="U1631" i="1"/>
  <c r="U1639" i="1"/>
  <c r="U1656" i="1"/>
  <c r="U1674" i="1"/>
  <c r="T1674" i="1"/>
  <c r="T1677" i="1"/>
  <c r="U1677" i="1"/>
  <c r="U1668" i="1"/>
  <c r="U1684" i="1"/>
  <c r="T1696" i="1"/>
  <c r="U1697" i="1"/>
  <c r="U1699" i="1"/>
  <c r="U1706" i="1"/>
  <c r="T1707" i="1"/>
  <c r="U1707" i="1"/>
  <c r="U1714" i="1"/>
  <c r="T1715" i="1"/>
  <c r="U1715" i="1"/>
  <c r="U1722" i="1"/>
  <c r="T1723" i="1"/>
  <c r="U1723" i="1"/>
  <c r="T1726" i="1"/>
  <c r="U1730" i="1"/>
  <c r="U1676" i="1"/>
  <c r="U1692" i="1"/>
  <c r="U1710" i="1"/>
  <c r="T1711" i="1"/>
  <c r="U1711" i="1"/>
  <c r="U1718" i="1"/>
  <c r="T1719" i="1"/>
  <c r="U1719" i="1"/>
  <c r="T1728" i="1"/>
  <c r="U1732" i="1"/>
  <c r="U1728" i="1"/>
  <c r="O1726" i="1"/>
  <c r="Q1726" i="1" s="1"/>
  <c r="U1726" i="1" s="1"/>
  <c r="O1728" i="1"/>
  <c r="Q1728" i="1" s="1"/>
  <c r="O1730" i="1"/>
  <c r="Q1730" i="1" s="1"/>
  <c r="U1733" i="1"/>
  <c r="T1781" i="1"/>
  <c r="T1732" i="1"/>
  <c r="O1865" i="1"/>
  <c r="Q1865" i="1" s="1"/>
  <c r="O1875" i="1"/>
  <c r="Q1875" i="1" s="1"/>
  <c r="Q133" i="1" l="1"/>
  <c r="U133" i="1"/>
  <c r="V1697" i="1"/>
  <c r="Q311" i="1"/>
  <c r="Q218" i="1"/>
  <c r="Q415" i="1"/>
  <c r="Q124" i="1"/>
  <c r="Q404" i="1"/>
  <c r="Q1034" i="1"/>
  <c r="Q405" i="1"/>
  <c r="T1613" i="1"/>
  <c r="T1616" i="1" s="1"/>
  <c r="U132" i="1"/>
  <c r="Q1613" i="1"/>
</calcChain>
</file>

<file path=xl/sharedStrings.xml><?xml version="1.0" encoding="utf-8"?>
<sst xmlns="http://schemas.openxmlformats.org/spreadsheetml/2006/main" count="13407" uniqueCount="7094">
  <si>
    <t>FMC  Manage by DSF</t>
  </si>
  <si>
    <t>No.</t>
  </si>
  <si>
    <t>Agreement Number</t>
  </si>
  <si>
    <t>Customer</t>
  </si>
  <si>
    <t>Object Lease</t>
  </si>
  <si>
    <t>Opetarion Area (Location)</t>
  </si>
  <si>
    <t>Police Number</t>
  </si>
  <si>
    <t>Chassis Number</t>
  </si>
  <si>
    <t>Engine Number</t>
  </si>
  <si>
    <t>Contract Period</t>
  </si>
  <si>
    <t>Periode (Month)</t>
  </si>
  <si>
    <t>Budget SKD</t>
  </si>
  <si>
    <t>Budget/month</t>
  </si>
  <si>
    <t xml:space="preserve">Current Period </t>
  </si>
  <si>
    <t>Current Budget</t>
  </si>
  <si>
    <t>Current Maintenance cost  ( Actual )</t>
  </si>
  <si>
    <t>Frequency Service</t>
  </si>
  <si>
    <t>Profit / Loss</t>
  </si>
  <si>
    <t>WORKSHOP</t>
  </si>
  <si>
    <t>STNK</t>
  </si>
  <si>
    <t>KIR</t>
  </si>
  <si>
    <t>Propinsi</t>
  </si>
  <si>
    <t>City</t>
  </si>
  <si>
    <t>00000260/4/01/12/2018</t>
  </si>
  <si>
    <t>PT Asuransi Tokio Marine Indonesia</t>
  </si>
  <si>
    <t>New Kijang Innova 2.4 G A/T Diesel</t>
  </si>
  <si>
    <t>DKI Jakarta</t>
  </si>
  <si>
    <t>Jakarta</t>
  </si>
  <si>
    <t>B2289DS</t>
  </si>
  <si>
    <t>MHFJB8EM2J1046907</t>
  </si>
  <si>
    <t>2GDC482635</t>
  </si>
  <si>
    <t>B2690PFR</t>
  </si>
  <si>
    <t>MHFJB8EM6J1046957</t>
  </si>
  <si>
    <t>2GDC482939</t>
  </si>
  <si>
    <t>B2688PFR</t>
  </si>
  <si>
    <t>MHFJB8EM4J1044222</t>
  </si>
  <si>
    <t>2GDC465747</t>
  </si>
  <si>
    <t>0000261/4/01/01/2019</t>
  </si>
  <si>
    <t>Honda BR-V Prestige A/T</t>
  </si>
  <si>
    <t>B2457PFV</t>
  </si>
  <si>
    <t>MHRDG1870JJ851141</t>
  </si>
  <si>
    <t>L15Z14705013</t>
  </si>
  <si>
    <t>0000345/4/01/09/2019</t>
  </si>
  <si>
    <t>Xpander 1.5L Sport A/T</t>
  </si>
  <si>
    <t>B2328PKG</t>
  </si>
  <si>
    <t>MK2NCWPARKJ004514</t>
  </si>
  <si>
    <t>4A91GT3773</t>
  </si>
  <si>
    <t>0000344/4/01/09/2019</t>
  </si>
  <si>
    <t>Suzuki Ignis GX AGS</t>
  </si>
  <si>
    <t>B2397PKG</t>
  </si>
  <si>
    <t>MA3NFG81SK0247846</t>
  </si>
  <si>
    <t>K12MN4608039</t>
  </si>
  <si>
    <t>0000343/4/01/09/2019</t>
  </si>
  <si>
    <t>Ertiga GX A/T</t>
  </si>
  <si>
    <t>B2607PKF</t>
  </si>
  <si>
    <t>MHYANC22SKJ111949</t>
  </si>
  <si>
    <t>K15BT1063576</t>
  </si>
  <si>
    <t>0000342/4/01/09/2019</t>
  </si>
  <si>
    <t>Jawa Timur</t>
  </si>
  <si>
    <t>Surabaya</t>
  </si>
  <si>
    <t>B2482PKF</t>
  </si>
  <si>
    <t>MHYANC22SKJ117453</t>
  </si>
  <si>
    <t>K15BT1087025</t>
  </si>
  <si>
    <t>0000423/4/01/01/2020</t>
  </si>
  <si>
    <t>Outlander PHEV Ultimate 4x4 A/T</t>
  </si>
  <si>
    <t>B1311PJQ</t>
  </si>
  <si>
    <t>JMYXDGG3WKZ000113</t>
  </si>
  <si>
    <t>4B12BR0327</t>
  </si>
  <si>
    <t>0000445/4/01/02/2020</t>
  </si>
  <si>
    <t>Xpander 1.5 Cross 1.5L Plus</t>
  </si>
  <si>
    <t>B2131PKQ</t>
  </si>
  <si>
    <t>MK2NCXTARLJ002248</t>
  </si>
  <si>
    <t>4A91HQ5963</t>
  </si>
  <si>
    <t>0000644/4/01/02/2021</t>
  </si>
  <si>
    <t>Xpander 1.5L Exceed A/T</t>
  </si>
  <si>
    <t>B2127UOY</t>
  </si>
  <si>
    <t>MK2NCLHARMJ000414</t>
  </si>
  <si>
    <t>4A91KAA3285</t>
  </si>
  <si>
    <t>0000887/4/01/11/2021</t>
  </si>
  <si>
    <t>Xpander 1.5L GLS A/T</t>
  </si>
  <si>
    <t>L1545UI</t>
  </si>
  <si>
    <t>MK2NCLMARMJ001165</t>
  </si>
  <si>
    <t>4A91KAJ7120</t>
  </si>
  <si>
    <t>0000256/4/08/05/2019</t>
  </si>
  <si>
    <t>PT. Kramayudha Ratu Motor</t>
  </si>
  <si>
    <t>Mitsubishi Outlander PX Action</t>
  </si>
  <si>
    <t>B 1457 UJT</t>
  </si>
  <si>
    <t>MK2GAWP2TJK000354</t>
  </si>
  <si>
    <t>4B11TY5851</t>
  </si>
  <si>
    <t>0000253/4/08/05/2019</t>
  </si>
  <si>
    <t>B 1328 UJT</t>
  </si>
  <si>
    <t>MK2GAWP2TJK000674</t>
  </si>
  <si>
    <t>4B11XQ1308</t>
  </si>
  <si>
    <t>B 1455 UJT</t>
  </si>
  <si>
    <t>MK2GAWP2TJK000543</t>
  </si>
  <si>
    <t>4B11XN3347</t>
  </si>
  <si>
    <t>0000266/4/08/06/2019</t>
  </si>
  <si>
    <t>B1583UJT</t>
  </si>
  <si>
    <t>MK2GAWP2TJK000892</t>
  </si>
  <si>
    <t>4B11YB4003</t>
  </si>
  <si>
    <t>0000267/4/08/06/2019</t>
  </si>
  <si>
    <t>All New Pajero Dakar 4X2 A/T</t>
  </si>
  <si>
    <t>B1528UJT</t>
  </si>
  <si>
    <t>MK2KRWPNUKJ002562</t>
  </si>
  <si>
    <t>4N15UDN0891</t>
  </si>
  <si>
    <t>0000268/4/08/06/2019</t>
  </si>
  <si>
    <t>B1631UJT</t>
  </si>
  <si>
    <t>MK2KRWPNUKJ003245</t>
  </si>
  <si>
    <t>4N15UDN7370</t>
  </si>
  <si>
    <t>0000233/4/08/02/2019</t>
  </si>
  <si>
    <t>All New Pajero Dakar Ultimate</t>
  </si>
  <si>
    <t>B 1905 UJS</t>
  </si>
  <si>
    <t>MK2KRWFNUKJ000261</t>
  </si>
  <si>
    <t>4N15UDH0898</t>
  </si>
  <si>
    <t>0000234/4/08/02/2019</t>
  </si>
  <si>
    <t>All New Pajero Dakar 4X4</t>
  </si>
  <si>
    <t>B1814UJS</t>
  </si>
  <si>
    <t>MK2KSWPNUKJ000281</t>
  </si>
  <si>
    <t>4N15UDJ8313</t>
  </si>
  <si>
    <t>0000388/4/08/10/2020</t>
  </si>
  <si>
    <t>PT. Kramayudha Ratu Motor ( Bpk. Ari Minarwan )</t>
  </si>
  <si>
    <t>All New Pajero Sport Exceed 4x2 A/T</t>
  </si>
  <si>
    <t>B1519UJV</t>
  </si>
  <si>
    <t>MK2KRWMDYLJ000251</t>
  </si>
  <si>
    <t>4D56UBA2745</t>
  </si>
  <si>
    <t>0000430/4/08/12/2020</t>
  </si>
  <si>
    <t>PT. Kramayudha Ratu Motor ( Bpk. Dedy Syahrial )</t>
  </si>
  <si>
    <t>B1150SSR</t>
  </si>
  <si>
    <t>MK2KRWMDYLJ000264</t>
  </si>
  <si>
    <t>4D56UBA2757</t>
  </si>
  <si>
    <t>0000535/4/08/06/2021</t>
  </si>
  <si>
    <t>PT. Kramayudha Ratu Motor ( Bpk. Dayat)</t>
  </si>
  <si>
    <t>D1475IV</t>
  </si>
  <si>
    <t>MK2KRWMDYMJ000237</t>
  </si>
  <si>
    <t>4D56UBD0880</t>
  </si>
  <si>
    <t>0000540/4/08/06/2021</t>
  </si>
  <si>
    <t>All New Pajero Sport Dakar 4x2 Ultimate</t>
  </si>
  <si>
    <t>B1056SSQ</t>
  </si>
  <si>
    <t>MK2KRWFNUMJ000536</t>
  </si>
  <si>
    <t>4N15UHJ5032</t>
  </si>
  <si>
    <t>B1055SSQ</t>
  </si>
  <si>
    <t>MK2KRWFNUMJ000534</t>
  </si>
  <si>
    <t>4N15UHJ5015</t>
  </si>
  <si>
    <t>B1054SSQ</t>
  </si>
  <si>
    <t>MK2KRWFNUMJ000550</t>
  </si>
  <si>
    <t>4N15UHJ6027</t>
  </si>
  <si>
    <t>0000580/4/08/09/2021</t>
  </si>
  <si>
    <t>B1357SSW</t>
  </si>
  <si>
    <t>MK2KRWFNUMJ000837</t>
  </si>
  <si>
    <t>4N15UHM4890</t>
  </si>
  <si>
    <t>0000606/4/08/12/2021</t>
  </si>
  <si>
    <t>New Xpander 1.5L  GLS-L CVT</t>
  </si>
  <si>
    <t>B2133UZL</t>
  </si>
  <si>
    <t>MK2NCLMATMJ100216</t>
  </si>
  <si>
    <t>4A91KAL3984</t>
  </si>
  <si>
    <t>B2127UZL</t>
  </si>
  <si>
    <t>MK2NCLMATMJ100217</t>
  </si>
  <si>
    <t>4A91KAL4420</t>
  </si>
  <si>
    <t>B2276UZK</t>
  </si>
  <si>
    <t>MK2NCLMATMJ100219</t>
  </si>
  <si>
    <t>4A91KAL4515</t>
  </si>
  <si>
    <t>B2282UZK</t>
  </si>
  <si>
    <t>MK2NCLMATMJ100224</t>
  </si>
  <si>
    <t>4A91KAL6262</t>
  </si>
  <si>
    <t>0000607/4/08/12/2021</t>
  </si>
  <si>
    <t>New Xpander 1.5L  Exceed-L  CVT  ( White)</t>
  </si>
  <si>
    <t>B2374UZK</t>
  </si>
  <si>
    <t>MK2NCLHATMJ100338</t>
  </si>
  <si>
    <t>4A91KAL2748</t>
  </si>
  <si>
    <t>0000608/4/08/12/2021</t>
  </si>
  <si>
    <t xml:space="preserve">New Xpander 1.5L  Exceed-L  CVT  </t>
  </si>
  <si>
    <t>B2131UZL</t>
  </si>
  <si>
    <t>MK2NCLHATMJ100516</t>
  </si>
  <si>
    <t>4A91KAL4789</t>
  </si>
  <si>
    <t>B2203UZL</t>
  </si>
  <si>
    <t>MK2NCLHATMJ100397</t>
  </si>
  <si>
    <t>4A91KAL3939</t>
  </si>
  <si>
    <t>B2272UZK</t>
  </si>
  <si>
    <t>MK2NCLHATMJ100305</t>
  </si>
  <si>
    <t>4A91KAL2599</t>
  </si>
  <si>
    <t>B2278UZK</t>
  </si>
  <si>
    <t>MK2NCLHATMJ100297</t>
  </si>
  <si>
    <t>4A91KAL2014</t>
  </si>
  <si>
    <t>extend</t>
  </si>
  <si>
    <t>0000305/4/08/03/2020</t>
  </si>
  <si>
    <t>PT. Kewpie Indonesia</t>
  </si>
  <si>
    <t>Mitsubishi Colt Diesel FE84 GHDL</t>
  </si>
  <si>
    <t>Jawa Barat</t>
  </si>
  <si>
    <t>Cikarang</t>
  </si>
  <si>
    <t>B 9026 PCJ</t>
  </si>
  <si>
    <t>MHMFE84P8EK006053</t>
  </si>
  <si>
    <t>4D34TK68097</t>
  </si>
  <si>
    <t>km base</t>
  </si>
  <si>
    <t>0000281/4/08/09/2019</t>
  </si>
  <si>
    <t>PT. MKM</t>
  </si>
  <si>
    <t>All New Pajero Sport Exceed A/T 4x2</t>
  </si>
  <si>
    <t>B1071UJU</t>
  </si>
  <si>
    <t>MK2KRWMDYKJ000508</t>
  </si>
  <si>
    <t>4D56UAY0947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</si>
  <si>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</si>
  <si>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</si>
  <si>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</si>
  <si>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</si>
  <si>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</si>
  <si>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</si>
  <si>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</si>
  <si>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</si>
  <si>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</si>
  <si>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0000564/4/08/08/2021</t>
  </si>
  <si>
    <t>All New Pajero Sport Dakkar 4x2 A/T</t>
  </si>
  <si>
    <t>MK2KRWPNUMJ007208</t>
  </si>
  <si>
    <t>4N15UHK3712</t>
  </si>
  <si>
    <t>MK2KRWPNUMJ008141</t>
  </si>
  <si>
    <t>4N15UHL4174</t>
  </si>
  <si>
    <t>0000337/4/01/08/2019</t>
  </si>
  <si>
    <t>PT. Steel Center Indonesia</t>
  </si>
  <si>
    <t>Xpander 1.5 L Ultimate A/T</t>
  </si>
  <si>
    <t>B2019PKG</t>
  </si>
  <si>
    <t>MK2NCWTARKJ011642</t>
  </si>
  <si>
    <t>4A91GQ3853</t>
  </si>
  <si>
    <t>0000516/4/08/06/2021</t>
  </si>
  <si>
    <t>All New Voxy A/T</t>
  </si>
  <si>
    <t>B2674UZB</t>
  </si>
  <si>
    <t>JT7X2RB80M7022699</t>
  </si>
  <si>
    <t>3ZR0H05182</t>
  </si>
  <si>
    <t>0000537/4/08/06/2021</t>
  </si>
  <si>
    <t>All New Kijang Innova 2.0 AT Venturer</t>
  </si>
  <si>
    <t>B2917UZC</t>
  </si>
  <si>
    <t>MHFAW3EMXM0002168</t>
  </si>
  <si>
    <t>1TRA880024</t>
  </si>
  <si>
    <t>0000600/4/08/11/2021</t>
  </si>
  <si>
    <t>All New Kijang Innova 2.0 AT Luxury</t>
  </si>
  <si>
    <t>B2948UZI</t>
  </si>
  <si>
    <t>MHFAW8EMXM0218793</t>
  </si>
  <si>
    <t>1TRA922202</t>
  </si>
  <si>
    <t>0000246/4/08/05/2019</t>
  </si>
  <si>
    <t>PT. MMKI</t>
  </si>
  <si>
    <t>Xpander 1.5L Sport AT</t>
  </si>
  <si>
    <t>B2026UKZ</t>
  </si>
  <si>
    <t>MK2NCWPARKJ003696</t>
  </si>
  <si>
    <t>4A91GR6870</t>
  </si>
  <si>
    <t>0000250/4/08/05/2019</t>
  </si>
  <si>
    <t>Pajero Sport Dakar 4x2 A/T</t>
  </si>
  <si>
    <t>B 1304 UJT</t>
  </si>
  <si>
    <t>MK2KRWPNUKJ002582</t>
  </si>
  <si>
    <t>4N15UDN1556</t>
  </si>
  <si>
    <t>0000476/4/08/03/2021</t>
  </si>
  <si>
    <t>B 1425 UJT</t>
  </si>
  <si>
    <t>MK2KRWPNUKJ002580</t>
  </si>
  <si>
    <t>4N15UDN1550</t>
  </si>
  <si>
    <t>B1302UJT</t>
  </si>
  <si>
    <t>MK2KRWPNUKJ002579</t>
  </si>
  <si>
    <t>4N15UDN1572</t>
  </si>
  <si>
    <t>0000252/4/08/05/2019</t>
  </si>
  <si>
    <t>Outlander Sport PX-E Action A/T</t>
  </si>
  <si>
    <t>B 1396 UJT</t>
  </si>
  <si>
    <t>MK2GAWP2TJK000765</t>
  </si>
  <si>
    <t>4B11XX2730</t>
  </si>
  <si>
    <t>0000471/4/08/03/2021</t>
  </si>
  <si>
    <t>Xpander 1.5L Exceed AT</t>
  </si>
  <si>
    <t>B2289UOA</t>
  </si>
  <si>
    <t>MK2NCWHARKJ001937</t>
  </si>
  <si>
    <t>4A91GT7076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</si>
  <si>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</si>
  <si>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</si>
  <si>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</si>
  <si>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</si>
  <si>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</si>
  <si>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</si>
  <si>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</si>
  <si>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</si>
  <si>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</si>
  <si>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</si>
  <si>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</si>
  <si>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</si>
  <si>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</si>
  <si>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</si>
  <si>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</si>
  <si>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</si>
  <si>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</si>
  <si>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</si>
  <si>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Bpk. Yongki Jatikusumah</t>
  </si>
  <si>
    <t>B2302UOA</t>
  </si>
  <si>
    <t>MK2NCWHARKJ001853</t>
  </si>
  <si>
    <t>4A91GS8119</t>
  </si>
  <si>
    <t>Bpk. Dicky S.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</si>
  <si>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</si>
  <si>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</si>
  <si>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</si>
  <si>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</si>
  <si>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</si>
  <si>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</si>
  <si>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</si>
  <si>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</si>
  <si>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</si>
  <si>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0000470/4/08/03/2021</t>
  </si>
  <si>
    <t>Xpander 1.5L Exceed AT (White)</t>
  </si>
  <si>
    <t>B2315UOA</t>
  </si>
  <si>
    <t>MK2NCWHARKJ001866</t>
  </si>
  <si>
    <t>4A91GS8201</t>
  </si>
  <si>
    <t>Ibu Dina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</si>
  <si>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</si>
  <si>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</si>
  <si>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</si>
  <si>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</si>
  <si>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</si>
  <si>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</si>
  <si>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</si>
  <si>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</si>
  <si>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</si>
  <si>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</si>
  <si>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</si>
  <si>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</si>
  <si>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Bpk. Mendi</t>
  </si>
  <si>
    <t>0000265/4/08/06/2019</t>
  </si>
  <si>
    <t>New Outlander Sport PX Action</t>
  </si>
  <si>
    <t>B1320UJT</t>
  </si>
  <si>
    <t>MK2GAWP2TJK000696</t>
  </si>
  <si>
    <t>4B11XQ9143</t>
  </si>
  <si>
    <t>0000472/4/08/03/2021</t>
  </si>
  <si>
    <t>B2454UOQ</t>
  </si>
  <si>
    <t>MK2NCLHARLJ000261</t>
  </si>
  <si>
    <t>4A91HP7586</t>
  </si>
  <si>
    <t>0000473/4/08/03/2021</t>
  </si>
  <si>
    <t>Pajero Sport Exceed 4x2 A/T</t>
  </si>
  <si>
    <t>B1239UJV</t>
  </si>
  <si>
    <t>MK2KRWMDYKJ000345</t>
  </si>
  <si>
    <t>4D56UAX1068</t>
  </si>
  <si>
    <t>Bpk. Otto</t>
  </si>
  <si>
    <t>0000474/4/08/03/2021</t>
  </si>
  <si>
    <t>B2434UOQ</t>
  </si>
  <si>
    <t>MK2NCLHARLJ000266</t>
  </si>
  <si>
    <t>4A91HP1521</t>
  </si>
  <si>
    <t>0000475/4/08/03/2021</t>
  </si>
  <si>
    <t>B2404UOQ</t>
  </si>
  <si>
    <t>MK2NCLHARLJ000296</t>
  </si>
  <si>
    <t>4A91HP9096</t>
  </si>
  <si>
    <t>B2239UOR</t>
  </si>
  <si>
    <t>MK2NCLHARLJ000463</t>
  </si>
  <si>
    <t>4A91HP9688</t>
  </si>
  <si>
    <t>B2414UOQ</t>
  </si>
  <si>
    <t>MK2NCLHARLJ000305</t>
  </si>
  <si>
    <t>4A91HP4907</t>
  </si>
  <si>
    <t>0000454/4/08/01/2021</t>
  </si>
  <si>
    <t>Xpander 1.5L GLS AT</t>
  </si>
  <si>
    <t>B1674SSM</t>
  </si>
  <si>
    <t>MK2NCLMARMJ000232</t>
  </si>
  <si>
    <t>4A91JC6072</t>
  </si>
  <si>
    <t>0000449/4/08/01/2021</t>
  </si>
  <si>
    <t>B2604UOW</t>
  </si>
  <si>
    <t>MK2NCLHARLJ001042</t>
  </si>
  <si>
    <t>4A91HX8081</t>
  </si>
  <si>
    <t>B2620UOW</t>
  </si>
  <si>
    <t>MK2NCLHARLJ001048</t>
  </si>
  <si>
    <t>4A91HY0440</t>
  </si>
  <si>
    <t>B2602UOW</t>
  </si>
  <si>
    <t>MK2NCLHARLJ001052</t>
  </si>
  <si>
    <t>4A91HY1462</t>
  </si>
  <si>
    <t>0000485/4/08/03/2021</t>
  </si>
  <si>
    <t>Eclipse Cross Ultimate 4x2 A/T</t>
  </si>
  <si>
    <t>B1550SST</t>
  </si>
  <si>
    <t>JMYXTGK1WLZ002147</t>
  </si>
  <si>
    <t>4B40HY1298</t>
  </si>
  <si>
    <t>B1549SST</t>
  </si>
  <si>
    <t>JMYXTGK1WLZ002152</t>
  </si>
  <si>
    <t>4B40HY1452</t>
  </si>
  <si>
    <t>0000486/4/08/03/2021</t>
  </si>
  <si>
    <t>B1552SST</t>
  </si>
  <si>
    <t>MK2KRWMDYMJ000205</t>
  </si>
  <si>
    <t>4D56UBD1078</t>
  </si>
  <si>
    <t>B1551SST</t>
  </si>
  <si>
    <t>MK2KRWMDYMJ000208</t>
  </si>
  <si>
    <t>4D56UBD0951</t>
  </si>
  <si>
    <t>0000490/4/08/03/2021</t>
  </si>
  <si>
    <t>Xpander 1.5L GLS AT  (White)</t>
  </si>
  <si>
    <t>B1908SSV</t>
  </si>
  <si>
    <t>MK2NCLMARMJ000304</t>
  </si>
  <si>
    <t>4A91KAA6890</t>
  </si>
  <si>
    <t>B1907SSV</t>
  </si>
  <si>
    <t>MK2NCLMARMJ000315</t>
  </si>
  <si>
    <t>4A91KAA6231</t>
  </si>
  <si>
    <t>B1906SSV</t>
  </si>
  <si>
    <t>MK2NCLMARMJ000336</t>
  </si>
  <si>
    <t>4A91KAA6253</t>
  </si>
  <si>
    <t>B1905SSV</t>
  </si>
  <si>
    <t>MK2NCLMARMJ000347</t>
  </si>
  <si>
    <t>4A91KAA6303</t>
  </si>
  <si>
    <t>B1904SSV</t>
  </si>
  <si>
    <t>MK2NCLMARMJ000359</t>
  </si>
  <si>
    <t>4A91KAA6345</t>
  </si>
  <si>
    <t>0000491/4/08/03/2021</t>
  </si>
  <si>
    <t>B2778UOY</t>
  </si>
  <si>
    <t>MK2NCLMARMJ000259</t>
  </si>
  <si>
    <t>4A91JC6596</t>
  </si>
  <si>
    <t>B2547UOZ</t>
  </si>
  <si>
    <t>MK2NCLMARMJ000260</t>
  </si>
  <si>
    <t>4A91JC6147</t>
  </si>
  <si>
    <t>B2549UOZ</t>
  </si>
  <si>
    <t>MK2NCLMARMJ000261</t>
  </si>
  <si>
    <t>4A91JC6542</t>
  </si>
  <si>
    <t>B2607UOZ</t>
  </si>
  <si>
    <t>MK2NCLMARMJ000262</t>
  </si>
  <si>
    <t>4A91JC6574</t>
  </si>
  <si>
    <t>B2796UOY</t>
  </si>
  <si>
    <t>MK2NCLMARMJ000263</t>
  </si>
  <si>
    <t>4A91JC6575</t>
  </si>
  <si>
    <t>B2730UOY</t>
  </si>
  <si>
    <t>MK2NCLMARMJ000264</t>
  </si>
  <si>
    <t>4A91JC6346</t>
  </si>
  <si>
    <t>B2706UOY</t>
  </si>
  <si>
    <t>MK2NCLMARMJ000265</t>
  </si>
  <si>
    <t>4A91JC6683</t>
  </si>
  <si>
    <t>B2565UOZ</t>
  </si>
  <si>
    <t>MK2NCLMARMJ000266</t>
  </si>
  <si>
    <t>4A91JC6724</t>
  </si>
  <si>
    <t>B2559UOZ</t>
  </si>
  <si>
    <t>MK2NCLMARMJ000269</t>
  </si>
  <si>
    <t>4A91JC6665</t>
  </si>
  <si>
    <t>B2531UOZ</t>
  </si>
  <si>
    <t>MK2NCLMARMJ000271</t>
  </si>
  <si>
    <t>4A91JC6691</t>
  </si>
  <si>
    <t>B2750UOY</t>
  </si>
  <si>
    <t>MK2NCLMARMJ000272</t>
  </si>
  <si>
    <t>4A91JC6708</t>
  </si>
  <si>
    <t>B2567UOZ</t>
  </si>
  <si>
    <t>MK2NCLMARMJ000273</t>
  </si>
  <si>
    <t>4A91JC6702</t>
  </si>
  <si>
    <t>B2794UOY</t>
  </si>
  <si>
    <t>MK2NCLMARMJ000276</t>
  </si>
  <si>
    <t>4A91JC6676</t>
  </si>
  <si>
    <t>B2511UOZ</t>
  </si>
  <si>
    <t>MK2NCLMARMJ000277</t>
  </si>
  <si>
    <t>4A91JC6669</t>
  </si>
  <si>
    <t>B2551UOZ</t>
  </si>
  <si>
    <t>MK2NCLMARMJ000281</t>
  </si>
  <si>
    <t>4A91JC7984</t>
  </si>
  <si>
    <t>B2746UOY</t>
  </si>
  <si>
    <t>MK2NCLMARMJ000282</t>
  </si>
  <si>
    <t>4A91JC6816</t>
  </si>
  <si>
    <t>B2513UOZ</t>
  </si>
  <si>
    <t>MK2NCLMARMJ000283</t>
  </si>
  <si>
    <t>4A91JC6802</t>
  </si>
  <si>
    <t>B2726UOY</t>
  </si>
  <si>
    <t>MK2NCLMARMJ000284</t>
  </si>
  <si>
    <t>4A91JC6859</t>
  </si>
  <si>
    <t>B2553UOZ</t>
  </si>
  <si>
    <t>MK2NCLMARMJ000286</t>
  </si>
  <si>
    <t>4A91JC6857</t>
  </si>
  <si>
    <t>B2541UOZ</t>
  </si>
  <si>
    <t>MK2NCLMARMJ000288</t>
  </si>
  <si>
    <t>4A91JC6851</t>
  </si>
  <si>
    <t>B2738UOY</t>
  </si>
  <si>
    <t>MK2NCLMARMJ000361</t>
  </si>
  <si>
    <t>4A91KAA6561</t>
  </si>
  <si>
    <t>B2712UOY</t>
  </si>
  <si>
    <t>MK2NCLMARMJ000390</t>
  </si>
  <si>
    <t>4A91KAA6429</t>
  </si>
  <si>
    <t>B2798UOY</t>
  </si>
  <si>
    <t>MK2NCLMARMJ000433</t>
  </si>
  <si>
    <t>4A91KAA6875</t>
  </si>
  <si>
    <t>B2569UOZ</t>
  </si>
  <si>
    <t>MK2NCLMARMJ000438</t>
  </si>
  <si>
    <t>4A91KAA4885</t>
  </si>
  <si>
    <t>B2563UOZ</t>
  </si>
  <si>
    <t>MK2NCLMARMJ000442</t>
  </si>
  <si>
    <t>4A91KAA4949</t>
  </si>
  <si>
    <t>B2716UOY</t>
  </si>
  <si>
    <t>MK2NCLMARMJ000454</t>
  </si>
  <si>
    <t>4A91KAA4794</t>
  </si>
  <si>
    <t>0000609/4/08/11/2021</t>
  </si>
  <si>
    <t>New Xpander 1.5L Exceed CVT</t>
  </si>
  <si>
    <t>MK2NCLHATMJ100444</t>
  </si>
  <si>
    <t>4A91KAL4037</t>
  </si>
  <si>
    <t>0000610/4/08/12/2021</t>
  </si>
  <si>
    <t>MK2NCLHATMJ100447</t>
  </si>
  <si>
    <t>4A91KAL4404</t>
  </si>
  <si>
    <t>Extend</t>
  </si>
  <si>
    <t>0000198/4/01/02/2017</t>
  </si>
  <si>
    <t>PT. IIJ Global Solution</t>
  </si>
  <si>
    <t>Delica AT</t>
  </si>
  <si>
    <t>B1178PIH</t>
  </si>
  <si>
    <t>JMYLTCV2WFJ000854</t>
  </si>
  <si>
    <t>4J11PT7910</t>
  </si>
  <si>
    <t>0000646/4/01/03/2021</t>
  </si>
  <si>
    <t>Xpander Ultimate A/T</t>
  </si>
  <si>
    <t>B2104PFG</t>
  </si>
  <si>
    <t>MK2NCWHARJJ001534</t>
  </si>
  <si>
    <t>4A91DB3336</t>
  </si>
  <si>
    <t>0000871/4/01/10/2021</t>
  </si>
  <si>
    <t xml:space="preserve">Xpander Exceed A/T </t>
  </si>
  <si>
    <t>B1151QK</t>
  </si>
  <si>
    <t>MK2NCWHARJJ005826</t>
  </si>
  <si>
    <t>4A91GA7929</t>
  </si>
  <si>
    <t>0000885/4/01/11/2021</t>
  </si>
  <si>
    <t>B1952IS</t>
  </si>
  <si>
    <t>MK2NCWHARJJ005774</t>
  </si>
  <si>
    <t>4A91GC3682</t>
  </si>
  <si>
    <t>0000647/4/01/03/2021</t>
  </si>
  <si>
    <t>Toyota Vellfire</t>
  </si>
  <si>
    <t>B2739PFE</t>
  </si>
  <si>
    <t>JTNGF3DHGH8013231</t>
  </si>
  <si>
    <t>2ARJ024312</t>
  </si>
  <si>
    <t>0000859/4/01/09/2021</t>
  </si>
  <si>
    <t>Xpander 1.5L Sport A/T (White)</t>
  </si>
  <si>
    <t>B2583POG</t>
  </si>
  <si>
    <t>MK2NCLPARMJ004313</t>
  </si>
  <si>
    <t>4A91KAH8590</t>
  </si>
  <si>
    <t>0000240/4/01/08/2018</t>
  </si>
  <si>
    <t>PT.TMLI</t>
  </si>
  <si>
    <t>Delica Royal A/T</t>
  </si>
  <si>
    <t>B 1564 PO</t>
  </si>
  <si>
    <t>JMYLTCV2WGJ000198</t>
  </si>
  <si>
    <t>4J11RT5314</t>
  </si>
  <si>
    <t>0000881/4/01/11/2021</t>
  </si>
  <si>
    <t>B2452PFP</t>
  </si>
  <si>
    <t>MK2NCWTARJJ030385</t>
  </si>
  <si>
    <t>4A91DY1089</t>
  </si>
  <si>
    <t>0000386/4/01/11/2019</t>
  </si>
  <si>
    <t>B2535PKK</t>
  </si>
  <si>
    <t>MK2NCWMARKJ000758</t>
  </si>
  <si>
    <t>4A91GT0940</t>
  </si>
  <si>
    <t>0000415/4/01/12/2019</t>
  </si>
  <si>
    <t>B2007PKN</t>
  </si>
  <si>
    <t>MK2NCWMARKJ000783</t>
  </si>
  <si>
    <t>4A91GT3539</t>
  </si>
  <si>
    <t>0000833/4/01/08/2021</t>
  </si>
  <si>
    <t>PT.JBA Indonesia</t>
  </si>
  <si>
    <t>Gran Max 1.3 Pick up 3way</t>
  </si>
  <si>
    <t>Sumatera Selatan</t>
  </si>
  <si>
    <t>Palembang</t>
  </si>
  <si>
    <t>B 9615 PAI</t>
  </si>
  <si>
    <t>MHKT3BA1JHK040491</t>
  </si>
  <si>
    <t>K3MH01190</t>
  </si>
  <si>
    <t>16/08/2018</t>
  </si>
  <si>
    <t>23/02/2018</t>
  </si>
  <si>
    <t>0000883/4/01/11/2021</t>
  </si>
  <si>
    <t>Riau</t>
  </si>
  <si>
    <t>Pekan Baru</t>
  </si>
  <si>
    <t>B 9826 PAI</t>
  </si>
  <si>
    <t>MHKP3CA1JHK149591</t>
  </si>
  <si>
    <t>3SZDGJ7791</t>
  </si>
  <si>
    <t>0000882/4/01/11/2021</t>
  </si>
  <si>
    <t>All New Xenia 1.3 R M/T STD</t>
  </si>
  <si>
    <t>B2234PFP</t>
  </si>
  <si>
    <t>MHKV5EA2JJK045006</t>
  </si>
  <si>
    <t>1NRF457976</t>
  </si>
  <si>
    <t>0000335/4/01/08/2019</t>
  </si>
  <si>
    <t>Sulawesi Selatan</t>
  </si>
  <si>
    <t>Makassar</t>
  </si>
  <si>
    <t>B9293PAK</t>
  </si>
  <si>
    <t>MHKT3BA1JKK046183</t>
  </si>
  <si>
    <t>K3MH52613</t>
  </si>
  <si>
    <t>0000453/4/01/03/2020</t>
  </si>
  <si>
    <t xml:space="preserve">Xpander 1.5L Ultimate A/T </t>
  </si>
  <si>
    <t>B2563PKR</t>
  </si>
  <si>
    <t>MK2NCWTARKJ026352</t>
  </si>
  <si>
    <t>4A91HH2259</t>
  </si>
  <si>
    <t>0000454/4/01/03/2020</t>
  </si>
  <si>
    <t>B2635PKR</t>
  </si>
  <si>
    <t>MK2NCWTARKJ027494</t>
  </si>
  <si>
    <t>4A91HJ2502</t>
  </si>
  <si>
    <t>B2632PKQ</t>
  </si>
  <si>
    <t>MK2NCWTARKJ027508</t>
  </si>
  <si>
    <t>4A91HJ2581</t>
  </si>
  <si>
    <t>0000239/4/01/07/2018</t>
  </si>
  <si>
    <t>PT. Trijaya Union</t>
  </si>
  <si>
    <t>All New Pajero Sport Dakar 4X4 AT</t>
  </si>
  <si>
    <t>B 125 DYP</t>
  </si>
  <si>
    <t>MK2KSWPNUHJ000356</t>
  </si>
  <si>
    <t>4N15UBK3381</t>
  </si>
  <si>
    <t>0000320/4/01/07/2019</t>
  </si>
  <si>
    <t>Mercedes Benz  CLA 45</t>
  </si>
  <si>
    <t>B 224</t>
  </si>
  <si>
    <t xml:space="preserve"> MHL222166JJ001206</t>
  </si>
  <si>
    <t>0000518/4/01/08/2020</t>
  </si>
  <si>
    <t>Mercedes Benz  G 63 AMG</t>
  </si>
  <si>
    <t>B125DOM</t>
  </si>
  <si>
    <t>WDB4632722X2252356</t>
  </si>
  <si>
    <t>0000223/4/08/01/2019</t>
  </si>
  <si>
    <t>PT. KTB</t>
  </si>
  <si>
    <t>B2715UKQ</t>
  </si>
  <si>
    <t>MK2NCWPARJJ010862</t>
  </si>
  <si>
    <t>4A91GD2743</t>
  </si>
  <si>
    <t>0000224/4/08/01/2019</t>
  </si>
  <si>
    <t>B2997UKQ</t>
  </si>
  <si>
    <t>MK2NCWPARJJ011541</t>
  </si>
  <si>
    <t>4A91GG0594</t>
  </si>
  <si>
    <t>0000226/4/08/01/2019</t>
  </si>
  <si>
    <t>B2013UKR</t>
  </si>
  <si>
    <t>MK2NCWPARJJ011774</t>
  </si>
  <si>
    <t>4A91GD0833</t>
  </si>
  <si>
    <t>0000225/4/08/01/2019</t>
  </si>
  <si>
    <t>B2418UKR</t>
  </si>
  <si>
    <t>MK2NCWPARJJ010914</t>
  </si>
  <si>
    <t>4A91GD4208</t>
  </si>
  <si>
    <t>0000241/4/08/05/2019</t>
  </si>
  <si>
    <t>Xpander 1.5L Ultimate (4x2) A/T</t>
  </si>
  <si>
    <t>B2294UKY</t>
  </si>
  <si>
    <t>MK2NCWATRKJ008978</t>
  </si>
  <si>
    <t>4A91GP1869</t>
  </si>
  <si>
    <t>0000242/4/08/05/2019</t>
  </si>
  <si>
    <t>B2261UKY</t>
  </si>
  <si>
    <t>MK2NCWTATRKJ002882</t>
  </si>
  <si>
    <t>4A91GQ0618</t>
  </si>
  <si>
    <t>B2292UKY</t>
  </si>
  <si>
    <t>MK2NCWTATRKJ002875</t>
  </si>
  <si>
    <t>4A91GQ2180</t>
  </si>
  <si>
    <t>0000243/4/08/05/2019</t>
  </si>
  <si>
    <t xml:space="preserve">Xpander 1.5L Sport A/T </t>
  </si>
  <si>
    <t>B2825UKY</t>
  </si>
  <si>
    <t>MK2NCWPARKJ003578</t>
  </si>
  <si>
    <t>4A91GR4281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</si>
  <si>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</si>
  <si>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</si>
  <si>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</si>
  <si>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</si>
  <si>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</si>
  <si>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</si>
  <si>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</si>
  <si>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</si>
  <si>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</si>
  <si>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</si>
  <si>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</si>
  <si>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</si>
  <si>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Pak Dikdik</t>
  </si>
  <si>
    <t>0000244/4/08/05/2019</t>
  </si>
  <si>
    <t>Outlander Sport PX-E Action</t>
  </si>
  <si>
    <t>B1477UJT</t>
  </si>
  <si>
    <t>MK2GAWP2TJK000899</t>
  </si>
  <si>
    <t>4B11YB3960</t>
  </si>
  <si>
    <t>B1483UJT</t>
  </si>
  <si>
    <t>MK2GAWP2TJK000897</t>
  </si>
  <si>
    <t>4B11YB3996</t>
  </si>
  <si>
    <t>B1485UJT</t>
  </si>
  <si>
    <t>MK2GAWP2TJK000891</t>
  </si>
  <si>
    <t>4B11YB3906</t>
  </si>
  <si>
    <t>0000261/4/08/06/2019</t>
  </si>
  <si>
    <t>All New Pajero Sport Exceed 4X2 AT</t>
  </si>
  <si>
    <t>B1398UJT</t>
  </si>
  <si>
    <t>MK2KRWMDYKJ000253    </t>
  </si>
  <si>
    <t>4D56UAW2475</t>
  </si>
  <si>
    <t>0000262/4/08/06/2019</t>
  </si>
  <si>
    <t>B1430UJT</t>
  </si>
  <si>
    <t>MK2KRWMDYKJ000357</t>
  </si>
  <si>
    <t>4D56UAX4026</t>
  </si>
  <si>
    <t>0000269/4/08/07/2019</t>
  </si>
  <si>
    <t>B1699UJT</t>
  </si>
  <si>
    <t>MK2KSWPNUKJ000700</t>
  </si>
  <si>
    <t>4N15UDT7763</t>
  </si>
  <si>
    <t>0000279/4/08/09/2019</t>
  </si>
  <si>
    <t>B1131UJU</t>
  </si>
  <si>
    <t>MK2GAWP2TJK000958</t>
  </si>
  <si>
    <t>4B11YK4253</t>
  </si>
  <si>
    <t>0000288/4/08/11/2019</t>
  </si>
  <si>
    <t>B1206UJU</t>
  </si>
  <si>
    <t>MK2GAWP2TJK001011</t>
  </si>
  <si>
    <t>4B11YM9237</t>
  </si>
  <si>
    <t>0000287/4/08/11/2019</t>
  </si>
  <si>
    <t>B2292UOI</t>
  </si>
  <si>
    <t>MK2NCWPARKJ008335</t>
  </si>
  <si>
    <t>4A91HC6345</t>
  </si>
  <si>
    <t>0000299/4/08/02/2020</t>
  </si>
  <si>
    <t>All New Pajero Sport Dakkar 4x4 A/T</t>
  </si>
  <si>
    <t>B 1923 UJU</t>
  </si>
  <si>
    <t>MK2KSWPNUKJ001066</t>
  </si>
  <si>
    <t>4N15UGC9610</t>
  </si>
  <si>
    <t>Mr. Syaifudin  Said</t>
  </si>
  <si>
    <t>0000302/4/08/02/2020</t>
  </si>
  <si>
    <t>B2835UOO</t>
  </si>
  <si>
    <t>MK2NCWPARKJ009712</t>
  </si>
  <si>
    <t>4A91HJ5757</t>
  </si>
  <si>
    <t>0000310/4/08/04/2020</t>
  </si>
  <si>
    <t>B2873UOQ</t>
  </si>
  <si>
    <t>MK2NCLPARLJ000957</t>
  </si>
  <si>
    <t>4A91HQ1222</t>
  </si>
  <si>
    <t>B2034UOQ</t>
  </si>
  <si>
    <t>MK2NCLPARLJ000510</t>
  </si>
  <si>
    <t>4A91HP5123</t>
  </si>
  <si>
    <t>0000311/4/08/04/2020</t>
  </si>
  <si>
    <t>B2038UOQ</t>
  </si>
  <si>
    <t>MK2NCLPARLJ001033</t>
  </si>
  <si>
    <t>4A91HQ1030</t>
  </si>
  <si>
    <t>B2036UOQ</t>
  </si>
  <si>
    <t>MK2NCLPARLJ001036</t>
  </si>
  <si>
    <t>4A91HQ4688</t>
  </si>
  <si>
    <t>B2871UOQ</t>
  </si>
  <si>
    <t>MK2NCLPARLJ001040</t>
  </si>
  <si>
    <t>4A91HQ3938</t>
  </si>
  <si>
    <t>0000324/4/08/05/2020</t>
  </si>
  <si>
    <t>B2247UOR</t>
  </si>
  <si>
    <t> MK2NCLTARLJ000653 </t>
  </si>
  <si>
    <t> 4A91HQ4031</t>
  </si>
  <si>
    <t>0000323/4/08/05/2020</t>
  </si>
  <si>
    <t>B2249UOR</t>
  </si>
  <si>
    <t> MK2NCLTARLJ000406</t>
  </si>
  <si>
    <t> 4A91HP9059</t>
  </si>
  <si>
    <t>0000322/4/08/05/2020</t>
  </si>
  <si>
    <t>Xpander 1.5L Ultimate A/T (White)</t>
  </si>
  <si>
    <t>B2361UOR</t>
  </si>
  <si>
    <t> MK2NCLTARLJ000530</t>
  </si>
  <si>
    <t> 4A91HP4976</t>
  </si>
  <si>
    <t>0000321/4/08/05/2020</t>
  </si>
  <si>
    <t>B2245UOR</t>
  </si>
  <si>
    <t> MK2NCLTARLJ000583</t>
  </si>
  <si>
    <t> 4A91HP5217</t>
  </si>
  <si>
    <t>0000320/4/08/05/2020</t>
  </si>
  <si>
    <t>B2241UOR</t>
  </si>
  <si>
    <t>MK2NCLTARLJ000510</t>
  </si>
  <si>
    <t> 4A91HP4903</t>
  </si>
  <si>
    <t>B2440UOQ</t>
  </si>
  <si>
    <t>MK2NCLTARLJ000514</t>
  </si>
  <si>
    <t> 4A91HP5800</t>
  </si>
  <si>
    <t>0000319/4/08/05/2020</t>
  </si>
  <si>
    <t>B1295UJV</t>
  </si>
  <si>
    <t>MK2KRWMDYKJ000793</t>
  </si>
  <si>
    <t>4D56UAZ7587</t>
  </si>
  <si>
    <t>B1272UJV</t>
  </si>
  <si>
    <t>MK2KRWMDYKJ000798</t>
  </si>
  <si>
    <t>4D56UAZ6623</t>
  </si>
  <si>
    <t>0000344/4/08/06/2020</t>
  </si>
  <si>
    <t>B2809UOR</t>
  </si>
  <si>
    <t>MK2NCLTARLJ000651</t>
  </si>
  <si>
    <t>4A91HQ3983</t>
  </si>
  <si>
    <t>0000343/4/08/06/2020</t>
  </si>
  <si>
    <t>B2737UOR</t>
  </si>
  <si>
    <t>MK2NCLTARLJ000683</t>
  </si>
  <si>
    <t>4A91HQ4269</t>
  </si>
  <si>
    <t>B2739UOR</t>
  </si>
  <si>
    <t>MK2NCLTARLJ000689</t>
  </si>
  <si>
    <t>4A91HQ4099</t>
  </si>
  <si>
    <t>B2952UOQ</t>
  </si>
  <si>
    <t>MK2NCLTARLJ000483</t>
  </si>
  <si>
    <t>4A91HP5409</t>
  </si>
  <si>
    <t>0000327/4/08/06/2020</t>
  </si>
  <si>
    <t>All New Pajero Sport Excced 4x2 A/T</t>
  </si>
  <si>
    <t>B1259UJV</t>
  </si>
  <si>
    <t>MK2KRWMDYKJ000435</t>
  </si>
  <si>
    <t>4D56UAX8343</t>
  </si>
  <si>
    <t>Mr. Ahmad Abadi</t>
  </si>
  <si>
    <t>0000361/4/08/07/2020</t>
  </si>
  <si>
    <t>B1343UJV</t>
  </si>
  <si>
    <t>MK2KRWMDYKJ000433</t>
  </si>
  <si>
    <t>4D56UAX8345</t>
  </si>
  <si>
    <t>0000366/4/08/07/2020</t>
  </si>
  <si>
    <t>B2394UOR</t>
  </si>
  <si>
    <t>MK2NCLPARLJ001103</t>
  </si>
  <si>
    <t>4A91HQ8931</t>
  </si>
  <si>
    <t>0000367/4/08/07/2020</t>
  </si>
  <si>
    <t>B2269UOS</t>
  </si>
  <si>
    <t>MK2NCLTARLJ000593</t>
  </si>
  <si>
    <t>4A91HP6185</t>
  </si>
  <si>
    <t>0000368/4/08/07/2020</t>
  </si>
  <si>
    <t>B2271UOS</t>
  </si>
  <si>
    <t>MK2NCLTARLJ000618</t>
  </si>
  <si>
    <t>4A91HP9481</t>
  </si>
  <si>
    <t>0000371/4/08/08/2020</t>
  </si>
  <si>
    <t>B2688UOR</t>
  </si>
  <si>
    <t>MK2NCLTARLJ001246</t>
  </si>
  <si>
    <t>4A91HQ6050</t>
  </si>
  <si>
    <t>0000372/4/08/08/2020</t>
  </si>
  <si>
    <t>B1056SSU</t>
  </si>
  <si>
    <t>MK2NCLTARLJ001344</t>
  </si>
  <si>
    <t>4A91HQ6080</t>
  </si>
  <si>
    <t>0000374/4/08/08/2020</t>
  </si>
  <si>
    <t>B2629LIA</t>
  </si>
  <si>
    <t>MK2KSWPNULJ000247</t>
  </si>
  <si>
    <t>4N15UGJ4033</t>
  </si>
  <si>
    <t>0000384/4/08/09/2020</t>
  </si>
  <si>
    <t>B2703UOT</t>
  </si>
  <si>
    <t>MK2NCLPARLJ001081</t>
  </si>
  <si>
    <t>4A91HQ8902</t>
  </si>
  <si>
    <t>0000383/4/08/09/2020</t>
  </si>
  <si>
    <t>Xpander 1.5L Ultimate A/T</t>
  </si>
  <si>
    <t>B2075UOT</t>
  </si>
  <si>
    <t>MK2NCLTARLJ001730</t>
  </si>
  <si>
    <t>4A91HT6212</t>
  </si>
  <si>
    <t>0000387/4/08/09/2020</t>
  </si>
  <si>
    <t>B1505UJV</t>
  </si>
  <si>
    <t>MK2KRWMDYKJ000574</t>
  </si>
  <si>
    <t>4D56UAY8745</t>
  </si>
  <si>
    <t>0000437/4/08/01/2021</t>
  </si>
  <si>
    <t>B2694UOU</t>
  </si>
  <si>
    <t>MK2NCLTARLJ001617</t>
  </si>
  <si>
    <t>4A91HR3253</t>
  </si>
  <si>
    <t>0000442/4/08/02/2021</t>
  </si>
  <si>
    <t>Fuso Fighter FM65FSL Hi Gear</t>
  </si>
  <si>
    <t>B9789UDG</t>
  </si>
  <si>
    <t>MHMFM65FGKK000030</t>
  </si>
  <si>
    <t>6M60257209</t>
  </si>
  <si>
    <t>0000443/4/08/02/2021</t>
  </si>
  <si>
    <t>Fuso Fighter FN61FL HD</t>
  </si>
  <si>
    <t>B9783UDG</t>
  </si>
  <si>
    <t>MHMFN61FMLK000053</t>
  </si>
  <si>
    <t>6M60262521</t>
  </si>
  <si>
    <t>0000444/4/08/02/2021</t>
  </si>
  <si>
    <t>B9790UDG</t>
  </si>
  <si>
    <t>MHMFN61FMLK000049</t>
  </si>
  <si>
    <t>6M60262504</t>
  </si>
  <si>
    <t>0000445/4/08/02/2021</t>
  </si>
  <si>
    <t>Fuso Fighter FN62F  HD R</t>
  </si>
  <si>
    <t>B9780UDG</t>
  </si>
  <si>
    <t>MHMFN62FXKK001352</t>
  </si>
  <si>
    <t>6M60259087</t>
  </si>
  <si>
    <t>B9778UDG</t>
  </si>
  <si>
    <t>MHMFN62FXKK001357</t>
  </si>
  <si>
    <t>6M60258937</t>
  </si>
  <si>
    <t>B9793UDG</t>
  </si>
  <si>
    <t>MHMFN62FXKK001367</t>
  </si>
  <si>
    <t>6M60259029</t>
  </si>
  <si>
    <t>B9791UDG</t>
  </si>
  <si>
    <t>MHMFN62FXKK001368</t>
  </si>
  <si>
    <t>6M60259014</t>
  </si>
  <si>
    <t>B9788UDG</t>
  </si>
  <si>
    <t>MHMFN62FXKK001366</t>
  </si>
  <si>
    <t>6M60259010</t>
  </si>
  <si>
    <t>0000503/4/08/05/2021</t>
  </si>
  <si>
    <t>B2486UZA</t>
  </si>
  <si>
    <t>MK2NCLTARMJ002463</t>
  </si>
  <si>
    <t>4A91KAC3763</t>
  </si>
  <si>
    <t>0000504/4/08/05/2021</t>
  </si>
  <si>
    <t>B2277UZB</t>
  </si>
  <si>
    <t>MK2NCLTARMJ002514</t>
  </si>
  <si>
    <t>4A91KAC3740</t>
  </si>
  <si>
    <t>B2271UZB</t>
  </si>
  <si>
    <t>MK2NCLTARMJ002526</t>
  </si>
  <si>
    <t>4A91KAC3971</t>
  </si>
  <si>
    <t>B2265UZB</t>
  </si>
  <si>
    <t>MK2NCLTARMJ002493</t>
  </si>
  <si>
    <t>4A91KAC3444</t>
  </si>
  <si>
    <t>B2263UZB</t>
  </si>
  <si>
    <t>MK2NCLTARMJ002515</t>
  </si>
  <si>
    <t>4A91KAC3600</t>
  </si>
  <si>
    <t>0000505/4/08/05/2021</t>
  </si>
  <si>
    <t>New Mirage GLS A/T</t>
  </si>
  <si>
    <t>B2280UKG</t>
  </si>
  <si>
    <t>MMBXTA03AHH003305</t>
  </si>
  <si>
    <t>3A92UDY1459</t>
  </si>
  <si>
    <t>0000508/4/08/05/2021</t>
  </si>
  <si>
    <t>All New Pajero Sport Exceed 4x2 AT</t>
  </si>
  <si>
    <t>B1707UJW</t>
  </si>
  <si>
    <t>MK2KRWMDYMJ000214</t>
  </si>
  <si>
    <t>4D56UBD1181</t>
  </si>
  <si>
    <t>0000514/4/08/06/2021</t>
  </si>
  <si>
    <t>B1881SSU</t>
  </si>
  <si>
    <t>MK2KRWMDYMJ000270</t>
  </si>
  <si>
    <t>4D56UBD8192</t>
  </si>
  <si>
    <t>0000515/4/08/06/2021</t>
  </si>
  <si>
    <t>B1883SSU</t>
  </si>
  <si>
    <t>MK2NCLPARMJ001825</t>
  </si>
  <si>
    <t>4A91KAC8847</t>
  </si>
  <si>
    <t>0000543/4/08/07/2021</t>
  </si>
  <si>
    <t>B1353SSJ</t>
  </si>
  <si>
    <t>MK2KRWMDYMJ000239</t>
  </si>
  <si>
    <t>4D56UBD0843</t>
  </si>
  <si>
    <t>0000549/4/08/07/2021</t>
  </si>
  <si>
    <t>B1029SSK</t>
  </si>
  <si>
    <t>MK2KRWMDYMJ000243</t>
  </si>
  <si>
    <t>4D56UBD0484</t>
  </si>
  <si>
    <t>0000232/4/08/02/2019</t>
  </si>
  <si>
    <t>G4S SECURITY SERVICES</t>
  </si>
  <si>
    <t xml:space="preserve">ALL NEW PAJERO SPORT  GLX 4X4 M/T </t>
  </si>
  <si>
    <t>Purwakarta</t>
  </si>
  <si>
    <t>B1064UJT</t>
  </si>
  <si>
    <t>MK2KSWMDNJJ000934</t>
  </si>
  <si>
    <t>4D56UAU5964</t>
  </si>
  <si>
    <t>0000231/4/08/02/2019</t>
  </si>
  <si>
    <t>ALL NEW TRITON DOUBLE CAB - GLS</t>
  </si>
  <si>
    <t>B9047UBC</t>
  </si>
  <si>
    <t>MMBJNKL30JH071744</t>
  </si>
  <si>
    <t>4D56UAW1796</t>
  </si>
  <si>
    <t>0000844/4/01/08/2021</t>
  </si>
  <si>
    <t>XPANDER 1.5L EXCEED (4X2) A/T</t>
  </si>
  <si>
    <t>Jawa TImur</t>
  </si>
  <si>
    <t>Situbondo</t>
  </si>
  <si>
    <t>B2099UKX</t>
  </si>
  <si>
    <t>MK2NCWHARKJ000395</t>
  </si>
  <si>
    <t>4A91GK6414</t>
  </si>
  <si>
    <t>0000841/4/01/08/2021</t>
  </si>
  <si>
    <t>All New Pajero Sport GLX 4x4</t>
  </si>
  <si>
    <t>B1406UJT</t>
  </si>
  <si>
    <t>MK2KSWMDNKJ000432</t>
  </si>
  <si>
    <t>4D56UAW7579</t>
  </si>
  <si>
    <t>0000843/4/01/08/2021</t>
  </si>
  <si>
    <t>All New Triton DC GLS</t>
  </si>
  <si>
    <t>Sulawesi Utara</t>
  </si>
  <si>
    <t>Kotamobagu</t>
  </si>
  <si>
    <t>B9068UBC</t>
  </si>
  <si>
    <t>MMBJNKL30KH035742</t>
  </si>
  <si>
    <t>4D56UAX6615</t>
  </si>
  <si>
    <t>0000842/4/01/08/2021</t>
  </si>
  <si>
    <t>B9070UBC</t>
  </si>
  <si>
    <t>MMBJNKL30KH035758</t>
  </si>
  <si>
    <t>4D56UAX6410</t>
  </si>
  <si>
    <t>0000275/4/08/08/2019</t>
  </si>
  <si>
    <t>Kalimantan Timur</t>
  </si>
  <si>
    <t>Balikpapan</t>
  </si>
  <si>
    <t>B9107UBC</t>
  </si>
  <si>
    <t>MMBJNKL30KH050321</t>
  </si>
  <si>
    <t>4D56UAY7509</t>
  </si>
  <si>
    <t>Reschedulle</t>
  </si>
  <si>
    <t>0000813/4/01/07/2021</t>
  </si>
  <si>
    <t>B2294PKU</t>
  </si>
  <si>
    <t>MK2NCWMARKJ000799</t>
  </si>
  <si>
    <t>4A91GX7284</t>
  </si>
  <si>
    <t>0000568/4/01/11/2020</t>
  </si>
  <si>
    <t>Xpander Cross 1.5L Plus A/T</t>
  </si>
  <si>
    <t>B2988PKV</t>
  </si>
  <si>
    <t>MK2NCXTARLJ005127</t>
  </si>
  <si>
    <t>4A91JA3555</t>
  </si>
  <si>
    <t>0000569/4/01/11/2020</t>
  </si>
  <si>
    <t>B2986PKY</t>
  </si>
  <si>
    <t>MK2NCXTARLJ005425</t>
  </si>
  <si>
    <t>4A91JB4475</t>
  </si>
  <si>
    <t>0000567/4/01/11/2020</t>
  </si>
  <si>
    <t>NEW PEOGEOT 5008 SUV</t>
  </si>
  <si>
    <t>B2556PKX</t>
  </si>
  <si>
    <t>PNAPK5GYVLG901702</t>
  </si>
  <si>
    <t>10UF205811242</t>
  </si>
  <si>
    <t>0000566/4/01/11/2020</t>
  </si>
  <si>
    <t>MMBGUKR10KH021336</t>
  </si>
  <si>
    <t>4N15UGB1982</t>
  </si>
  <si>
    <t>0000565/4/01/11/2020</t>
  </si>
  <si>
    <t>Toyota Yaris TRD S 1.5 MT</t>
  </si>
  <si>
    <t>B2084PKW</t>
  </si>
  <si>
    <t>MHFK23F37L2115035</t>
  </si>
  <si>
    <t>2NRX628976</t>
  </si>
  <si>
    <t>0000564/4/01/11/2020</t>
  </si>
  <si>
    <t>B2946PKV</t>
  </si>
  <si>
    <t>MK2NCXTARLJ006125</t>
  </si>
  <si>
    <t>4A91JD1524</t>
  </si>
  <si>
    <t>0000563/4/01/11/2020</t>
  </si>
  <si>
    <t>Mazda 3 Sport</t>
  </si>
  <si>
    <t>JM6BP2H7AL115318</t>
  </si>
  <si>
    <t>PE21473519</t>
  </si>
  <si>
    <t>0000562/4/01/11/2020</t>
  </si>
  <si>
    <t>Honda Jazz 1.5 RS CVT</t>
  </si>
  <si>
    <t>B2931PKW</t>
  </si>
  <si>
    <t>MHRGK5860LJ102116</t>
  </si>
  <si>
    <t>L15Z52292589</t>
  </si>
  <si>
    <t>0000557/4/01/11/2020</t>
  </si>
  <si>
    <t>New Honda CRV 1.5 L Turbo</t>
  </si>
  <si>
    <t>B1824PJQ</t>
  </si>
  <si>
    <t>MHRRW1840LJ000531</t>
  </si>
  <si>
    <t>L15BJ1138660</t>
  </si>
  <si>
    <t>0000558/4/01/11/2020</t>
  </si>
  <si>
    <t>B1820PJQ</t>
  </si>
  <si>
    <t>MHRRW1840LJ000657</t>
  </si>
  <si>
    <t>L15BJ1139151</t>
  </si>
  <si>
    <t>0000559/4/01/11/2020</t>
  </si>
  <si>
    <t>B1828PJQ</t>
  </si>
  <si>
    <t>MHRRW1840LJ000654</t>
  </si>
  <si>
    <t>L15BJ1139165</t>
  </si>
  <si>
    <t>0000560/4/01/11/2020</t>
  </si>
  <si>
    <t>B1005PJS</t>
  </si>
  <si>
    <t>MHRRW1840LJ000658</t>
  </si>
  <si>
    <t>L15BJ1139167</t>
  </si>
  <si>
    <t>0000561/4/01/11/2020</t>
  </si>
  <si>
    <t>B1981PJQ</t>
  </si>
  <si>
    <t>MHRRW1840LJ000631</t>
  </si>
  <si>
    <t>L15BJ1139146</t>
  </si>
  <si>
    <t>0000570/4/01/12/2020</t>
  </si>
  <si>
    <t>DD1324XX</t>
  </si>
  <si>
    <t>MMBGUKR10LH011021</t>
  </si>
  <si>
    <t>4NI5UGM2442</t>
  </si>
  <si>
    <t>0000580/4/01/12/2020</t>
  </si>
  <si>
    <t>B2684PKW</t>
  </si>
  <si>
    <t>MK2NCXTARLJ005467</t>
  </si>
  <si>
    <t>4A91JA9537</t>
  </si>
  <si>
    <t>0000578/4/01/12/2020</t>
  </si>
  <si>
    <t>All New Kijang Innova 2.4 G M/T Diesel</t>
  </si>
  <si>
    <t>B2504PKX</t>
  </si>
  <si>
    <t>MHFJB8EM6L1076723</t>
  </si>
  <si>
    <t>2GDC784393</t>
  </si>
  <si>
    <t>0000579/4/01/12/2020</t>
  </si>
  <si>
    <t>Xpander Cross 1.5L Plus A/T ( Rockford )</t>
  </si>
  <si>
    <t>MK2NCXTARLJ005531</t>
  </si>
  <si>
    <t>4A91JB3787</t>
  </si>
  <si>
    <t>0000574/4/01/12/2020</t>
  </si>
  <si>
    <t>MK2NCXTARLJ005619</t>
  </si>
  <si>
    <t>4A91JC0635</t>
  </si>
  <si>
    <t>0000573/4/01/12/2020</t>
  </si>
  <si>
    <t>B2540PKW</t>
  </si>
  <si>
    <t>MK2NCXTARLJ005620</t>
  </si>
  <si>
    <t>4A91JC0630</t>
  </si>
  <si>
    <t>0000594/4/01/01/2021</t>
  </si>
  <si>
    <t>MK2NCXTARLJ005474</t>
  </si>
  <si>
    <t>4A91JA9674</t>
  </si>
  <si>
    <t>0000595/4/01/01/2021</t>
  </si>
  <si>
    <t>All New Kijang Innova 2.0 G A/T Bensin</t>
  </si>
  <si>
    <t>B2972PKW</t>
  </si>
  <si>
    <t>MHFJW8EM1L2385322</t>
  </si>
  <si>
    <t>1TR0804418</t>
  </si>
  <si>
    <t>0000596/4/01/01/2021</t>
  </si>
  <si>
    <t>All New Kijang Innova 2.0 G M/T Bensin</t>
  </si>
  <si>
    <t>B2148PKX</t>
  </si>
  <si>
    <t>MHFJW8EM3L2386200</t>
  </si>
  <si>
    <t>1TRA813757</t>
  </si>
  <si>
    <t>0000627/4/01/02/2021</t>
  </si>
  <si>
    <t>B1116SSO</t>
  </si>
  <si>
    <t>MK2KRWPNULJ001066</t>
  </si>
  <si>
    <t>4N15UGL8403</t>
  </si>
  <si>
    <t>0000624/4/01/01/2021</t>
  </si>
  <si>
    <t>New Honda HRV 1.5L E CVT</t>
  </si>
  <si>
    <t>B2781PKY</t>
  </si>
  <si>
    <t>MHRRU1850MJ100041</t>
  </si>
  <si>
    <t>L15Z61300191</t>
  </si>
  <si>
    <t>0000628/4/01/02/2021</t>
  </si>
  <si>
    <t>B2065PKZ</t>
  </si>
  <si>
    <t>MHRRU1850LJ801400</t>
  </si>
  <si>
    <t>L15Z61239883</t>
  </si>
  <si>
    <t>0000626/4/01/02/2021</t>
  </si>
  <si>
    <t xml:space="preserve">Xpander Cross 1.5L Plus A/T </t>
  </si>
  <si>
    <t>B2825PKZ</t>
  </si>
  <si>
    <t>MK2NCXTARMJ002338</t>
  </si>
  <si>
    <t>4A91JG5825</t>
  </si>
  <si>
    <t>0000633/4/01/02/2021</t>
  </si>
  <si>
    <t>B1072PJS</t>
  </si>
  <si>
    <t>MMBGUKR10KH024265</t>
  </si>
  <si>
    <t>4N15UGH1937</t>
  </si>
  <si>
    <t>0000637/4/01/02/2021</t>
  </si>
  <si>
    <t>B2827PKZ</t>
  </si>
  <si>
    <t>MK2NCXTARMJ002445</t>
  </si>
  <si>
    <t>4A91KAB2494</t>
  </si>
  <si>
    <t>0000645/4/01/02/2021</t>
  </si>
  <si>
    <t>New Honda HRV 1.5 S CVT</t>
  </si>
  <si>
    <t>B2258PKY</t>
  </si>
  <si>
    <t>MHRRU1830MJ00045</t>
  </si>
  <si>
    <t>L15Z61300518</t>
  </si>
  <si>
    <t>0000748/4/01/05/2021</t>
  </si>
  <si>
    <t>New Honda Accord VTI A/T Turbo</t>
  </si>
  <si>
    <t>B1603SSI</t>
  </si>
  <si>
    <t>MRHCV1650LP190110</t>
  </si>
  <si>
    <t>L15BG2400143</t>
  </si>
  <si>
    <t>0000761/4/01/06/2021</t>
  </si>
  <si>
    <t>B2521POD</t>
  </si>
  <si>
    <t>MHRRU1860MJ104251</t>
  </si>
  <si>
    <t>L15Z61306936</t>
  </si>
  <si>
    <t>0000762/4/01/06/2021</t>
  </si>
  <si>
    <t>Xpander Cross 1.5 Plus A/T</t>
  </si>
  <si>
    <t>B2539POE</t>
  </si>
  <si>
    <t>MK2NCXTARMJ006891</t>
  </si>
  <si>
    <t>4A91KAG3104</t>
  </si>
  <si>
    <t>0000763/4/01/06/2021</t>
  </si>
  <si>
    <t>B2487POE</t>
  </si>
  <si>
    <t>MK2NCXTARMJ006844</t>
  </si>
  <si>
    <t>4A91KAG2483</t>
  </si>
  <si>
    <t>0000764/4/01/06/2021</t>
  </si>
  <si>
    <t>B1404NZR</t>
  </si>
  <si>
    <t>MRHCV1650LP910533</t>
  </si>
  <si>
    <t xml:space="preserve"> L15BG2101504</t>
  </si>
  <si>
    <t>0000765/4/01/06/2021</t>
  </si>
  <si>
    <t>B2687POE</t>
  </si>
  <si>
    <t>MK2NCXTARMJ005182</t>
  </si>
  <si>
    <t>4A91KAD4877</t>
  </si>
  <si>
    <t>0000766/4/01/06/2021</t>
  </si>
  <si>
    <t>Xpander Cross 1.5L Ultimate A/T</t>
  </si>
  <si>
    <t>L1749BF</t>
  </si>
  <si>
    <t>MK2NCLTARMJ003438</t>
  </si>
  <si>
    <t>4A91KAD3141</t>
  </si>
  <si>
    <t>0000814/4/01/07/2021</t>
  </si>
  <si>
    <t>B2030POE</t>
  </si>
  <si>
    <t>MK2NCXTARMJ006775</t>
  </si>
  <si>
    <t>4A91KAG2416</t>
  </si>
  <si>
    <t>0000811/4/01/07/2021</t>
  </si>
  <si>
    <t>All New Triton GLS DC 4x4 MT</t>
  </si>
  <si>
    <t>B9731PBE</t>
  </si>
  <si>
    <t>MMBJJKL10MH038955</t>
  </si>
  <si>
    <t>4N15UHL7161</t>
  </si>
  <si>
    <t>0000812/4/01/07/2021</t>
  </si>
  <si>
    <t>B1586PJS</t>
  </si>
  <si>
    <t>MK2KRWMDYMJ000240</t>
  </si>
  <si>
    <t>4D56UBD0844</t>
  </si>
  <si>
    <t>MK2KRWMDYMJ000241</t>
  </si>
  <si>
    <t>4D56UBD0842</t>
  </si>
  <si>
    <t>MK2KRWMDYMJ000219</t>
  </si>
  <si>
    <t>4D56UBD1152</t>
  </si>
  <si>
    <t>0000822/4/01/08/2021</t>
  </si>
  <si>
    <t>GTS</t>
  </si>
  <si>
    <t>0000823/4/01/08/2021</t>
  </si>
  <si>
    <t>HRV 1.5 E CVT</t>
  </si>
  <si>
    <t>B2268POE</t>
  </si>
  <si>
    <t>MHRRU1860MJ105507</t>
  </si>
  <si>
    <t>L15Z61308913</t>
  </si>
  <si>
    <t>0000835/4/01/08/2021</t>
  </si>
  <si>
    <t>All CRV 1.5 CVT Turbo Prestige</t>
  </si>
  <si>
    <t>0000870/4/01/10/2021</t>
  </si>
  <si>
    <t>Toyota Rush 1.5 G M/T</t>
  </si>
  <si>
    <t>B2338POH</t>
  </si>
  <si>
    <t>MHKE8FA3JMK060464</t>
  </si>
  <si>
    <t>2NRG687398</t>
  </si>
  <si>
    <t>0000875/4/01/11/2021</t>
  </si>
  <si>
    <t>B1668SSU</t>
  </si>
  <si>
    <t>MK2KRWPNUMJ009905</t>
  </si>
  <si>
    <t>4N15UHM7598</t>
  </si>
  <si>
    <t>0000884/4/01/11/2021</t>
  </si>
  <si>
    <t>B1928SST</t>
  </si>
  <si>
    <t>MK2NCXTARMJ011476</t>
  </si>
  <si>
    <t>4A91KAJ8097</t>
  </si>
  <si>
    <t>0000888/4/01/11/2021</t>
  </si>
  <si>
    <t>B1203PJT</t>
  </si>
  <si>
    <t>MHRRW1880MJ105916</t>
  </si>
  <si>
    <t>L15BJ1156712</t>
  </si>
  <si>
    <t>0000889/4/01/11/2021</t>
  </si>
  <si>
    <t>B1201PJT</t>
  </si>
  <si>
    <t>MHRRW1880MJ105777</t>
  </si>
  <si>
    <t>L15BJ1156530</t>
  </si>
  <si>
    <t>0000890/4/01/11/2021</t>
  </si>
  <si>
    <t>B1247PJT</t>
  </si>
  <si>
    <t>MHRRW1880MJ106006</t>
  </si>
  <si>
    <t>L15BJ1156867</t>
  </si>
  <si>
    <t>0000274/4/01/03/2019</t>
  </si>
  <si>
    <t>KOPERASI KARYAWAN COGINDO</t>
  </si>
  <si>
    <t>Luxio 1.5 X  A/T</t>
  </si>
  <si>
    <t>Malang</t>
  </si>
  <si>
    <t>L1426UI/L1671JF</t>
  </si>
  <si>
    <t>MHKW3CB3JKK004705</t>
  </si>
  <si>
    <t>3SZDGT7254</t>
  </si>
  <si>
    <t>0000286/4/01/05/2019</t>
  </si>
  <si>
    <t>Isuzu ELF NLR55 B (Microbus)</t>
  </si>
  <si>
    <t>Papua</t>
  </si>
  <si>
    <t>Sorong</t>
  </si>
  <si>
    <t>B7770PDA</t>
  </si>
  <si>
    <t>MHCNLR55EKJ083261</t>
  </si>
  <si>
    <t>M083261</t>
  </si>
  <si>
    <t>0000307/4/01/06/2019</t>
  </si>
  <si>
    <t>Isuzu ELF NLR55 BLX</t>
  </si>
  <si>
    <t>Banten</t>
  </si>
  <si>
    <t>Tangerang</t>
  </si>
  <si>
    <t>B7774PDA</t>
  </si>
  <si>
    <t>MHCNLR55HKJ084131</t>
  </si>
  <si>
    <t>M084131</t>
  </si>
  <si>
    <t>0000390/4/01/12/2019</t>
  </si>
  <si>
    <t>Hi-lux Single Cabin 4x2</t>
  </si>
  <si>
    <t>B9530PAK</t>
  </si>
  <si>
    <t>MR0EW8BB1K0208460</t>
  </si>
  <si>
    <t>1TRA647621</t>
  </si>
  <si>
    <t>0000439/4/01/01/2020</t>
  </si>
  <si>
    <t>All New CRV 2.0 A/T</t>
  </si>
  <si>
    <t>Jakarta, Pejaten</t>
  </si>
  <si>
    <t>B1132PJQ</t>
  </si>
  <si>
    <t>MHRRW3830LJ000006</t>
  </si>
  <si>
    <t>R20ZC1130063</t>
  </si>
  <si>
    <t>B1241PJQ</t>
  </si>
  <si>
    <t>MHRRW3830LJ000013</t>
  </si>
  <si>
    <t>R20ZC1130115</t>
  </si>
  <si>
    <t>0000438/4/01/01/2020</t>
  </si>
  <si>
    <t>All New HRV 1.5 E CVT</t>
  </si>
  <si>
    <t>B2703PKN</t>
  </si>
  <si>
    <t>MHRRU1850KJ806216</t>
  </si>
  <si>
    <t>L15Z61229690</t>
  </si>
  <si>
    <t>B2868PKM</t>
  </si>
  <si>
    <t>MHRRU1850KJ806226</t>
  </si>
  <si>
    <t>L15Z61229682</t>
  </si>
  <si>
    <t>B2707PKN</t>
  </si>
  <si>
    <t>MHRRU1850KJ806314</t>
  </si>
  <si>
    <t>L15Z61230023</t>
  </si>
  <si>
    <t>B2705PKN</t>
  </si>
  <si>
    <t>MHRRU1850KJ806330</t>
  </si>
  <si>
    <t>L15Z61229999</t>
  </si>
  <si>
    <t>B2872PKM</t>
  </si>
  <si>
    <t>MHRRU1850KJ807162</t>
  </si>
  <si>
    <t>L15Z61233208</t>
  </si>
  <si>
    <t>B2699PKN</t>
  </si>
  <si>
    <t>MHRRU1850KJ807482</t>
  </si>
  <si>
    <t>L15Z61234013</t>
  </si>
  <si>
    <t>B2862PKM</t>
  </si>
  <si>
    <t>MHRRU1850KJ807695</t>
  </si>
  <si>
    <t>L15Z61234738</t>
  </si>
  <si>
    <t>B2697PKN</t>
  </si>
  <si>
    <t>MHRRU1850KJ807700</t>
  </si>
  <si>
    <t>L15Z61234766</t>
  </si>
  <si>
    <t>B2854PKM</t>
  </si>
  <si>
    <t>MHRRU1850KJ807716</t>
  </si>
  <si>
    <t>L15Z61234785</t>
  </si>
  <si>
    <t>B2864PKM</t>
  </si>
  <si>
    <t>MHRRU1850KJ807718</t>
  </si>
  <si>
    <t>L15Z61234775</t>
  </si>
  <si>
    <t>B2679PKN</t>
  </si>
  <si>
    <t>MHRRU1850KJ806492</t>
  </si>
  <si>
    <t>L15Z61230705</t>
  </si>
  <si>
    <t>0000434/4/01/01/2020</t>
  </si>
  <si>
    <t>Kalimantan Barat</t>
  </si>
  <si>
    <t>Bengkayang/Singkawang</t>
  </si>
  <si>
    <t>B2778PKM</t>
  </si>
  <si>
    <t>MHFJW8EM8L2379243</t>
  </si>
  <si>
    <t>1TRA715510</t>
  </si>
  <si>
    <t>0000452/4/01/03/2020</t>
  </si>
  <si>
    <t>Bali</t>
  </si>
  <si>
    <t>Klungkung</t>
  </si>
  <si>
    <t>B2402PKO</t>
  </si>
  <si>
    <t>MHRRU1850LJ800686</t>
  </si>
  <si>
    <t>L15Z61237335</t>
  </si>
  <si>
    <t>0000455/4/01/03/2020</t>
  </si>
  <si>
    <t>B2717PKR</t>
  </si>
  <si>
    <t>MHRRU1850LJ800632</t>
  </si>
  <si>
    <t>L15Z61237321</t>
  </si>
  <si>
    <t>B2700PKQ</t>
  </si>
  <si>
    <t>MHRRU1850LJ800641</t>
  </si>
  <si>
    <t>L15Z61237301</t>
  </si>
  <si>
    <t>B2698PKQ</t>
  </si>
  <si>
    <t>MHRRU1850LJ800624</t>
  </si>
  <si>
    <t>L15Z61237353</t>
  </si>
  <si>
    <t>B2719PKR</t>
  </si>
  <si>
    <t>MHRRU1850LJ800180</t>
  </si>
  <si>
    <t>L15Z61236191</t>
  </si>
  <si>
    <t>0000456/4/01/03/2020</t>
  </si>
  <si>
    <t>KT1183Y</t>
  </si>
  <si>
    <t>MHRRU1850LJ801762</t>
  </si>
  <si>
    <t>L15Z61241259</t>
  </si>
  <si>
    <t>0000472/4/01/06/2020</t>
  </si>
  <si>
    <t>All New Avanza 1.3 G M/T</t>
  </si>
  <si>
    <t>B2602PKR</t>
  </si>
  <si>
    <t>MHKM5EA3JLK170633</t>
  </si>
  <si>
    <t>1NR - G097257</t>
  </si>
  <si>
    <t>0000492/4/01/07/2020</t>
  </si>
  <si>
    <t>B2944PKR</t>
  </si>
  <si>
    <t>MHKM5EA3JLK171705</t>
  </si>
  <si>
    <t>1NRG100432</t>
  </si>
  <si>
    <t>0000499/4/01/07/2020</t>
  </si>
  <si>
    <t>B2032PKT</t>
  </si>
  <si>
    <t>MHRRU1850LJ802160</t>
  </si>
  <si>
    <t>L15Z61242174</t>
  </si>
  <si>
    <t>0000516/4/01/08/2020</t>
  </si>
  <si>
    <t>B2450PKT</t>
  </si>
  <si>
    <t>MHKM5EA3JLK171713</t>
  </si>
  <si>
    <t>1NRG100075</t>
  </si>
  <si>
    <t>0000535/4/01/09/2020</t>
  </si>
  <si>
    <t>KB1892MH</t>
  </si>
  <si>
    <t>MHRRU1850LJ802453</t>
  </si>
  <si>
    <t>L15Z61243096</t>
  </si>
  <si>
    <t>0000378/4/01/11/2019</t>
  </si>
  <si>
    <t>TUV RHEINLAND INDONESIA</t>
  </si>
  <si>
    <t>B2444PKJ</t>
  </si>
  <si>
    <t>MHKM5EA3JKK157905</t>
  </si>
  <si>
    <t>1NRG059733</t>
  </si>
  <si>
    <t>0000217/4/10/05/2019</t>
  </si>
  <si>
    <t>TRANS PACIFIC GLOBAL, PT</t>
  </si>
  <si>
    <t>All New Kijang Innova 2.0G AT Bensin</t>
  </si>
  <si>
    <t>B2822SID</t>
  </si>
  <si>
    <t>MHFJW8EM4K2367959</t>
  </si>
  <si>
    <t>1TRA602883</t>
  </si>
  <si>
    <t>0000214/4/10/05/2019</t>
  </si>
  <si>
    <t>All New Avanza 1.3G M/T</t>
  </si>
  <si>
    <t>Tulungagung</t>
  </si>
  <si>
    <t>B2205SIE</t>
  </si>
  <si>
    <t>MHKM5EA3JKK137873</t>
  </si>
  <si>
    <t>1NRG004271</t>
  </si>
  <si>
    <t>0000216/4/10/05/2019</t>
  </si>
  <si>
    <t>B2155SIF</t>
  </si>
  <si>
    <t>MHFJW8EM6K2370524</t>
  </si>
  <si>
    <t>1TRA624126</t>
  </si>
  <si>
    <t>0000220/4/10/05/2019</t>
  </si>
  <si>
    <t>B2153SIF</t>
  </si>
  <si>
    <t>MHFJW8EM7K2370317</t>
  </si>
  <si>
    <t>1TRA622469</t>
  </si>
  <si>
    <t>B2157SIF</t>
  </si>
  <si>
    <t>MHFJW8EM7K2370113</t>
  </si>
  <si>
    <t>1TRA620749</t>
  </si>
  <si>
    <t>B2778SID</t>
  </si>
  <si>
    <t>MHFJW8EM7K2370029</t>
  </si>
  <si>
    <t>1TRA618724</t>
  </si>
  <si>
    <t>0000221/4/10/05/2019</t>
  </si>
  <si>
    <t>B2169SIF</t>
  </si>
  <si>
    <t>MHKM5EA3JKK138059</t>
  </si>
  <si>
    <t>1NRG004530</t>
  </si>
  <si>
    <t>B2167SIF</t>
  </si>
  <si>
    <t>MHKM5EA3JKK137734</t>
  </si>
  <si>
    <t>1NRG004102</t>
  </si>
  <si>
    <t>0000500/4/01/07/2020</t>
  </si>
  <si>
    <t>PT. SIRKULASI KOMPAS GRAMEDIA</t>
  </si>
  <si>
    <t>Colt Diesel FE71L Box Besi</t>
  </si>
  <si>
    <t xml:space="preserve">Jawa Barat </t>
  </si>
  <si>
    <t>Cimanggis</t>
  </si>
  <si>
    <t>B9154PCL</t>
  </si>
  <si>
    <t>MHMFE71P1GK057702</t>
  </si>
  <si>
    <t>4D34TP28946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</si>
  <si>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</si>
  <si>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</si>
  <si>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</si>
  <si>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</si>
  <si>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</si>
  <si>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</si>
  <si>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</si>
  <si>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</si>
  <si>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</si>
  <si>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0000501/4/01/07/2020</t>
  </si>
  <si>
    <t>Colt Diesel FE74 S Box Besi</t>
  </si>
  <si>
    <t>B9268PCL</t>
  </si>
  <si>
    <t>MHMFE74P4GK084261</t>
  </si>
  <si>
    <t>4D34TP56073</t>
  </si>
  <si>
    <t>B9269PCL</t>
  </si>
  <si>
    <t>MHMFE74P4GK084262</t>
  </si>
  <si>
    <t>4D34TP56178</t>
  </si>
  <si>
    <t>0000329/4/01/08/2019</t>
  </si>
  <si>
    <t>isuzu TRAGA Pick Up FD</t>
  </si>
  <si>
    <t>B9185PAK</t>
  </si>
  <si>
    <t>MHCPHR54CKJ405197</t>
  </si>
  <si>
    <t>E405197</t>
  </si>
  <si>
    <t>0000328/4/01/08/2019</t>
  </si>
  <si>
    <t>Jogyakarta</t>
  </si>
  <si>
    <t>Jogjakarta</t>
  </si>
  <si>
    <t>B9400PCP</t>
  </si>
  <si>
    <t>MHCPHR54CKJ406450</t>
  </si>
  <si>
    <t>E406450</t>
  </si>
  <si>
    <t xml:space="preserve">Jawa Tengah </t>
  </si>
  <si>
    <t>Salatiga</t>
  </si>
  <si>
    <t>B9407PCP</t>
  </si>
  <si>
    <t>MHCPHR54CKJ406396</t>
  </si>
  <si>
    <t>E406396</t>
  </si>
  <si>
    <t>0000326/4/01/08/2019</t>
  </si>
  <si>
    <t>B9396PCP</t>
  </si>
  <si>
    <t>MHCPHR54CKJ406470</t>
  </si>
  <si>
    <t>E406470</t>
  </si>
  <si>
    <t>B9411PCP</t>
  </si>
  <si>
    <t>MHCPHR54CKJ406468</t>
  </si>
  <si>
    <t>E406468</t>
  </si>
  <si>
    <t>B9402PCP</t>
  </si>
  <si>
    <t>MHCPHR54CKJ406451</t>
  </si>
  <si>
    <t>E406451</t>
  </si>
  <si>
    <t>0000330/4/01/08/2019</t>
  </si>
  <si>
    <t>B9574PCP</t>
  </si>
  <si>
    <t>MHCPHR54CKJ406473</t>
  </si>
  <si>
    <t>E406473</t>
  </si>
  <si>
    <t>B9558PCP</t>
  </si>
  <si>
    <t>MHCPHR54CKJ406475</t>
  </si>
  <si>
    <t>E406475</t>
  </si>
  <si>
    <t>0000327/4/01/08/2019</t>
  </si>
  <si>
    <t>B9551PCP</t>
  </si>
  <si>
    <t>MHCPHR54CKJ406474</t>
  </si>
  <si>
    <t>E406474</t>
  </si>
  <si>
    <t>Bandung</t>
  </si>
  <si>
    <t>B9560PCP</t>
  </si>
  <si>
    <t>MHCPHR54CKJ406478</t>
  </si>
  <si>
    <t>E406478</t>
  </si>
  <si>
    <t>B9549PCP</t>
  </si>
  <si>
    <t>MHCPHR54CKJ406472</t>
  </si>
  <si>
    <t>E406472</t>
  </si>
  <si>
    <t>0000350/4/01/09/2019</t>
  </si>
  <si>
    <t>B2867PKG</t>
  </si>
  <si>
    <t>MK2NCWTARJJ035236</t>
  </si>
  <si>
    <t>4A91GH8354</t>
  </si>
  <si>
    <t>0000550/4/01/11/2020</t>
  </si>
  <si>
    <t>Daihatsu Grand Max 1.3 Blind Van</t>
  </si>
  <si>
    <t>B9202PCL</t>
  </si>
  <si>
    <t>MHKB3BA1JGK037579</t>
  </si>
  <si>
    <t>K3MG73110</t>
  </si>
  <si>
    <t>B9201PCL</t>
  </si>
  <si>
    <t>MHKB3BA1JGK037578</t>
  </si>
  <si>
    <t>K3MG73071</t>
  </si>
  <si>
    <t>0000584/4/01/12/2020</t>
  </si>
  <si>
    <t>B9162PCL</t>
  </si>
  <si>
    <t>MHKB3BA1JGK037551</t>
  </si>
  <si>
    <t>K3MG72927</t>
  </si>
  <si>
    <t>B9166PCL</t>
  </si>
  <si>
    <t>MHKB3BA1JGK037549</t>
  </si>
  <si>
    <t>K3MG73013</t>
  </si>
  <si>
    <t>B9685PCK</t>
  </si>
  <si>
    <t>MHKB3BA1JGK035832</t>
  </si>
  <si>
    <t>K3MG66372</t>
  </si>
  <si>
    <t>0000396/4/01/12/2019</t>
  </si>
  <si>
    <t xml:space="preserve">Jawa barat </t>
  </si>
  <si>
    <t>Depok, Cimanggis</t>
  </si>
  <si>
    <t>B9114PCL</t>
  </si>
  <si>
    <t>MHKB3BA1JGK036437</t>
  </si>
  <si>
    <t>K3MG69949</t>
  </si>
  <si>
    <t>B9115PCL</t>
  </si>
  <si>
    <t>MHKB3BA1JGK036452</t>
  </si>
  <si>
    <t>K3MG69838</t>
  </si>
  <si>
    <t>0000630/4/01/02/2021</t>
  </si>
  <si>
    <t>Colt Diesel FE71L Box Alumunium</t>
  </si>
  <si>
    <t>B9094PCH</t>
  </si>
  <si>
    <t>MHMFE71P1DK044053</t>
  </si>
  <si>
    <t>4D34TJ73150</t>
  </si>
  <si>
    <t>B9099PCH</t>
  </si>
  <si>
    <t>MHMFE71P1DK044064</t>
  </si>
  <si>
    <t>4D34TJ73188</t>
  </si>
  <si>
    <t>B9092PCH</t>
  </si>
  <si>
    <t>MHMFE71P1DK044065</t>
  </si>
  <si>
    <t>4D34TJ73186</t>
  </si>
  <si>
    <t>0000631/4/01/02/2021</t>
  </si>
  <si>
    <t>B9108PCH</t>
  </si>
  <si>
    <t>MHMFE71P1DK044893</t>
  </si>
  <si>
    <t>4D34TJ93166</t>
  </si>
  <si>
    <t>0000285/4/01/05/2019</t>
  </si>
  <si>
    <t>SECO TOOLS INDONESIA</t>
  </si>
  <si>
    <t xml:space="preserve">ALL NEW KIJANG INNOVA  V A/T DIESEL </t>
  </si>
  <si>
    <t>Cimahi</t>
  </si>
  <si>
    <t>B2845PFY</t>
  </si>
  <si>
    <t>MHFGW8EM6K1024618</t>
  </si>
  <si>
    <t>1TRA573447</t>
  </si>
  <si>
    <t>0000259/4/08/05/2019</t>
  </si>
  <si>
    <t>PT. MMKSI</t>
  </si>
  <si>
    <t>B2177UOA</t>
  </si>
  <si>
    <t>MK2NCWPARKJ003668</t>
  </si>
  <si>
    <t>4A91GR6926</t>
  </si>
  <si>
    <t>0000260/4/08/05/2019</t>
  </si>
  <si>
    <t>All New Pajero Sport Exceed A/T</t>
  </si>
  <si>
    <t>B1424UJT</t>
  </si>
  <si>
    <t>MK2KRWMDYKJ000308</t>
  </si>
  <si>
    <t>4D56UAW5884</t>
  </si>
  <si>
    <t>B1533UJT</t>
  </si>
  <si>
    <t>MK2KRWMDYKJ000310</t>
  </si>
  <si>
    <t>4D56UAW5896</t>
  </si>
  <si>
    <t>0000258/4/08/05/2019</t>
  </si>
  <si>
    <t>B2159UOA</t>
  </si>
  <si>
    <t>MK2NCWPARKJ003793</t>
  </si>
  <si>
    <t>4A91GR3571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</si>
  <si>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</si>
  <si>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</si>
  <si>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</si>
  <si>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</si>
  <si>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</si>
  <si>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</si>
  <si>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</si>
  <si>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</si>
  <si>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</si>
  <si>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</si>
  <si>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</si>
  <si>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</si>
  <si>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</si>
  <si>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</si>
  <si>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</si>
  <si>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</si>
  <si>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</si>
  <si>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</si>
  <si>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</si>
  <si>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</si>
  <si>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</si>
  <si>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</si>
  <si>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</si>
  <si>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</si>
  <si>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</si>
  <si>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</si>
  <si>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</si>
  <si>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</si>
  <si>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</si>
  <si>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</si>
  <si>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</si>
  <si>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</si>
  <si>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</si>
  <si>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0000273/4/08/07/2019</t>
  </si>
  <si>
    <t>B1307T</t>
  </si>
  <si>
    <t>MK2KSWPNUKJ000571</t>
  </si>
  <si>
    <t>4N15UDS0363</t>
  </si>
  <si>
    <t>0000278/4/08/09/2019</t>
  </si>
  <si>
    <t>B1950UJT</t>
  </si>
  <si>
    <t>MK2KRWMDYKJ000322</t>
  </si>
  <si>
    <t>4D56UAX1043</t>
  </si>
  <si>
    <t>0000277/4/08/09/2019</t>
  </si>
  <si>
    <t>B2617UOF</t>
  </si>
  <si>
    <t>MK2NCWTARKJ014334</t>
  </si>
  <si>
    <t>4A91GS0850</t>
  </si>
  <si>
    <t>0000289/4/08/11/2019</t>
  </si>
  <si>
    <t>B1397UJU</t>
  </si>
  <si>
    <t>JMYXDGG3WKZ000112</t>
  </si>
  <si>
    <t>4B12BR0328</t>
  </si>
  <si>
    <t>0000306/4/08/04/2020</t>
  </si>
  <si>
    <t>B2052UOQ</t>
  </si>
  <si>
    <t>MK2NCLPARLJ000354</t>
  </si>
  <si>
    <t>4A91HP7248</t>
  </si>
  <si>
    <t>B2128UOQ</t>
  </si>
  <si>
    <t>MK2NCLPARLJ000394</t>
  </si>
  <si>
    <t>4A91HP8906</t>
  </si>
  <si>
    <t>0000307/4/08/04/2020</t>
  </si>
  <si>
    <t>B2863UOQ</t>
  </si>
  <si>
    <t>MK2NCLPARLJ000628</t>
  </si>
  <si>
    <t>4A91HQ4308</t>
  </si>
  <si>
    <t>0000308/4/08/04/2020</t>
  </si>
  <si>
    <t>Xpander Cross 1.5L A/T</t>
  </si>
  <si>
    <t>B2124UOQ</t>
  </si>
  <si>
    <t>MK2NCXPARKJ002552</t>
  </si>
  <si>
    <t>4A91HN3125</t>
  </si>
  <si>
    <t>B2867UOQ</t>
  </si>
  <si>
    <t>MK2NCXPARKJ001939</t>
  </si>
  <si>
    <t>4A91HN1043</t>
  </si>
  <si>
    <t>0000309/4/08/04/2020</t>
  </si>
  <si>
    <t>B2184UOQ</t>
  </si>
  <si>
    <t>MK2NCXPARKJ000963</t>
  </si>
  <si>
    <t>4A91HM9702</t>
  </si>
  <si>
    <t>B2151UOR</t>
  </si>
  <si>
    <t>MK2NCXPARKJ000793</t>
  </si>
  <si>
    <t>4A91HM4418</t>
  </si>
  <si>
    <t>B2350UOQ</t>
  </si>
  <si>
    <t>MK2NCXPARKJ001068</t>
  </si>
  <si>
    <t>4A91HM6617</t>
  </si>
  <si>
    <t>0000517/4/08/06/2021</t>
  </si>
  <si>
    <t>B2744UZB</t>
  </si>
  <si>
    <t>MK2NCXPARMJ001170</t>
  </si>
  <si>
    <t>4A91KAD0019</t>
  </si>
  <si>
    <t>0000518/4/08/06/2021</t>
  </si>
  <si>
    <t>B2422UZC</t>
  </si>
  <si>
    <t>JMYXTGK1WLZ002501</t>
  </si>
  <si>
    <t>4B40JB5431</t>
  </si>
  <si>
    <t>0000520/4/08/06/2021</t>
  </si>
  <si>
    <t>Xpander Cross Plus 1.5L A/T White</t>
  </si>
  <si>
    <t>B2742UZB</t>
  </si>
  <si>
    <t>MK2NCXTARMJ004583</t>
  </si>
  <si>
    <t>4A91KAD0043</t>
  </si>
  <si>
    <t>0000509/4/08/06/2021</t>
  </si>
  <si>
    <t>B2309UZC</t>
  </si>
  <si>
    <t>MK2NCXPARMJ001184</t>
  </si>
  <si>
    <t>4A91KAD0541</t>
  </si>
  <si>
    <t>B2807UZC</t>
  </si>
  <si>
    <t>MK2NCXPARMJ001223</t>
  </si>
  <si>
    <t>4A91KAD0283</t>
  </si>
  <si>
    <t>0000510/4/08/06/2021</t>
  </si>
  <si>
    <t>B2014UZB</t>
  </si>
  <si>
    <t>MK2NCLPARMJ001677</t>
  </si>
  <si>
    <t>4A91KAC7661</t>
  </si>
  <si>
    <t>0000511/4/08/06/2021</t>
  </si>
  <si>
    <t>B2516UZB</t>
  </si>
  <si>
    <t>MK2NCLPARMJ001940</t>
  </si>
  <si>
    <t>4A91KAC9428</t>
  </si>
  <si>
    <t>B2817UZB</t>
  </si>
  <si>
    <t>MK2NCLPARMJ001691</t>
  </si>
  <si>
    <t>4A91KAC7241</t>
  </si>
  <si>
    <t>0000512/4/08/06/2021</t>
  </si>
  <si>
    <t>Outlander Sport PX Action A/T</t>
  </si>
  <si>
    <t>B1467UJR</t>
  </si>
  <si>
    <t>MK2GAWP2TJK000439</t>
  </si>
  <si>
    <t>4B11XJ1118</t>
  </si>
  <si>
    <t>0000513/4/08/06/2021</t>
  </si>
  <si>
    <t>Outlander Sport GLS A/T</t>
  </si>
  <si>
    <t>B1571UJR</t>
  </si>
  <si>
    <t>MK2GAWS2THK000022</t>
  </si>
  <si>
    <t>4B11SC4666</t>
  </si>
  <si>
    <t>B1453UJR</t>
  </si>
  <si>
    <t>MK2GAWS2THK000056</t>
  </si>
  <si>
    <t>4B11SR2864</t>
  </si>
  <si>
    <t>B1678UJR</t>
  </si>
  <si>
    <t>MK2GAWS2THK000038</t>
  </si>
  <si>
    <t>4B11SR2835</t>
  </si>
  <si>
    <t>0000519/4/08/06/2021</t>
  </si>
  <si>
    <t>B1749UJW</t>
  </si>
  <si>
    <t>MK2KRWMDYMJ000236</t>
  </si>
  <si>
    <t>4D56UBD1100</t>
  </si>
  <si>
    <t>B1753UJW</t>
  </si>
  <si>
    <t>MK2KRWMDYMJ000238</t>
  </si>
  <si>
    <t>4D56UBD0879</t>
  </si>
  <si>
    <t>B1751UJW</t>
  </si>
  <si>
    <t>MK2KRWMDYMJ000216</t>
  </si>
  <si>
    <t>4D56UBD1182</t>
  </si>
  <si>
    <t>0000521/4/08/06/2021</t>
  </si>
  <si>
    <t>B1196SSL</t>
  </si>
  <si>
    <t>MK2KRWMDYMJ000277</t>
  </si>
  <si>
    <t>4D56UBD8534</t>
  </si>
  <si>
    <t>B1197SSL</t>
  </si>
  <si>
    <t>MK2KRWMDYMJ000261</t>
  </si>
  <si>
    <t>4D56UBD8536</t>
  </si>
  <si>
    <t>0000522/4/08/06/2021</t>
  </si>
  <si>
    <t>B1878SSU</t>
  </si>
  <si>
    <t>MK2KRWMDYMJ000263</t>
  </si>
  <si>
    <t>4D56UBD8121</t>
  </si>
  <si>
    <t>0000523/4/08/06/2021</t>
  </si>
  <si>
    <t>Xpander Cross  1.5L Plus A/T (white)</t>
  </si>
  <si>
    <t>B1195SSL</t>
  </si>
  <si>
    <t>MK2NCXTARMJ004677</t>
  </si>
  <si>
    <t>4A91KAD0534</t>
  </si>
  <si>
    <t>0000524/4/08/06/2021</t>
  </si>
  <si>
    <t>B1882SSU</t>
  </si>
  <si>
    <t>MK2KRWMDYMJ000284</t>
  </si>
  <si>
    <t>4D56UBD8531</t>
  </si>
  <si>
    <t>0000544/4/08/07/2021</t>
  </si>
  <si>
    <t>All New Pajero Sport Dakkar Ultimate 4x2 A/T</t>
  </si>
  <si>
    <t>B1777SSV</t>
  </si>
  <si>
    <t>MK2KSWPNUMJ000566</t>
  </si>
  <si>
    <t>4N15UHK1755</t>
  </si>
  <si>
    <t>0000553/4/08/08/2021</t>
  </si>
  <si>
    <t xml:space="preserve">Xpander Cross  1.5L  A/T </t>
  </si>
  <si>
    <t>MK2NCXPARMJ001659</t>
  </si>
  <si>
    <t>4A91KAD9163</t>
  </si>
  <si>
    <t>MK2NCXPARMJ001662</t>
  </si>
  <si>
    <t>4A91KAD8471</t>
  </si>
  <si>
    <t>MK2NCXPARMJ001663</t>
  </si>
  <si>
    <t>4A91KAD8783</t>
  </si>
  <si>
    <t>0000548/4/08/07/2021</t>
  </si>
  <si>
    <t>MK2NCXTARMJ007230</t>
  </si>
  <si>
    <t>4A91KAG5443</t>
  </si>
  <si>
    <t>0000550/4/08/08/2021</t>
  </si>
  <si>
    <t>MK2NCXPARMJ001668</t>
  </si>
  <si>
    <t>4A91KAD8431</t>
  </si>
  <si>
    <t>MK2NCXPARMJ002092</t>
  </si>
  <si>
    <t>4A91KAG0525</t>
  </si>
  <si>
    <t>0000567/4/08/08/2021</t>
  </si>
  <si>
    <t xml:space="preserve">Xpander Cross Plus 1.5L  A/T </t>
  </si>
  <si>
    <t>MK2NCXTARMJ006008</t>
  </si>
  <si>
    <t>4A91KAD9672</t>
  </si>
  <si>
    <t>0000568/4/08/08/2021</t>
  </si>
  <si>
    <t>B2030UZF</t>
  </si>
  <si>
    <t>MK2NCXTARMJ007974</t>
  </si>
  <si>
    <t>4A91KAG8883</t>
  </si>
  <si>
    <t>0000572/4/08/09/2021</t>
  </si>
  <si>
    <t>B1754UJR</t>
  </si>
  <si>
    <t>MK2GAWS2THK000031</t>
  </si>
  <si>
    <t>4B11SR2827</t>
  </si>
  <si>
    <t>0000222/4/10/06/2019</t>
  </si>
  <si>
    <t>PT. Nebraska Pratama</t>
  </si>
  <si>
    <t>B2006SIG</t>
  </si>
  <si>
    <t>MK2NCWTARKJ013113</t>
  </si>
  <si>
    <t>4A91GR9488</t>
  </si>
  <si>
    <t>B2938SIF</t>
  </si>
  <si>
    <t>MK2NCWTARKJ013129</t>
  </si>
  <si>
    <t>4A91GR7596</t>
  </si>
  <si>
    <t>0000302/4/10/12/2019</t>
  </si>
  <si>
    <t>B1256SSV/ B2120SIY</t>
  </si>
  <si>
    <t>MK2NCWTARKJ022708</t>
  </si>
  <si>
    <t>4A91HB0994</t>
  </si>
  <si>
    <t>0000311/4/10/02/2020</t>
  </si>
  <si>
    <t>B2801SRC</t>
  </si>
  <si>
    <t>MK2NCWTARKJ022334</t>
  </si>
  <si>
    <t>4A91HB4965</t>
  </si>
  <si>
    <t>Novasi</t>
  </si>
  <si>
    <t>0000555/4/01/11/2020</t>
  </si>
  <si>
    <t>PT. Buana Trans Security</t>
  </si>
  <si>
    <t>Colt Diesel FE74L Box Besi</t>
  </si>
  <si>
    <t>B9081PCP</t>
  </si>
  <si>
    <t>MHMFE74PHJK001474</t>
  </si>
  <si>
    <t>4D34TS79617</t>
  </si>
  <si>
    <t>0000297/4/01/06/2019</t>
  </si>
  <si>
    <t>ELLEAIR INTERNATIONAL TRADING INDONESIA, PT.</t>
  </si>
  <si>
    <t>Toyota Voxy  2.0 A/T</t>
  </si>
  <si>
    <t>B2392PKC</t>
  </si>
  <si>
    <t>JT7X2RB80K7016156</t>
  </si>
  <si>
    <t>3ZR0D84972</t>
  </si>
  <si>
    <t>0000803/4/01/07/2021</t>
  </si>
  <si>
    <t>B2725UOI</t>
  </si>
  <si>
    <t>JT7X2RB80K7018160</t>
  </si>
  <si>
    <t>3ZRC591536</t>
  </si>
  <si>
    <t>0000805/4/01/07/2021</t>
  </si>
  <si>
    <t>PT. Angsa Emas Perdana</t>
  </si>
  <si>
    <t>All New Triton GLX SC 4X2 M/T</t>
  </si>
  <si>
    <t>Pekanbaru</t>
  </si>
  <si>
    <t>BM9279TY</t>
  </si>
  <si>
    <t>MMBENKK30JH040524</t>
  </si>
  <si>
    <t>4D56UAT1234</t>
  </si>
  <si>
    <t>0000804/4/01/07/2021</t>
  </si>
  <si>
    <t>Xpander 1.5L GLS M/T</t>
  </si>
  <si>
    <t>BM1618VG</t>
  </si>
  <si>
    <t>MK2NCWMANKJ000457</t>
  </si>
  <si>
    <t>4A91GL6963</t>
  </si>
  <si>
    <t>BM1617VG</t>
  </si>
  <si>
    <t>MK2NCWMANKJ000454</t>
  </si>
  <si>
    <t>4A91GL6899</t>
  </si>
  <si>
    <t>0000806/4/01/07/2021</t>
  </si>
  <si>
    <t>All New Triton DC HDX</t>
  </si>
  <si>
    <t>BM9280TY</t>
  </si>
  <si>
    <t>MMBJNKL30KH024283</t>
  </si>
  <si>
    <t>4D56UAX0206</t>
  </si>
  <si>
    <t>0000412/4/01/12/2019</t>
  </si>
  <si>
    <t>B2796PKM</t>
  </si>
  <si>
    <t>MK2NCWMANKJ001385</t>
  </si>
  <si>
    <t>4A91HA6905</t>
  </si>
  <si>
    <t>0000771/4/01/06/2021</t>
  </si>
  <si>
    <t>PT. NTT INDONESIA</t>
  </si>
  <si>
    <t>Avanza 1.5 G M/T</t>
  </si>
  <si>
    <t>B2741PKC</t>
  </si>
  <si>
    <t>MHKM5FA3JKK007507</t>
  </si>
  <si>
    <t>2NRF879787</t>
  </si>
  <si>
    <t>+ Layanan bulanan GPS</t>
  </si>
  <si>
    <t>0000866/4/01/10/2021</t>
  </si>
  <si>
    <t>New Avanza 1.5 G M/T</t>
  </si>
  <si>
    <t>B2200PKJ</t>
  </si>
  <si>
    <t>MHKM5FA3JKK007708</t>
  </si>
  <si>
    <t>2NRF930724</t>
  </si>
  <si>
    <t>0000673/4/01/04/2021</t>
  </si>
  <si>
    <t>B2583PKR</t>
  </si>
  <si>
    <t>MHKM5FA3JLK008002</t>
  </si>
  <si>
    <t>2NRG510874</t>
  </si>
  <si>
    <t>0000867/4/01/10/2021</t>
  </si>
  <si>
    <t>B2632PKV</t>
  </si>
  <si>
    <t>MHKM5FA3JLK008148</t>
  </si>
  <si>
    <t>2NRG560189</t>
  </si>
  <si>
    <t>B2650PKV</t>
  </si>
  <si>
    <t>MHKM5FA3JLK008155</t>
  </si>
  <si>
    <t>2NRG561979</t>
  </si>
  <si>
    <t>B2897PKW</t>
  </si>
  <si>
    <t>MHKM5FA3JLK008165</t>
  </si>
  <si>
    <t>2NRG565605</t>
  </si>
  <si>
    <t>B2492PKV</t>
  </si>
  <si>
    <t>MHKM5FA3JLK008144</t>
  </si>
  <si>
    <t>2NRG568381</t>
  </si>
  <si>
    <t>B2729PKW</t>
  </si>
  <si>
    <t>MHKM5FA3JLK008159</t>
  </si>
  <si>
    <t>2NRG563355</t>
  </si>
  <si>
    <t>0000597/4/01/01/2021</t>
  </si>
  <si>
    <t>B2251PKY</t>
  </si>
  <si>
    <t>MHKM5FA3JLK008198</t>
  </si>
  <si>
    <t>2NRG580925</t>
  </si>
  <si>
    <t>0000698/4/01/04/2021</t>
  </si>
  <si>
    <t>New Avanza Veloz 1.5 M/T</t>
  </si>
  <si>
    <t>B2395POA</t>
  </si>
  <si>
    <t>MHKM5FA4JMK069333</t>
  </si>
  <si>
    <t>2NRG620316</t>
  </si>
  <si>
    <t>0000781/4/01/06/2021</t>
  </si>
  <si>
    <t>New Avanza Veloz 1.5 A/T</t>
  </si>
  <si>
    <t>B2485POD</t>
  </si>
  <si>
    <t>MHKM5FA4JMK072001</t>
  </si>
  <si>
    <t>2NRG656482</t>
  </si>
  <si>
    <t>0000313/4/01/07/2019</t>
  </si>
  <si>
    <t>INT. COMPANY FOR WATER AND POWER PROJECTS</t>
  </si>
  <si>
    <t>All New X-Trail 2.0 CVT</t>
  </si>
  <si>
    <t>B2798PKD</t>
  </si>
  <si>
    <t>MHBF3CG3CJJ004104</t>
  </si>
  <si>
    <t>MR20267390C</t>
  </si>
  <si>
    <t>0000319/4/01/07/2019</t>
  </si>
  <si>
    <t>PT. NOVO NORDISK INDONESIA</t>
  </si>
  <si>
    <t>Nissan Serena Highway Star A/T</t>
  </si>
  <si>
    <t>B2396PKE</t>
  </si>
  <si>
    <t>JN1EAAC27KW001193</t>
  </si>
  <si>
    <t>MR20544623C</t>
  </si>
  <si>
    <t>0000318/4/10/09/2020</t>
  </si>
  <si>
    <t>B2656SRG</t>
  </si>
  <si>
    <t>MK2NCXTARLJ002876</t>
  </si>
  <si>
    <t>4A91HT3348</t>
  </si>
  <si>
    <t>0000317/4/10/09/2020</t>
  </si>
  <si>
    <t>DD1694UW</t>
  </si>
  <si>
    <t>MK2NCXTARLJ004788</t>
  </si>
  <si>
    <t>4A91HY3880</t>
  </si>
  <si>
    <t>0000316/4/10/09/2020</t>
  </si>
  <si>
    <t>BM1060OK</t>
  </si>
  <si>
    <t>MK2NCXTARLJ004617</t>
  </si>
  <si>
    <t>4A91HS2003</t>
  </si>
  <si>
    <t>0000344/4/10/01/2021</t>
  </si>
  <si>
    <t>Xpander Cross Plus 1.5 A/T</t>
  </si>
  <si>
    <t>B2069SRP</t>
  </si>
  <si>
    <t>MK2NCXTARMJ000272</t>
  </si>
  <si>
    <t>4A91JC9039</t>
  </si>
  <si>
    <t>0000363/4/10/04/2021</t>
  </si>
  <si>
    <t>B2352SJE</t>
  </si>
  <si>
    <t>MK2KRWFNUMJ000686</t>
  </si>
  <si>
    <t>4N15UHL1392</t>
  </si>
  <si>
    <t>0000367/4/10/06/2021</t>
  </si>
  <si>
    <t>0000375/4/10/07/2021</t>
  </si>
  <si>
    <t>New Honda HRV 1.5 E CVT</t>
  </si>
  <si>
    <t>B2165PKM</t>
  </si>
  <si>
    <t>MHRRU1850KJ805257</t>
  </si>
  <si>
    <t>L15Z61227610</t>
  </si>
  <si>
    <t>Used car 3 bulan</t>
  </si>
  <si>
    <t>0000376/4/10/07/2021</t>
  </si>
  <si>
    <t>H1172KH</t>
  </si>
  <si>
    <t>MHRRU1860MJ106591</t>
  </si>
  <si>
    <t>L15Z61310204</t>
  </si>
  <si>
    <t>0000377/4/10/07/2021</t>
  </si>
  <si>
    <t>B2566SRY</t>
  </si>
  <si>
    <t>MHRRU1850MJ102779</t>
  </si>
  <si>
    <t>L15Z61309540</t>
  </si>
  <si>
    <t>0000382/4/10/08/2021</t>
  </si>
  <si>
    <t>B2820SJE</t>
  </si>
  <si>
    <t>MK2KRWFNUMJ000886</t>
  </si>
  <si>
    <t>4N15UHM7927</t>
  </si>
  <si>
    <t>0000398/4/10/11/2021</t>
  </si>
  <si>
    <t>N1295AAR</t>
  </si>
  <si>
    <t>MK2NCXTARMJ011713</t>
  </si>
  <si>
    <t>4A91KAJ9856</t>
  </si>
  <si>
    <t>0000252/4/10/08/2019</t>
  </si>
  <si>
    <t>UHA TRADING INDONESIA, PT</t>
  </si>
  <si>
    <t>Xpander 1.5 Exceed M/T</t>
  </si>
  <si>
    <t>Jakarta, Lebak Bulus</t>
  </si>
  <si>
    <t>B2962SIK</t>
  </si>
  <si>
    <t>MK2NCWHANKJ004563</t>
  </si>
  <si>
    <t>4A91HA6321</t>
  </si>
  <si>
    <t>0000251/4/10/08/2019</t>
  </si>
  <si>
    <t>Xpander 1.5 GLS M/T</t>
  </si>
  <si>
    <t>B2350SIP</t>
  </si>
  <si>
    <t>MK2NCWMANKJ000784</t>
  </si>
  <si>
    <t>4A91GN5034</t>
  </si>
  <si>
    <t>0000641/4/01/02/2021</t>
  </si>
  <si>
    <t>Champion Kurnia Jaya Technoligies, PT</t>
  </si>
  <si>
    <t>New Triton DC HDX</t>
  </si>
  <si>
    <t>B9408PBE</t>
  </si>
  <si>
    <t>MMBJNKL30KH0522888</t>
  </si>
  <si>
    <t>4D56UAZ0662</t>
  </si>
  <si>
    <t>0000505/4/01/08/2020</t>
  </si>
  <si>
    <t>All New Triton HDX Double Cabin</t>
  </si>
  <si>
    <t>Sumatra Selatan</t>
  </si>
  <si>
    <t>Prabumulih</t>
  </si>
  <si>
    <t>B9197PBE</t>
  </si>
  <si>
    <t>MMBJNKL30KH035626</t>
  </si>
  <si>
    <t>4D56UAX6570</t>
  </si>
  <si>
    <t>0000788/4/01/06/2021</t>
  </si>
  <si>
    <t>Colt Diesel FE74S</t>
  </si>
  <si>
    <t>BM8632DK</t>
  </si>
  <si>
    <t>MHMFE74P5HK170414</t>
  </si>
  <si>
    <t>4D34TR45880</t>
  </si>
  <si>
    <t>BM8633DK</t>
  </si>
  <si>
    <t>MHMFE74P5HK170413</t>
  </si>
  <si>
    <t>4D34TR45879</t>
  </si>
  <si>
    <t>BM8634DK</t>
  </si>
  <si>
    <t>MHMFE74P5HK170219</t>
  </si>
  <si>
    <t>4D34TR45928</t>
  </si>
  <si>
    <t>0000789/4/01/06/2021</t>
  </si>
  <si>
    <t>BM8732DK</t>
  </si>
  <si>
    <t>MHMFE74P5HK173431</t>
  </si>
  <si>
    <t>4D34TR72589</t>
  </si>
  <si>
    <t>0000779/4/01/06/2021</t>
  </si>
  <si>
    <t>All New Triton GLS 4x4 Double Cabin</t>
  </si>
  <si>
    <t>BM8636QA</t>
  </si>
  <si>
    <t>MMBJJKL10MH031308</t>
  </si>
  <si>
    <t>4N15UHD9529</t>
  </si>
  <si>
    <t>BM8629QA</t>
  </si>
  <si>
    <t>MMBJJKL10MH031035</t>
  </si>
  <si>
    <t>4N15UHD9045</t>
  </si>
  <si>
    <t>BM8642QA</t>
  </si>
  <si>
    <t>MMBJJKL10MH031033</t>
  </si>
  <si>
    <t>4N15UHD9071</t>
  </si>
  <si>
    <t>BM8638QA</t>
  </si>
  <si>
    <t>MMBJJKL10MH031314</t>
  </si>
  <si>
    <t>4N15UHD8804</t>
  </si>
  <si>
    <t>BM8641QA</t>
  </si>
  <si>
    <t>MMBJJKL10MH031306</t>
  </si>
  <si>
    <t>4N15UHD8135</t>
  </si>
  <si>
    <t>BM8637QA</t>
  </si>
  <si>
    <t>MMBJJKL10MH031018</t>
  </si>
  <si>
    <t>4N15UHD9036</t>
  </si>
  <si>
    <t>BM8639QA</t>
  </si>
  <si>
    <t>MMBJJKL10MH031312</t>
  </si>
  <si>
    <t>4N15UHD8732</t>
  </si>
  <si>
    <t>BM8645QA</t>
  </si>
  <si>
    <t>MMBJJKL10MH031029</t>
  </si>
  <si>
    <t>4N15UHD8789</t>
  </si>
  <si>
    <t>BM8647QA</t>
  </si>
  <si>
    <t>MMBJJKL10MH031111</t>
  </si>
  <si>
    <t>4N15UHD9092</t>
  </si>
  <si>
    <t>BM8631QA</t>
  </si>
  <si>
    <t>MMBJJKL10MH031048</t>
  </si>
  <si>
    <t>4N15UHD9051</t>
  </si>
  <si>
    <t>BM8632QA</t>
  </si>
  <si>
    <t>MMBJJKL10MH030936</t>
  </si>
  <si>
    <t>4N15UHD8821</t>
  </si>
  <si>
    <t>BM8640QA</t>
  </si>
  <si>
    <t>MMBJJKL10MH031100</t>
  </si>
  <si>
    <t>4N15UHD9234</t>
  </si>
  <si>
    <t>BM8643QA</t>
  </si>
  <si>
    <t>MMBJJKL10MH031043</t>
  </si>
  <si>
    <t>4N15UHD9079</t>
  </si>
  <si>
    <t>BM8630QA</t>
  </si>
  <si>
    <t>MMBJJKL10MH030943</t>
  </si>
  <si>
    <t>4N15UHD8879</t>
  </si>
  <si>
    <t>BM8635QA</t>
  </si>
  <si>
    <t>MMBJJKL10MH031025</t>
  </si>
  <si>
    <t>4N15UHD9073</t>
  </si>
  <si>
    <t>BM8634QA</t>
  </si>
  <si>
    <t>MMBJJKL10MH031110</t>
  </si>
  <si>
    <t>4N15UHD9209</t>
  </si>
  <si>
    <t>0000819/4/01/07/2021</t>
  </si>
  <si>
    <t>PT. SWIF ASIA</t>
  </si>
  <si>
    <t>All New Avanza 1.3 E A/T</t>
  </si>
  <si>
    <t>B2689PKE</t>
  </si>
  <si>
    <t>MHKM5EB2JKK009928</t>
  </si>
  <si>
    <t>1NRG019660</t>
  </si>
  <si>
    <t>0000333/4/01/08/2019</t>
  </si>
  <si>
    <t>Asuransi MSIG Indonesia</t>
  </si>
  <si>
    <t>Xpander 1.5 GLS A/T</t>
  </si>
  <si>
    <t>Sumatera Utara</t>
  </si>
  <si>
    <t>Medan</t>
  </si>
  <si>
    <t>BK1316AAN</t>
  </si>
  <si>
    <t>MK2NCWMARKJ000610</t>
  </si>
  <si>
    <t>4A91GR6199</t>
  </si>
  <si>
    <t>0000745/4/01/05/2021</t>
  </si>
  <si>
    <t>B1633PYM</t>
  </si>
  <si>
    <t>MHKM5FB4JGK006366</t>
  </si>
  <si>
    <t>2NRF544905</t>
  </si>
  <si>
    <t>0000746/4/01/05/2021</t>
  </si>
  <si>
    <t>B1970PYM</t>
  </si>
  <si>
    <t>MHKM5FB4JGK006562</t>
  </si>
  <si>
    <t>2NRF546984</t>
  </si>
  <si>
    <t>0000747/4/01/05/2021</t>
  </si>
  <si>
    <t>Toyota Rush 1.5 G A/T</t>
  </si>
  <si>
    <t>B1983PYN</t>
  </si>
  <si>
    <t>MHFE2CK2JGK011346</t>
  </si>
  <si>
    <t>3SZDFW9986</t>
  </si>
  <si>
    <t>0000753/4/01/05/2021</t>
  </si>
  <si>
    <t>Xpander 1.5L GLS-K A/T</t>
  </si>
  <si>
    <t>B2174POC</t>
  </si>
  <si>
    <t>MK2NCLMARMJ000371</t>
  </si>
  <si>
    <t>4A91KAA5989</t>
  </si>
  <si>
    <t>0000816/4/01/07/2021</t>
  </si>
  <si>
    <t>Terios R M/T Adventure  2015</t>
  </si>
  <si>
    <t>B1694PRY</t>
  </si>
  <si>
    <t>MHKG2CK2JFK020141</t>
  </si>
  <si>
    <t>3SZDFL9955</t>
  </si>
  <si>
    <t>0000817/4/01/07/2021</t>
  </si>
  <si>
    <t>Terios Adventure  A/T 2016</t>
  </si>
  <si>
    <t>BG1318UE</t>
  </si>
  <si>
    <t>MHKG2CK2JGK021718</t>
  </si>
  <si>
    <t>3SZDFW1465</t>
  </si>
  <si>
    <t>0000829/4/01/08/2021</t>
  </si>
  <si>
    <t>Innova 2.0 G M/T  Bensin</t>
  </si>
  <si>
    <t>L1324XQ</t>
  </si>
  <si>
    <t>MHFJW8EM9G2309806</t>
  </si>
  <si>
    <t>1TRA120528</t>
  </si>
  <si>
    <t>0000346/4/01/09/2019</t>
  </si>
  <si>
    <t>ARTA BOGA CEMERLANG, PT  (OT)</t>
  </si>
  <si>
    <t>Colt Diesel FE71 Box Alumunium</t>
  </si>
  <si>
    <t>Pasuruan</t>
  </si>
  <si>
    <t>B9107PCH</t>
  </si>
  <si>
    <t>MHMFE71P1DK044894</t>
  </si>
  <si>
    <t>4D34TJ93759</t>
  </si>
  <si>
    <t>B9081PCH</t>
  </si>
  <si>
    <t>MHMFE71P1DK044904</t>
  </si>
  <si>
    <t>4D34TJ92931</t>
  </si>
  <si>
    <t>Blitar</t>
  </si>
  <si>
    <t>B9087PCH</t>
  </si>
  <si>
    <t>MHMFE71P1DK044898</t>
  </si>
  <si>
    <t>4D34TJ93165</t>
  </si>
  <si>
    <t>B9116PCH</t>
  </si>
  <si>
    <t>MHMFE71P1DK044889</t>
  </si>
  <si>
    <t>4D34TJ93477</t>
  </si>
  <si>
    <t>0000351/4/01/09/2019</t>
  </si>
  <si>
    <t>B9089PCH</t>
  </si>
  <si>
    <t>MHMFE71P1DK044062</t>
  </si>
  <si>
    <t>4D34TJ73184</t>
  </si>
  <si>
    <t>Kediri</t>
  </si>
  <si>
    <t>B9115PCH</t>
  </si>
  <si>
    <t>MHMFE71P1DK044888</t>
  </si>
  <si>
    <t>4D34TJ93779</t>
  </si>
  <si>
    <t>B9101PCH</t>
  </si>
  <si>
    <t>MHMFE71P1DK044059</t>
  </si>
  <si>
    <t>4D34TJ73135</t>
  </si>
  <si>
    <t>0000424/4/01/01/2020</t>
  </si>
  <si>
    <t>Denpasar</t>
  </si>
  <si>
    <t>B9103PCH</t>
  </si>
  <si>
    <t>MHMFE71P1DK044057</t>
  </si>
  <si>
    <t>4D34TJ73151</t>
  </si>
  <si>
    <t>0000468/4/01/05/2020</t>
  </si>
  <si>
    <t>Lamongan</t>
  </si>
  <si>
    <t>B9095PCH</t>
  </si>
  <si>
    <t>MHMFE71P1DK044881</t>
  </si>
  <si>
    <t>4D34TJ93487</t>
  </si>
  <si>
    <t>Jombang</t>
  </si>
  <si>
    <t>B9076PCH</t>
  </si>
  <si>
    <t>MHMFE71P1DK044900</t>
  </si>
  <si>
    <t>4D34TJ93774</t>
  </si>
  <si>
    <t>Madiun</t>
  </si>
  <si>
    <t>B9077PCH</t>
  </si>
  <si>
    <t>MHMFE71P1DK044885</t>
  </si>
  <si>
    <t>4D34TJ93778</t>
  </si>
  <si>
    <t>B9085PCH</t>
  </si>
  <si>
    <t>MHMFE71P1DK044906</t>
  </si>
  <si>
    <t>4D34TJ92932</t>
  </si>
  <si>
    <t>B9083PCH</t>
  </si>
  <si>
    <t>MHMFE71P1DK044908</t>
  </si>
  <si>
    <t>4D34TJ93164</t>
  </si>
  <si>
    <t>B9105PCH</t>
  </si>
  <si>
    <t>MHMFE71P1DK044055</t>
  </si>
  <si>
    <t>4D34TJ73138</t>
  </si>
  <si>
    <t>0000348/4/01/09/2019</t>
  </si>
  <si>
    <t>EMITAMA CIPTA TRASNPORTASI, PT</t>
  </si>
  <si>
    <t>B9096PCH</t>
  </si>
  <si>
    <t>MHMFE71P1DK044883</t>
  </si>
  <si>
    <t>4D34TJ93770</t>
  </si>
  <si>
    <t>0000443/4/01/02/2020</t>
  </si>
  <si>
    <t>B9104PCH</t>
  </si>
  <si>
    <t>MHMFE71P1DK044056</t>
  </si>
  <si>
    <t>4D34TJ73152</t>
  </si>
  <si>
    <t>0000336/4/01/08/2019</t>
  </si>
  <si>
    <t>DKSH INDONESIA, PT</t>
  </si>
  <si>
    <t>Voxy Built Up A/T</t>
  </si>
  <si>
    <t>B2149PKG</t>
  </si>
  <si>
    <t>JT7X2RB80K7017486</t>
  </si>
  <si>
    <t>3ZR0E47081</t>
  </si>
  <si>
    <t>0000248/4/10/08/2019</t>
  </si>
  <si>
    <t>Berlian Amal Perkasa, PT</t>
  </si>
  <si>
    <t>Jawa Tengah</t>
  </si>
  <si>
    <t>Jepara</t>
  </si>
  <si>
    <t>B9904SBC</t>
  </si>
  <si>
    <t>MMBJNKL30KH027820</t>
  </si>
  <si>
    <t>4D56UAX1810</t>
  </si>
  <si>
    <t>End contract Juli 2021</t>
  </si>
  <si>
    <t>0000249/4/10/08/2019</t>
  </si>
  <si>
    <t>Batang</t>
  </si>
  <si>
    <t>B9877SBC</t>
  </si>
  <si>
    <t>MMBJNKL30KH027822</t>
  </si>
  <si>
    <t>4D56UAX1811</t>
  </si>
  <si>
    <t>0000383/4/10/08/2021</t>
  </si>
  <si>
    <t>KT8552YP</t>
  </si>
  <si>
    <t>MMBJNKL30LH029695</t>
  </si>
  <si>
    <t>4D56UBB1718</t>
  </si>
  <si>
    <t>0000275/4/01/04/2019</t>
  </si>
  <si>
    <t>PT. Selectrix Indonesia</t>
  </si>
  <si>
    <t>All New Pajero Dakar 4X2 AT</t>
  </si>
  <si>
    <t>B1045PJP</t>
  </si>
  <si>
    <t>MK2KRWPNUKJ002431</t>
  </si>
  <si>
    <t>4N15UDN0804</t>
  </si>
  <si>
    <t>0000289/4/01/05/2019</t>
  </si>
  <si>
    <t>All New Pajero Sport Dakar 4x2 A/T</t>
  </si>
  <si>
    <t>B1269PJP</t>
  </si>
  <si>
    <t>MK2KRWPNUKJ004645</t>
  </si>
  <si>
    <t>4N15UDR8884</t>
  </si>
  <si>
    <t>0000384/4/01/11/2019</t>
  </si>
  <si>
    <t>Fujifilm Indonesia, PT</t>
  </si>
  <si>
    <t>Toyota Rush 1.5 S A/T</t>
  </si>
  <si>
    <t>B2960PFC</t>
  </si>
  <si>
    <t>MHKE8FB3JKK036573</t>
  </si>
  <si>
    <t>2NRF911309</t>
  </si>
  <si>
    <t>0000389/4/01/11/2019</t>
  </si>
  <si>
    <t>Gunnebo Indonesia Distribution, PT</t>
  </si>
  <si>
    <t>B2887PKK</t>
  </si>
  <si>
    <t>MK2NCWMARKJ000515</t>
  </si>
  <si>
    <t>4A91GQ0464</t>
  </si>
  <si>
    <t>0000662/4/01/03/2021</t>
  </si>
  <si>
    <t>B1172PJS</t>
  </si>
  <si>
    <t>MK2KRWPNUMJ001047</t>
  </si>
  <si>
    <t>4N15UHB5377</t>
  </si>
  <si>
    <t>0000769/4/01/06/2021</t>
  </si>
  <si>
    <t>All New Kijang Innova 2.0 G A/T</t>
  </si>
  <si>
    <t>B2608POC</t>
  </si>
  <si>
    <t>MHFJW8EM0M2390321</t>
  </si>
  <si>
    <t>1TRA876357</t>
  </si>
  <si>
    <t>0000301/4/10/12/2019</t>
  </si>
  <si>
    <t>Dayamitra Telekomunikasi Koperasi</t>
  </si>
  <si>
    <t>Xpander 1.5L GLX M/T</t>
  </si>
  <si>
    <t>B2959SIW</t>
  </si>
  <si>
    <t>MK2NCWLANKJ000823</t>
  </si>
  <si>
    <t>4A91HJ0585</t>
  </si>
  <si>
    <t>Jakarta, Gatot Subroto</t>
  </si>
  <si>
    <t>B2949SIW</t>
  </si>
  <si>
    <t>MK2NCWLANKJ000829</t>
  </si>
  <si>
    <t>4A91HJ0462</t>
  </si>
  <si>
    <t>Jakarta, Cemp.Putih</t>
  </si>
  <si>
    <t>B2935SIW</t>
  </si>
  <si>
    <t>MK2NCWLANKJ000830</t>
  </si>
  <si>
    <t>4A91HJ0460</t>
  </si>
  <si>
    <t>Surabaya, Gayungan</t>
  </si>
  <si>
    <t>B2955SIW</t>
  </si>
  <si>
    <t>MK2NCWLANKJ000831</t>
  </si>
  <si>
    <t>4A91HJ0528</t>
  </si>
  <si>
    <t>B2923SIW</t>
  </si>
  <si>
    <t>MK2NCWLANKJ000833</t>
  </si>
  <si>
    <t>4A91HJ0534</t>
  </si>
  <si>
    <t>B2957SIW</t>
  </si>
  <si>
    <t>MK2NCWLANKJ000834</t>
  </si>
  <si>
    <t>4A91HJ0588</t>
  </si>
  <si>
    <t xml:space="preserve">Sumatera Selatan </t>
  </si>
  <si>
    <t>B2933SIW</t>
  </si>
  <si>
    <t>MK2NCWLANKJ000836</t>
  </si>
  <si>
    <t>4A91HJ0597</t>
  </si>
  <si>
    <t>B2454SIW</t>
  </si>
  <si>
    <t>MK2NCWLANKJ000837</t>
  </si>
  <si>
    <t>4A91HJ0542</t>
  </si>
  <si>
    <t>B2945SIW</t>
  </si>
  <si>
    <t>MK2NCWLANKJ000838</t>
  </si>
  <si>
    <t>4A91HJ0630</t>
  </si>
  <si>
    <t>B2456SIW</t>
  </si>
  <si>
    <t>MK2NCWLANKJ000840</t>
  </si>
  <si>
    <t>4A91HJ0625</t>
  </si>
  <si>
    <t>B2458SIW</t>
  </si>
  <si>
    <t>MK2NCWLANKJ000841</t>
  </si>
  <si>
    <t>4A91HJ0613</t>
  </si>
  <si>
    <t>B2460SIW</t>
  </si>
  <si>
    <t>MK2NCWLANKJ000844</t>
  </si>
  <si>
    <t>4A91HJ0566</t>
  </si>
  <si>
    <t>B2925SIW</t>
  </si>
  <si>
    <t>MK2NCWLANKJ000845</t>
  </si>
  <si>
    <t>4A91HH9727</t>
  </si>
  <si>
    <t>B2434SIW</t>
  </si>
  <si>
    <t>MK2NCWLANKJ000846</t>
  </si>
  <si>
    <t>4A91HH9748</t>
  </si>
  <si>
    <t>Pekanbaru, Sumahilang</t>
  </si>
  <si>
    <t>B2731SIY</t>
  </si>
  <si>
    <t>MK2NCWLANKJ000832</t>
  </si>
  <si>
    <t>4A91HJ0525</t>
  </si>
  <si>
    <t>B2735SIY</t>
  </si>
  <si>
    <t>MK2NCWLANKJ000847</t>
  </si>
  <si>
    <t>4A91HH9772</t>
  </si>
  <si>
    <t>Medan, Putri Hijau</t>
  </si>
  <si>
    <t>B2123SIZ</t>
  </si>
  <si>
    <t>MK2NCWLANKJ000849</t>
  </si>
  <si>
    <t>4A91HJ0557</t>
  </si>
  <si>
    <t>B2737SIY</t>
  </si>
  <si>
    <t>MK2NCWLANKJ000858</t>
  </si>
  <si>
    <t>4A91HJ0646</t>
  </si>
  <si>
    <t>B2248SIY</t>
  </si>
  <si>
    <t>MK2NCWLANKJ000859</t>
  </si>
  <si>
    <t>4A91HJ0559</t>
  </si>
  <si>
    <t>Bandung, Cihapit</t>
  </si>
  <si>
    <t>B2739SIY</t>
  </si>
  <si>
    <t>MK2NCWLANKJ000860</t>
  </si>
  <si>
    <t>4A91HJ0554</t>
  </si>
  <si>
    <t>Semarang, Pleburan</t>
  </si>
  <si>
    <t>B2244SIY</t>
  </si>
  <si>
    <t>MK2NCWLANKJ000861</t>
  </si>
  <si>
    <t>4A91HJ1077</t>
  </si>
  <si>
    <t>B2260SIY</t>
  </si>
  <si>
    <t>MK2NCWLANKJ000863</t>
  </si>
  <si>
    <t>4A91HJ1062</t>
  </si>
  <si>
    <t>B2254SIY</t>
  </si>
  <si>
    <t>MK2NCWLANKJ000864</t>
  </si>
  <si>
    <t>4A91HJ1055</t>
  </si>
  <si>
    <t>B2264SIY</t>
  </si>
  <si>
    <t>MK2NCWLANKJ000865</t>
  </si>
  <si>
    <t>4A91HJ1045</t>
  </si>
  <si>
    <t>B2242SIY</t>
  </si>
  <si>
    <t>MK2NCWLANKJ000866</t>
  </si>
  <si>
    <t>4A91HJ1057</t>
  </si>
  <si>
    <t>B2258SIY</t>
  </si>
  <si>
    <t>MK2NCWLANKJ000867</t>
  </si>
  <si>
    <t>4A91HJ1104</t>
  </si>
  <si>
    <t>B2256SIY</t>
  </si>
  <si>
    <t>MK2NCWLANKJ000868</t>
  </si>
  <si>
    <t>4A91HJ1106</t>
  </si>
  <si>
    <t>B2729SIY</t>
  </si>
  <si>
    <t>MK2NCWLANKJ000869</t>
  </si>
  <si>
    <t>4A91HJ1826</t>
  </si>
  <si>
    <t>Sumatera Barat</t>
  </si>
  <si>
    <t>Padang</t>
  </si>
  <si>
    <t>B2733SIY</t>
  </si>
  <si>
    <t>MK2NCWLANKJ000870</t>
  </si>
  <si>
    <t>4A91HJ1835</t>
  </si>
  <si>
    <t>B2250SIY</t>
  </si>
  <si>
    <t>MK2NCWLANKJ000871</t>
  </si>
  <si>
    <t>4A91HJ0942</t>
  </si>
  <si>
    <t>0000391/4/01/12/2019</t>
  </si>
  <si>
    <t>SANWA SEIKI INDONESIA, PT</t>
  </si>
  <si>
    <t>Xpander 1.5L Exceed  A/T</t>
  </si>
  <si>
    <t>B2822PKK</t>
  </si>
  <si>
    <t>MK2NCWHARKJ003272</t>
  </si>
  <si>
    <t>4A91GY9160</t>
  </si>
  <si>
    <t>0000373/4/08/08/2020</t>
  </si>
  <si>
    <t>Xpander 1.5L GLS  A/T</t>
  </si>
  <si>
    <t>B2890UOR</t>
  </si>
  <si>
    <t>MK2NCLMARLJ000268</t>
  </si>
  <si>
    <t>4A91HQ3109</t>
  </si>
  <si>
    <t>0000440/4/08/12/2020</t>
  </si>
  <si>
    <t>B2446UOU</t>
  </si>
  <si>
    <t>MK2NCLMARLJ000378</t>
  </si>
  <si>
    <t>4A91HR0405</t>
  </si>
  <si>
    <t>0000406/4/01/12/2019</t>
  </si>
  <si>
    <t>Asuransi Raksa Pratikara, PT</t>
  </si>
  <si>
    <t>All New Avanza 1.3 G A/T</t>
  </si>
  <si>
    <t>B2586PKL</t>
  </si>
  <si>
    <t>MHKM5EB3JKK028581</t>
  </si>
  <si>
    <t>1NRG070935</t>
  </si>
  <si>
    <t>0000407/4/01/12/2019</t>
  </si>
  <si>
    <t>Great New Xenia X A/T 1.3 STD</t>
  </si>
  <si>
    <t>Kubu</t>
  </si>
  <si>
    <t>B2305PKM</t>
  </si>
  <si>
    <t>MHKV5EB1JKK005436</t>
  </si>
  <si>
    <t>1NRG066132</t>
  </si>
  <si>
    <t>0000502/4/01/07/2020</t>
  </si>
  <si>
    <t>Jambi</t>
  </si>
  <si>
    <t>B2221PKU</t>
  </si>
  <si>
    <t>MHKV5EB1JLK005732</t>
  </si>
  <si>
    <t>1NRG094608</t>
  </si>
  <si>
    <t>0000619/4/01/01/2021</t>
  </si>
  <si>
    <t>B2300PKX</t>
  </si>
  <si>
    <t>MHKM5EB3JMK032281</t>
  </si>
  <si>
    <t>1NRG117796</t>
  </si>
  <si>
    <t>0000657/4/01/03/2021</t>
  </si>
  <si>
    <t>B2670PKY</t>
  </si>
  <si>
    <t>MHKV5EB1JMK006000</t>
  </si>
  <si>
    <t>1NRG121948</t>
  </si>
  <si>
    <t>0000857/4/01/09/2021</t>
  </si>
  <si>
    <t>B2883POG</t>
  </si>
  <si>
    <t>MHKV5EB1JMK006276</t>
  </si>
  <si>
    <t>1NRG153976</t>
  </si>
  <si>
    <t>B2108POG</t>
  </si>
  <si>
    <t>MHKV5EB1JMK006301</t>
  </si>
  <si>
    <t>1NRG156704</t>
  </si>
  <si>
    <t>B2178POG</t>
  </si>
  <si>
    <t>MHKV5EB1JMK006304</t>
  </si>
  <si>
    <t>1NRG156425</t>
  </si>
  <si>
    <t>B2106POG</t>
  </si>
  <si>
    <t>MHKV5EB1JMK006311</t>
  </si>
  <si>
    <t>1NRG157413</t>
  </si>
  <si>
    <t>0000358/4/01/10/2019</t>
  </si>
  <si>
    <t>KUTAI REFINERY NUSANTARA. PT</t>
  </si>
  <si>
    <t>All New Triton Double Cabin HDX</t>
  </si>
  <si>
    <t>KT8323YN</t>
  </si>
  <si>
    <t>MMBJNKL30KH026644</t>
  </si>
  <si>
    <t>4D56UAX1005</t>
  </si>
  <si>
    <t>0000590/4/01/12/2020</t>
  </si>
  <si>
    <t>KURABO MANUNGGAL TEXTILE INDUSTRIES. PT</t>
  </si>
  <si>
    <t>Xpander 1.5 Ultimate A/T</t>
  </si>
  <si>
    <t>Jakarta, Menteng</t>
  </si>
  <si>
    <t>B2977PFV</t>
  </si>
  <si>
    <t>MK2NCWTARKJ006022</t>
  </si>
  <si>
    <t>4A91GL8100</t>
  </si>
  <si>
    <t>0000393/4/01/12/2019</t>
  </si>
  <si>
    <t>SIEGWERK INDONESIA. PT</t>
  </si>
  <si>
    <t>All New Kijang Innova V A/T Bensin</t>
  </si>
  <si>
    <t>B2413PKM</t>
  </si>
  <si>
    <t>MHFGW8EM3K1029372</t>
  </si>
  <si>
    <t>1TRA708552</t>
  </si>
  <si>
    <t>0000413/4/01/12/2019</t>
  </si>
  <si>
    <t>Xpander 1.5 Sport A/T</t>
  </si>
  <si>
    <t>B2074PKM</t>
  </si>
  <si>
    <t>MK2NCWPARKJ-002465</t>
  </si>
  <si>
    <t>4A91-GP3051</t>
  </si>
  <si>
    <t>0000414/4/01/12/2019</t>
  </si>
  <si>
    <t>B2432PKM</t>
  </si>
  <si>
    <t>MK2NCWPARKJ-002493</t>
  </si>
  <si>
    <t>4A91GN-7891</t>
  </si>
  <si>
    <t>0000499/4/08/04/2021</t>
  </si>
  <si>
    <t>MURNI SOLUSINDO NUSANTARA. PT</t>
  </si>
  <si>
    <t>B2105UZC</t>
  </si>
  <si>
    <t>MK2NCLTARMJ002669</t>
  </si>
  <si>
    <t>4A91KAC7938</t>
  </si>
  <si>
    <t>0000392/4/01/12/2019</t>
  </si>
  <si>
    <t>KOP.KAR PT. APLIKANUSA LINTASARTA</t>
  </si>
  <si>
    <t>L300 Diesel</t>
  </si>
  <si>
    <t>B9076PCQ</t>
  </si>
  <si>
    <t>MK2L0PU39KJ025040</t>
  </si>
  <si>
    <t>4D56CTX4058</t>
  </si>
  <si>
    <t>0000417/4/01/01/2020</t>
  </si>
  <si>
    <t>Colt Diesel FE71 PS</t>
  </si>
  <si>
    <t>Jakarta Selatan</t>
  </si>
  <si>
    <t>B9169PCQ</t>
  </si>
  <si>
    <t>MHMFE71PGKK007121</t>
  </si>
  <si>
    <t>4D34T-TX0494</t>
  </si>
  <si>
    <t>0000345/4/08/07/2020</t>
  </si>
  <si>
    <t>ALL NEW TRITON GLS DC</t>
  </si>
  <si>
    <t>BM9909TX</t>
  </si>
  <si>
    <t>MMBJJKL10KH059194</t>
  </si>
  <si>
    <t>4N15UGH8947</t>
  </si>
  <si>
    <t>BM9908TX</t>
  </si>
  <si>
    <t>MMBJJKL10KH059195</t>
  </si>
  <si>
    <t>4N15UGH8825</t>
  </si>
  <si>
    <t>0000418/4/01/01/2020</t>
  </si>
  <si>
    <t>MITSUBISHI ELECTRIC INDONESIA. PT</t>
  </si>
  <si>
    <t>B2476PKM</t>
  </si>
  <si>
    <t>MK2NCWMANKJ001502</t>
  </si>
  <si>
    <t>4A91HC3827</t>
  </si>
  <si>
    <t>0000401/4/01/12/2019</t>
  </si>
  <si>
    <t>SICEPAT EKSPRES INDONESIA. PT</t>
  </si>
  <si>
    <t>Gran Max BOX  P/S  AC</t>
  </si>
  <si>
    <t>B9241PCQ</t>
  </si>
  <si>
    <t>MHKP3CA1JLK208883</t>
  </si>
  <si>
    <t>3SZDGX5542</t>
  </si>
  <si>
    <t>Jakarta, Gambir</t>
  </si>
  <si>
    <t>B9286PCQ</t>
  </si>
  <si>
    <t>MHKP3CA1JLK208876</t>
  </si>
  <si>
    <t>3SZDGX5531</t>
  </si>
  <si>
    <t>Jakarta, Pluit</t>
  </si>
  <si>
    <t>B9237PCQ</t>
  </si>
  <si>
    <t>MHKP3CA1JLK208859</t>
  </si>
  <si>
    <t>3SZDGX5618</t>
  </si>
  <si>
    <t>Tangerang, Legok</t>
  </si>
  <si>
    <t>B9252PCQ</t>
  </si>
  <si>
    <t>MHKP3CA1JLK208932</t>
  </si>
  <si>
    <t>3SZDGX5665</t>
  </si>
  <si>
    <t>Jakarta, Kb.Kelapa</t>
  </si>
  <si>
    <t>B9223PCQ</t>
  </si>
  <si>
    <t>MHKP3CA1JLK208970</t>
  </si>
  <si>
    <t>3SZDGX5730</t>
  </si>
  <si>
    <t>B9254PCQ</t>
  </si>
  <si>
    <t>MHKP3CA1JLK208958</t>
  </si>
  <si>
    <t>3SZDGX5706</t>
  </si>
  <si>
    <t>B9225PCQ</t>
  </si>
  <si>
    <t>MHKP3CA1JLK208982</t>
  </si>
  <si>
    <t>3SZDGX5756</t>
  </si>
  <si>
    <t>B9244PCQ</t>
  </si>
  <si>
    <t>MHKP3CA1JLK208975</t>
  </si>
  <si>
    <t>3SZDGX5744</t>
  </si>
  <si>
    <t>Jakarta, Sw.Besar</t>
  </si>
  <si>
    <t>B9246PCQ</t>
  </si>
  <si>
    <t>MHKP3CA1JLK210046</t>
  </si>
  <si>
    <t>3SZDGX7768</t>
  </si>
  <si>
    <t>B9245PCQ</t>
  </si>
  <si>
    <t>MHKP3CA1JLK210035</t>
  </si>
  <si>
    <t>3SZDGX7749</t>
  </si>
  <si>
    <t>Jakarta, Pancoran</t>
  </si>
  <si>
    <t>B9240PCQ</t>
  </si>
  <si>
    <t>MHKP3CA1JLK210026</t>
  </si>
  <si>
    <t>3SZDGX7642</t>
  </si>
  <si>
    <t>Jakarta, Kemayoran</t>
  </si>
  <si>
    <t>B9239PCQ</t>
  </si>
  <si>
    <t>MHKP3CA1JLK209982</t>
  </si>
  <si>
    <t>3SZDGX7653</t>
  </si>
  <si>
    <t>B9231PCQ</t>
  </si>
  <si>
    <t>MHKP3CA1JLK209976</t>
  </si>
  <si>
    <t>3SZDGX7006</t>
  </si>
  <si>
    <t>Harusnya B9234PCQ</t>
  </si>
  <si>
    <t>MHKP3CA1JLK209987</t>
  </si>
  <si>
    <t>3SZDGX7613</t>
  </si>
  <si>
    <t>B9221PCQ</t>
  </si>
  <si>
    <t>MHKP3CA1JLK209869</t>
  </si>
  <si>
    <t>3SZDGX7656</t>
  </si>
  <si>
    <t>Jakarta, Pluit2</t>
  </si>
  <si>
    <t>B9235PCQ</t>
  </si>
  <si>
    <t>MHKP3CA1JLK209859</t>
  </si>
  <si>
    <t>3SZDGX7326</t>
  </si>
  <si>
    <t>Jakarta, KS Tubun</t>
  </si>
  <si>
    <t>B9250PCQ</t>
  </si>
  <si>
    <t>MHKP3CA1JLK209875</t>
  </si>
  <si>
    <t>3SZDGX7541</t>
  </si>
  <si>
    <t>0000402/4/01/12/2019</t>
  </si>
  <si>
    <t>Bogor, Cileungsi</t>
  </si>
  <si>
    <t>B9256PCQ</t>
  </si>
  <si>
    <t>MHKP3CA1JLK208871</t>
  </si>
  <si>
    <t>3SZDGX5617</t>
  </si>
  <si>
    <t>Bogor, Sentul</t>
  </si>
  <si>
    <t>B9236PCQ</t>
  </si>
  <si>
    <t>MHKP3CA1JLK208901</t>
  </si>
  <si>
    <t>3SZDGX5606</t>
  </si>
  <si>
    <t>0000403/4/01/12/2019</t>
  </si>
  <si>
    <t>Cirebon</t>
  </si>
  <si>
    <t>B9242PCQ</t>
  </si>
  <si>
    <t>MHKP3CA1JLK208889</t>
  </si>
  <si>
    <t>3SZDGX5740</t>
  </si>
  <si>
    <t>0000404/4/01/12/2019</t>
  </si>
  <si>
    <t>B9219PCQ</t>
  </si>
  <si>
    <t>MHKP3CA1JLK208895</t>
  </si>
  <si>
    <t>3SZDGX5666</t>
  </si>
  <si>
    <t>0000405/4/01/12/2019</t>
  </si>
  <si>
    <t>B9248PCQ</t>
  </si>
  <si>
    <t>MHKP3CA1JLK210242</t>
  </si>
  <si>
    <t>3SZDGX8183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</si>
  <si>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</si>
  <si>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</si>
  <si>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</si>
  <si>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</si>
  <si>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</si>
  <si>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</si>
  <si>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</si>
  <si>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</si>
  <si>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</si>
  <si>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>B9234PCQ</t>
  </si>
  <si>
    <t>0000431/4/01/01/2020</t>
  </si>
  <si>
    <t xml:space="preserve">Gran Max 1.3 Blind Van </t>
  </si>
  <si>
    <t>Jakarta, Kalideres</t>
  </si>
  <si>
    <t>B9202PCQ</t>
  </si>
  <si>
    <t>MHKB3BA1JKK064915</t>
  </si>
  <si>
    <t>K3MH64474</t>
  </si>
  <si>
    <t>B9204PCQ</t>
  </si>
  <si>
    <t>MHKB3BA1JKK064932</t>
  </si>
  <si>
    <t>K3MH64535</t>
  </si>
  <si>
    <t>0000432/4/01/01/2020</t>
  </si>
  <si>
    <t>B9370PCQ</t>
  </si>
  <si>
    <t>MHMFE71P1LK064673</t>
  </si>
  <si>
    <t>4D34TU29345</t>
  </si>
  <si>
    <t>+ Layanan GPS</t>
  </si>
  <si>
    <t>0000440/4/01/02/2020</t>
  </si>
  <si>
    <t xml:space="preserve">Gran Max 1.5 Box </t>
  </si>
  <si>
    <t>Jakarta, Jatinegara</t>
  </si>
  <si>
    <t>B9278PCQ</t>
  </si>
  <si>
    <t>MHKP3CA1JLK210285</t>
  </si>
  <si>
    <t>3SZDGX8197</t>
  </si>
  <si>
    <t>Jakarta, Tanjug Priok</t>
  </si>
  <si>
    <t>B9282PCQ</t>
  </si>
  <si>
    <t>MHKP3CA1JLK211005</t>
  </si>
  <si>
    <t>3SZDGX9502</t>
  </si>
  <si>
    <t>B9288PCQ</t>
  </si>
  <si>
    <t>MHKG8FA1JLK211047</t>
  </si>
  <si>
    <t>3SZDGX9523</t>
  </si>
  <si>
    <t>Garut</t>
  </si>
  <si>
    <t>B9274PCQ</t>
  </si>
  <si>
    <t>MHKP3CA1JLK211062</t>
  </si>
  <si>
    <t>3SZDGX9572</t>
  </si>
  <si>
    <t>Jakarta Utara</t>
  </si>
  <si>
    <t>B9261PCQ</t>
  </si>
  <si>
    <t>MHKP3CA1JLK210792</t>
  </si>
  <si>
    <t>3SZDGX9157</t>
  </si>
  <si>
    <t>Tangerang, Green Lake</t>
  </si>
  <si>
    <t>B9284PCQ</t>
  </si>
  <si>
    <t>MHKP3CA1JLK210517</t>
  </si>
  <si>
    <t>3SZDGX8506</t>
  </si>
  <si>
    <t>Bekasi, Tarumajaya</t>
  </si>
  <si>
    <t>B9276PCQ</t>
  </si>
  <si>
    <t>MHKP3CA1JLK211077</t>
  </si>
  <si>
    <t>3SZDGX9571</t>
  </si>
  <si>
    <t>0000441/4/01/02/2020</t>
  </si>
  <si>
    <t>B9290PCQ</t>
  </si>
  <si>
    <t>MHKT3CA1JLK023394</t>
  </si>
  <si>
    <t>3SZDGX8731</t>
  </si>
  <si>
    <t>0000465/4/01/04/2020</t>
  </si>
  <si>
    <t xml:space="preserve">Kalimantan Tengah </t>
  </si>
  <si>
    <t>Palangkaraya</t>
  </si>
  <si>
    <t>B9505PCQ</t>
  </si>
  <si>
    <t>MHMFE71P1LK064701</t>
  </si>
  <si>
    <t>4D34TU29333</t>
  </si>
  <si>
    <t>0000470/4/01/06/2020</t>
  </si>
  <si>
    <t>Colt Diesel FE71 L</t>
  </si>
  <si>
    <t>B9549PCQ</t>
  </si>
  <si>
    <t>MHMFE71PCLK018374</t>
  </si>
  <si>
    <t>4D34TU45280</t>
  </si>
  <si>
    <t>0000471/4/01/06/2020</t>
  </si>
  <si>
    <t>B9606PCQ</t>
  </si>
  <si>
    <t>MHMFE71PCLK018373</t>
  </si>
  <si>
    <t>4D34TU45339</t>
  </si>
  <si>
    <t>0000482/4/01/07/2020</t>
  </si>
  <si>
    <t>Gran Max 1.3 Blind Van FH</t>
  </si>
  <si>
    <t>B9579PCQ</t>
  </si>
  <si>
    <t>MHKB3BA1JLK068241</t>
  </si>
  <si>
    <t>K3MH73677</t>
  </si>
  <si>
    <t>0000483/4/01/07/2020</t>
  </si>
  <si>
    <t>B9575PCQ</t>
  </si>
  <si>
    <t>MHKB3BA1JLK066718</t>
  </si>
  <si>
    <t>K3MH68993</t>
  </si>
  <si>
    <t>B9680PCQ</t>
  </si>
  <si>
    <t>MHKB3BA1JLK066674</t>
  </si>
  <si>
    <t>K3MH68786</t>
  </si>
  <si>
    <t>B9634PCQ</t>
  </si>
  <si>
    <t>MHKB3BA1JLK066661</t>
  </si>
  <si>
    <t>K3MH68730</t>
  </si>
  <si>
    <t>B9587PCQ</t>
  </si>
  <si>
    <t>MHKB3BA1JLK066730</t>
  </si>
  <si>
    <t>K3MH69014</t>
  </si>
  <si>
    <t>B9583PCQ</t>
  </si>
  <si>
    <t>MHKB3BA1JLK066474</t>
  </si>
  <si>
    <t>K3MH68270</t>
  </si>
  <si>
    <t>B9628PCQ</t>
  </si>
  <si>
    <t>MHKB3BA1JLK066406</t>
  </si>
  <si>
    <t>K3MH68089</t>
  </si>
  <si>
    <t>B9585PCQ</t>
  </si>
  <si>
    <t>MHKB3BA1JLK068041</t>
  </si>
  <si>
    <t>K3MH73028</t>
  </si>
  <si>
    <t>0000484/4/01/07/2020</t>
  </si>
  <si>
    <t>B9611PCQ</t>
  </si>
  <si>
    <t>MHKB3BA1JLK066757</t>
  </si>
  <si>
    <t>K3MH68942</t>
  </si>
  <si>
    <t>B9573PCQ</t>
  </si>
  <si>
    <t>MHKB3BA1JLK066708</t>
  </si>
  <si>
    <t>K3MH68930</t>
  </si>
  <si>
    <t>B9630PCQ</t>
  </si>
  <si>
    <t>MHKB3BA1JLK066639</t>
  </si>
  <si>
    <t>K3MH68766</t>
  </si>
  <si>
    <t>0000485/4/01/07/2020</t>
  </si>
  <si>
    <t>B9668PCQ</t>
  </si>
  <si>
    <t>MHMFE71PCLK018331</t>
  </si>
  <si>
    <t>4D34TU45313</t>
  </si>
  <si>
    <t>B9631PCQ</t>
  </si>
  <si>
    <t>MHMFE71PCLK018332</t>
  </si>
  <si>
    <t>4D34TU45317</t>
  </si>
  <si>
    <t>0000486/4/01/07/2020</t>
  </si>
  <si>
    <t xml:space="preserve">Colt Diesel FE71 </t>
  </si>
  <si>
    <t>B9670PCQ</t>
  </si>
  <si>
    <t>MHMFE71P1LK064650</t>
  </si>
  <si>
    <t>4D34TU29364</t>
  </si>
  <si>
    <t>0000487/4/01/07/2020</t>
  </si>
  <si>
    <t>B9664PCQ</t>
  </si>
  <si>
    <t>MHMFE71PCLK018335</t>
  </si>
  <si>
    <t>4D34TU45301</t>
  </si>
  <si>
    <t>0000488/4/01/07/2020</t>
  </si>
  <si>
    <t>B9553PCQ</t>
  </si>
  <si>
    <t>MHKB3BA1JLK068207</t>
  </si>
  <si>
    <t>K3MH73603</t>
  </si>
  <si>
    <t>B9577PCQ</t>
  </si>
  <si>
    <t>MHKB3BA1JLK068220</t>
  </si>
  <si>
    <t>K3MH73601</t>
  </si>
  <si>
    <t>B9632PCQ</t>
  </si>
  <si>
    <t>MHKB3BA1JLK068232</t>
  </si>
  <si>
    <t>K3MH73631</t>
  </si>
  <si>
    <t>B9589PCQ</t>
  </si>
  <si>
    <t>MHKB3BA1JLK068174</t>
  </si>
  <si>
    <t>K3MH72234</t>
  </si>
  <si>
    <t>B9624PCQ</t>
  </si>
  <si>
    <t>MHKB3BA1JLK068196</t>
  </si>
  <si>
    <t>K3MH73456</t>
  </si>
  <si>
    <t>B9622PCQ</t>
  </si>
  <si>
    <t>MHKB3BA1JLK068163</t>
  </si>
  <si>
    <t>K3MH73366</t>
  </si>
  <si>
    <t>0000489/4/01/07/2020</t>
  </si>
  <si>
    <t>B9591PCQ</t>
  </si>
  <si>
    <t>MHKB3BA1JLK068137</t>
  </si>
  <si>
    <t>K3MH73403</t>
  </si>
  <si>
    <t>B9637PCQ</t>
  </si>
  <si>
    <t>MHKB3BA1JLK068047</t>
  </si>
  <si>
    <t>K3MH73046</t>
  </si>
  <si>
    <t>0000490/4/01/07/2020</t>
  </si>
  <si>
    <t>B9619PCQ</t>
  </si>
  <si>
    <t>MHKB3BA1JLK068152</t>
  </si>
  <si>
    <t>K3MH73372</t>
  </si>
  <si>
    <t>B9581PCQ</t>
  </si>
  <si>
    <t>MHKB3BA1JLK068128</t>
  </si>
  <si>
    <t>K3MH73069</t>
  </si>
  <si>
    <t>B9597PCQ</t>
  </si>
  <si>
    <t>MHKB3BA1JLK068101</t>
  </si>
  <si>
    <t>K3MH73213</t>
  </si>
  <si>
    <t>B9613PCQ</t>
  </si>
  <si>
    <t>MHKB3BA1JLK068116</t>
  </si>
  <si>
    <t>K3MH73296</t>
  </si>
  <si>
    <t>B9656PCQ</t>
  </si>
  <si>
    <t>MHKB3BA1JLK068089</t>
  </si>
  <si>
    <t>K3MH73172</t>
  </si>
  <si>
    <t>0000491/4/01/07/2020</t>
  </si>
  <si>
    <t>Gran Max 1.3 Pick Up Standard</t>
  </si>
  <si>
    <t>B9629PCQ</t>
  </si>
  <si>
    <t>MHKT3BA1JLK048001</t>
  </si>
  <si>
    <t>K3MH71818</t>
  </si>
  <si>
    <t>0000494/4/01/07/2020</t>
  </si>
  <si>
    <t>B9912PCQ</t>
  </si>
  <si>
    <t>MHKB3BA1JLK069582</t>
  </si>
  <si>
    <t>K3MH77284</t>
  </si>
  <si>
    <t>B9771PCQ</t>
  </si>
  <si>
    <t>MHKB3BA1JLK068267</t>
  </si>
  <si>
    <t>K3MH73741</t>
  </si>
  <si>
    <t>B9665PCQ</t>
  </si>
  <si>
    <t>MHKB3BA1JLK068441</t>
  </si>
  <si>
    <t>K3MH74268</t>
  </si>
  <si>
    <t>B9710PCQ</t>
  </si>
  <si>
    <t>MHKB3BA1JLK068428</t>
  </si>
  <si>
    <t>K3MH74263</t>
  </si>
  <si>
    <t>B9647PCQ</t>
  </si>
  <si>
    <t>MHKB3BA1JJK053232</t>
  </si>
  <si>
    <t>K3MH33954</t>
  </si>
  <si>
    <t>0000495/4/01/07/2020</t>
  </si>
  <si>
    <t>B9706PCQ</t>
  </si>
  <si>
    <t>MHMFE71P1LK064730</t>
  </si>
  <si>
    <t>4D34TU20693</t>
  </si>
  <si>
    <t>0000496/4/01/07/2020</t>
  </si>
  <si>
    <t>Gran Max 1.5 Pick up Standard</t>
  </si>
  <si>
    <t>B9690PCQ</t>
  </si>
  <si>
    <t>MHKP3CA1JK215061</t>
  </si>
  <si>
    <t>3SZDGY6875</t>
  </si>
  <si>
    <t>B9694PCQ</t>
  </si>
  <si>
    <t>MHKP3CA1JK023917</t>
  </si>
  <si>
    <t>3SZDGY5762</t>
  </si>
  <si>
    <t>0000497/4/01/07/2020</t>
  </si>
  <si>
    <t>Colt Diesel FE71L</t>
  </si>
  <si>
    <t>B9704PCQ</t>
  </si>
  <si>
    <t>MHMFE71PCLK018473</t>
  </si>
  <si>
    <t>4D34TU45950</t>
  </si>
  <si>
    <t>0000498/4/01/07/2020</t>
  </si>
  <si>
    <t>Colt Diesel FE74L</t>
  </si>
  <si>
    <t>B9681PCQ</t>
  </si>
  <si>
    <t>MHMFE74PULK094761</t>
  </si>
  <si>
    <t>4D34TU86675</t>
  </si>
  <si>
    <t>0000507/4/01/08/2020</t>
  </si>
  <si>
    <t>B9945PCQ</t>
  </si>
  <si>
    <t>MHKB3BA1JLK070749</t>
  </si>
  <si>
    <t>K3MH79879</t>
  </si>
  <si>
    <t>B9996PCQ</t>
  </si>
  <si>
    <t>MHKB3BA1JLK070773</t>
  </si>
  <si>
    <t>K3MH79965</t>
  </si>
  <si>
    <t>B9957PCQ</t>
  </si>
  <si>
    <t>MHKB3BA1JLK070764</t>
  </si>
  <si>
    <t>K3MH79643</t>
  </si>
  <si>
    <t>B9984PCQ</t>
  </si>
  <si>
    <t>MHKB3BA1JLK070770</t>
  </si>
  <si>
    <t>K3MH79942</t>
  </si>
  <si>
    <t>B9982PCQ</t>
  </si>
  <si>
    <t>MHKB3BA1JLK070746</t>
  </si>
  <si>
    <t>K3MH79917</t>
  </si>
  <si>
    <t>0000508/4/01/08/2020</t>
  </si>
  <si>
    <t>Gran Max 1.5 Pick up Standard PS Box</t>
  </si>
  <si>
    <t>B9677PCQ</t>
  </si>
  <si>
    <t>MHKP3CA1JLK216594</t>
  </si>
  <si>
    <t>3SZDGZ1773</t>
  </si>
  <si>
    <t>0000509/4/01/08/2020</t>
  </si>
  <si>
    <t>B9974PCQ</t>
  </si>
  <si>
    <t>MHKB3BA1JLK070571</t>
  </si>
  <si>
    <t>K3MH79529</t>
  </si>
  <si>
    <t>0000514/4/01/08/2020</t>
  </si>
  <si>
    <t>B9970PCQ</t>
  </si>
  <si>
    <t>MHKB3BA1JLK070606</t>
  </si>
  <si>
    <t>K3MH79138</t>
  </si>
  <si>
    <t>0000511/4/01/08/2020</t>
  </si>
  <si>
    <t>B9951PCQ</t>
  </si>
  <si>
    <t>MHKB3BA1JLK070812</t>
  </si>
  <si>
    <t>K3MH79957</t>
  </si>
  <si>
    <t>B9953PCQ</t>
  </si>
  <si>
    <t>MHKB3BA1JLK070815</t>
  </si>
  <si>
    <t>K3MH79991</t>
  </si>
  <si>
    <t>B9998PCQ</t>
  </si>
  <si>
    <t>MHKB3BA1JLK070821</t>
  </si>
  <si>
    <t>K3MH80017</t>
  </si>
  <si>
    <t>B9992PCQ</t>
  </si>
  <si>
    <t>MHKB3BA1JLK070827</t>
  </si>
  <si>
    <t>K3MH80021</t>
  </si>
  <si>
    <t>B9961PCQ</t>
  </si>
  <si>
    <t>MHKB3BA1JLK070851</t>
  </si>
  <si>
    <t>K3MH80097</t>
  </si>
  <si>
    <t>0000512/4/01/08/2020</t>
  </si>
  <si>
    <t>B9931PCQ</t>
  </si>
  <si>
    <t>MHKB3BA1JLK070580</t>
  </si>
  <si>
    <t>K3MH79504</t>
  </si>
  <si>
    <t>+GTS</t>
  </si>
  <si>
    <t>B9937PCQ</t>
  </si>
  <si>
    <t>MHKB3BA1JLK070612</t>
  </si>
  <si>
    <t>K3MH79564</t>
  </si>
  <si>
    <t>B9929PCQ</t>
  </si>
  <si>
    <t>MHKB3BA1JLK070623</t>
  </si>
  <si>
    <t>K3MH79582</t>
  </si>
  <si>
    <t>B9933PCQ</t>
  </si>
  <si>
    <t>MHKB3BA1JLK070632</t>
  </si>
  <si>
    <t>K3MH79621</t>
  </si>
  <si>
    <t>B9972PCQ</t>
  </si>
  <si>
    <t>MHKB3BA1JLK070637</t>
  </si>
  <si>
    <t>K3MH79594</t>
  </si>
  <si>
    <t>B9927PCQ</t>
  </si>
  <si>
    <t>MHKB3BA1JLK070457</t>
  </si>
  <si>
    <t>K3MH79536</t>
  </si>
  <si>
    <t>0000513/4/01/08/2020</t>
  </si>
  <si>
    <t>B9968PCQ</t>
  </si>
  <si>
    <t>MHKB3BA1JLK070585</t>
  </si>
  <si>
    <t>K3MH79156</t>
  </si>
  <si>
    <t>B9925PCQ</t>
  </si>
  <si>
    <t>MHKB3BA1JLK070597</t>
  </si>
  <si>
    <t>K3MH79533</t>
  </si>
  <si>
    <t>0000515/4/01/08/2020</t>
  </si>
  <si>
    <t>B9685PCQ</t>
  </si>
  <si>
    <t>MHMFE71P1LK064737</t>
  </si>
  <si>
    <t>4D34TU29356</t>
  </si>
  <si>
    <t>0000526/4/01/08/2020</t>
  </si>
  <si>
    <t>Gran Max 1.3 Blind Van</t>
  </si>
  <si>
    <t>B9744PCQ</t>
  </si>
  <si>
    <t>MHKB3BA1JKK064540</t>
  </si>
  <si>
    <t>K3MH63934</t>
  </si>
  <si>
    <t>B9748PCQ</t>
  </si>
  <si>
    <t>MHKB3BA1JKK064547</t>
  </si>
  <si>
    <t>K3MH63965</t>
  </si>
  <si>
    <t>0000527/4/01/08/2020</t>
  </si>
  <si>
    <t>B9705PCQ</t>
  </si>
  <si>
    <t>MHKB3BA1JKK064531</t>
  </si>
  <si>
    <t>K3MH63937</t>
  </si>
  <si>
    <t>0000528/4/01/08/2020</t>
  </si>
  <si>
    <t>B9746PCQ</t>
  </si>
  <si>
    <t>MHKB3BA1JKK064563</t>
  </si>
  <si>
    <t>K3MH64012</t>
  </si>
  <si>
    <t>0000532/4/01/09/2020</t>
  </si>
  <si>
    <t>B9842PCQ</t>
  </si>
  <si>
    <t>MHKB3BA1JJK050845</t>
  </si>
  <si>
    <t>K3MH25264</t>
  </si>
  <si>
    <t>0000533/4/01/09/2020</t>
  </si>
  <si>
    <t>Gran Max 1.5 Pick up Std</t>
  </si>
  <si>
    <t>B9838PCQ</t>
  </si>
  <si>
    <t>MHKT3CA1JLK023491</t>
  </si>
  <si>
    <t>3SZDGX9767</t>
  </si>
  <si>
    <t>0000539/4/01/09/2020</t>
  </si>
  <si>
    <t>B9012PCR</t>
  </si>
  <si>
    <t>MHKB3BA1JLK070881</t>
  </si>
  <si>
    <t>K3MH80162</t>
  </si>
  <si>
    <t>B9985PCQ</t>
  </si>
  <si>
    <t>MHKB3BA1JLK070884</t>
  </si>
  <si>
    <t>K3MH80176</t>
  </si>
  <si>
    <t>0000544/4/01/09/2020</t>
  </si>
  <si>
    <t>B9852PCQ</t>
  </si>
  <si>
    <t>MHMFE71PCLK018532</t>
  </si>
  <si>
    <t>4D34TU45945</t>
  </si>
  <si>
    <t>0000543/4/01/09/2020</t>
  </si>
  <si>
    <t>B9728PCQ</t>
  </si>
  <si>
    <t>MHMFE71PCLK018477</t>
  </si>
  <si>
    <t>4D34TU45947</t>
  </si>
  <si>
    <t>B9675PCQ</t>
  </si>
  <si>
    <t>MHMFE71PCLK018490</t>
  </si>
  <si>
    <t>4D34TU45952</t>
  </si>
  <si>
    <t>B9730PCQ</t>
  </si>
  <si>
    <t>MHMFE71PCLK018475</t>
  </si>
  <si>
    <t>4D34TU45933</t>
  </si>
  <si>
    <t>B9673PCQ</t>
  </si>
  <si>
    <t>MHMFE71PCLK018484</t>
  </si>
  <si>
    <t>4D34TU45960</t>
  </si>
  <si>
    <t>0000542/4/01/09/2020</t>
  </si>
  <si>
    <t>B9815PCQ</t>
  </si>
  <si>
    <t>MHKT3CA1JLK024159</t>
  </si>
  <si>
    <t>3SZDG4581</t>
  </si>
  <si>
    <t>B9858PCQ</t>
  </si>
  <si>
    <t>MHKT3CA1JLK024162</t>
  </si>
  <si>
    <t>3SZDG4698</t>
  </si>
  <si>
    <t>0000540/4/01/09/2020</t>
  </si>
  <si>
    <t>B9834PCQ</t>
  </si>
  <si>
    <t>MHMFE71P1LK064855</t>
  </si>
  <si>
    <t>4D34TU33967</t>
  </si>
  <si>
    <t>0000894/4/01/11/2021</t>
  </si>
  <si>
    <t>Gran Max 1.3 Blind Van AC</t>
  </si>
  <si>
    <t>AD8984HA</t>
  </si>
  <si>
    <t>MHKB3BA1JGK035411</t>
  </si>
  <si>
    <t>K3MG64297</t>
  </si>
  <si>
    <t>B9163PCL</t>
  </si>
  <si>
    <t>MHKB3BA1JGK037544</t>
  </si>
  <si>
    <t>K3MG73061</t>
  </si>
  <si>
    <t>H9569FA</t>
  </si>
  <si>
    <t>H1852QA</t>
  </si>
  <si>
    <t>MHKB3BA1JGK035414</t>
  </si>
  <si>
    <t>K3MG64283</t>
  </si>
  <si>
    <t>AD8981HA</t>
  </si>
  <si>
    <t>AD1712CU</t>
  </si>
  <si>
    <t>MHKB3BA1JGK035236</t>
  </si>
  <si>
    <t>K3MG63234</t>
  </si>
  <si>
    <t>0000554/4/01/11/2020</t>
  </si>
  <si>
    <t>B9869PCQ</t>
  </si>
  <si>
    <t>MHMFE71PCLK018849</t>
  </si>
  <si>
    <t>4D34TU99089</t>
  </si>
  <si>
    <t>B9916PCQ</t>
  </si>
  <si>
    <t>MHMFE71PCLK018850</t>
  </si>
  <si>
    <t>4D34TU99074</t>
  </si>
  <si>
    <t>0000552/4/01/11/2020</t>
  </si>
  <si>
    <t>B9006PCR</t>
  </si>
  <si>
    <t>MHKB3BA1JLK070800</t>
  </si>
  <si>
    <t>K3MH79985</t>
  </si>
  <si>
    <t>0000589/4/01/12/2020</t>
  </si>
  <si>
    <t>B9024PCR</t>
  </si>
  <si>
    <t>MHKB3BA1JLK070878</t>
  </si>
  <si>
    <t>K3MH80161</t>
  </si>
  <si>
    <t>0000588/4/01/12/2020</t>
  </si>
  <si>
    <t>B9979PCQ</t>
  </si>
  <si>
    <t>MHKB3BA1JLK070788</t>
  </si>
  <si>
    <t>K3MH80058</t>
  </si>
  <si>
    <t>0000592/4/01/01/2021</t>
  </si>
  <si>
    <t>B9016PCR</t>
  </si>
  <si>
    <t>MHKB3BA1JLK070860</t>
  </si>
  <si>
    <t>K3MH80066</t>
  </si>
  <si>
    <t>B9018PCR</t>
  </si>
  <si>
    <t>MHKB3BA1JLK070866</t>
  </si>
  <si>
    <t>K3MH80101</t>
  </si>
  <si>
    <t>B9010PCR</t>
  </si>
  <si>
    <t>MHKB3BA1JLK070863</t>
  </si>
  <si>
    <t>K3MH80064</t>
  </si>
  <si>
    <t>B9020PCR</t>
  </si>
  <si>
    <t>MHKB3BA1JLK070869</t>
  </si>
  <si>
    <t>K3MH80111</t>
  </si>
  <si>
    <t>0000593/4/01/01/2021</t>
  </si>
  <si>
    <t>Colt Diesel FE74 LK</t>
  </si>
  <si>
    <t>B9124PCR</t>
  </si>
  <si>
    <t>MHMFE74PVLK004532</t>
  </si>
  <si>
    <t>4D34TUY2808</t>
  </si>
  <si>
    <t>0000598/4/01/01/2021</t>
  </si>
  <si>
    <t>B9918PCQ</t>
  </si>
  <si>
    <t>MHMFE71PCLK018851</t>
  </si>
  <si>
    <t>4D34TU99075</t>
  </si>
  <si>
    <t>B9867PCQ</t>
  </si>
  <si>
    <t>MHMFE71PCLK018852</t>
  </si>
  <si>
    <t>4D34TU99085</t>
  </si>
  <si>
    <t>B9920PCQ</t>
  </si>
  <si>
    <t>MHMFE71PCLK018853</t>
  </si>
  <si>
    <t>4D34TU99096</t>
  </si>
  <si>
    <t>0000618/4/01/01/2021</t>
  </si>
  <si>
    <t>Colt Diesel FE74 S</t>
  </si>
  <si>
    <t>B9327PCR</t>
  </si>
  <si>
    <t>MHMFE74PUMK095502</t>
  </si>
  <si>
    <t>4D34TX26839</t>
  </si>
  <si>
    <t>0000611/4/01/01/2021</t>
  </si>
  <si>
    <t>B9260PCR</t>
  </si>
  <si>
    <t>MHMFE71PCMK019622</t>
  </si>
  <si>
    <t>4D34TX28022</t>
  </si>
  <si>
    <t>B9258PCR</t>
  </si>
  <si>
    <t>MHMFE71PCMK019623</t>
  </si>
  <si>
    <t>4D34TX28025</t>
  </si>
  <si>
    <t>0000612/4/01/01/2021</t>
  </si>
  <si>
    <t>B9987PCQ</t>
  </si>
  <si>
    <t>MHKB3BA1JLK070872</t>
  </si>
  <si>
    <t>K3MH80145</t>
  </si>
  <si>
    <t>B9014PCR</t>
  </si>
  <si>
    <t>MHKB3BA1JLK070875</t>
  </si>
  <si>
    <t>K3MH80140</t>
  </si>
  <si>
    <t>0000613/4/01/01/2021</t>
  </si>
  <si>
    <t>Gran Max PU Box 1.3 RD FH</t>
  </si>
  <si>
    <t>B9121PCR</t>
  </si>
  <si>
    <t>MHKP3BA1JMK159958</t>
  </si>
  <si>
    <t>K3MH82656</t>
  </si>
  <si>
    <t>B9108PCR</t>
  </si>
  <si>
    <t>MHKP3BA1JMK159976</t>
  </si>
  <si>
    <t>K3MH81661</t>
  </si>
  <si>
    <t>B9123PCR</t>
  </si>
  <si>
    <t>MHKP3BA1JMK159999</t>
  </si>
  <si>
    <t>K3MH82702</t>
  </si>
  <si>
    <t>B9117PCR</t>
  </si>
  <si>
    <t>MHKP3BA1JMK160011</t>
  </si>
  <si>
    <t>K3MH82790</t>
  </si>
  <si>
    <t>0000654/4/01/03/2021</t>
  </si>
  <si>
    <t>B9026PCR</t>
  </si>
  <si>
    <t>MHKB3BA1JLK070977</t>
  </si>
  <si>
    <t>K3MH80258</t>
  </si>
  <si>
    <t>0000655/4/01/03/2021</t>
  </si>
  <si>
    <t>B9517PCR</t>
  </si>
  <si>
    <t>MHMFE74PVMK004900</t>
  </si>
  <si>
    <t>4D34TX28156</t>
  </si>
  <si>
    <t>B9521PCR</t>
  </si>
  <si>
    <t>MHMFE74PVMK004901</t>
  </si>
  <si>
    <t>4D34TX28102</t>
  </si>
  <si>
    <t>B9480PCR</t>
  </si>
  <si>
    <t>MHMFE74PVMK005012</t>
  </si>
  <si>
    <t>4D34TX30572</t>
  </si>
  <si>
    <t>0000658/4/01/03/2021</t>
  </si>
  <si>
    <t>B9206PCR</t>
  </si>
  <si>
    <t>MHKB3BA1JLK071263</t>
  </si>
  <si>
    <t>K3MH81324</t>
  </si>
  <si>
    <t>0000659/4/01/03/2021</t>
  </si>
  <si>
    <t>B9227PCR</t>
  </si>
  <si>
    <t>MHKB3BA1JLK071276</t>
  </si>
  <si>
    <t>K3MH81348</t>
  </si>
  <si>
    <t>0000660/4/01/03/2021</t>
  </si>
  <si>
    <t>Gran Max 1.3 Pick Up Box Std</t>
  </si>
  <si>
    <t>B9726PCR</t>
  </si>
  <si>
    <t>MHKP3BA1JMK161554</t>
  </si>
  <si>
    <t>K3MH87320</t>
  </si>
  <si>
    <t>0000661/4/01/03/2021</t>
  </si>
  <si>
    <t>B9235PCR</t>
  </si>
  <si>
    <t>MHKP3BA1JMK159916</t>
  </si>
  <si>
    <t>K3MH81956</t>
  </si>
  <si>
    <t>0000665/4/01/03/2021</t>
  </si>
  <si>
    <t>B9523PCR</t>
  </si>
  <si>
    <t>MHKB3BA1JMK074252</t>
  </si>
  <si>
    <t>K3MH88551</t>
  </si>
  <si>
    <t>0000666/4/01/03/2021</t>
  </si>
  <si>
    <t>Gran Max PU Box Alumunium 1.3 PT FH</t>
  </si>
  <si>
    <t>B9275PCR</t>
  </si>
  <si>
    <t>MHKP3BA1JMK161350</t>
  </si>
  <si>
    <t>K3MH86765</t>
  </si>
  <si>
    <t>0000667/4/01/03/2021</t>
  </si>
  <si>
    <t>B9311PCR</t>
  </si>
  <si>
    <t>MHKP3BA1JMK161490</t>
  </si>
  <si>
    <t>K3MH87137</t>
  </si>
  <si>
    <t>0000669/4/01/03/2021</t>
  </si>
  <si>
    <t>B9268PCR</t>
  </si>
  <si>
    <t>MHKB3BA1JLK071218</t>
  </si>
  <si>
    <t>K3MH80406</t>
  </si>
  <si>
    <t>B9266PCR</t>
  </si>
  <si>
    <t>MHKB3BA1JLK071190</t>
  </si>
  <si>
    <t>K3MH80340</t>
  </si>
  <si>
    <t>0000670/4/01/03/2021</t>
  </si>
  <si>
    <t>B9274PCR</t>
  </si>
  <si>
    <t>MHKP3BA1JLK159395</t>
  </si>
  <si>
    <t>K3MH81523</t>
  </si>
  <si>
    <t>0000671/4/01/03/2021</t>
  </si>
  <si>
    <t>B9527PCR</t>
  </si>
  <si>
    <t>MHMFE71P1MK065223</t>
  </si>
  <si>
    <t>4D34TX31222</t>
  </si>
  <si>
    <t>0000672/4/01/03/2021</t>
  </si>
  <si>
    <t>B9298PCR</t>
  </si>
  <si>
    <t>MHKP3BA1JMK161579</t>
  </si>
  <si>
    <t>K3MH87409</t>
  </si>
  <si>
    <t>0000706/4/01/03/2021</t>
  </si>
  <si>
    <t>B9293PCR</t>
  </si>
  <si>
    <t>MHKB3BA1JLK071142</t>
  </si>
  <si>
    <t>K3MH80865</t>
  </si>
  <si>
    <t>B9280PCR</t>
  </si>
  <si>
    <t>MHKB3BA1JLK071168</t>
  </si>
  <si>
    <t>K3MH80956</t>
  </si>
  <si>
    <t>B9295PCR</t>
  </si>
  <si>
    <t>MHKB3BA1JLK071176</t>
  </si>
  <si>
    <t>K3MH81019</t>
  </si>
  <si>
    <t>B9303PCR</t>
  </si>
  <si>
    <t>MHKB3BA1JLK071184</t>
  </si>
  <si>
    <t>K3MH81045</t>
  </si>
  <si>
    <t>B9283PCR</t>
  </si>
  <si>
    <t>MHKB3BA1JLK071203</t>
  </si>
  <si>
    <t>K3MH81084</t>
  </si>
  <si>
    <t>B9270PCR</t>
  </si>
  <si>
    <t>MHKB3BA1JLK071210</t>
  </si>
  <si>
    <t>K3MH80415</t>
  </si>
  <si>
    <t>0000707/4/01/03/2021</t>
  </si>
  <si>
    <t>B9264PCR</t>
  </si>
  <si>
    <t>MHKB3BA1JLK071233</t>
  </si>
  <si>
    <t>K3MH81101</t>
  </si>
  <si>
    <t>B9272PCR</t>
  </si>
  <si>
    <t>MHKB3BA1JLK071226</t>
  </si>
  <si>
    <t>K3MH81145</t>
  </si>
  <si>
    <t>B9282PCR</t>
  </si>
  <si>
    <t>MHKB3BA1JLK071257</t>
  </si>
  <si>
    <t>K3MH81274</t>
  </si>
  <si>
    <t>0000708/4/01/03/2021</t>
  </si>
  <si>
    <t>B9289PCR</t>
  </si>
  <si>
    <t>MHKB3BA1JLK071252</t>
  </si>
  <si>
    <t>K3MH81238</t>
  </si>
  <si>
    <t>B9301PCR</t>
  </si>
  <si>
    <t>MHKB3BA1JLK071245</t>
  </si>
  <si>
    <t>K3MH81261</t>
  </si>
  <si>
    <t>0000709/4/01/03/2021</t>
  </si>
  <si>
    <t>B9291PCR</t>
  </si>
  <si>
    <t>MHKB3BA1JLK071283</t>
  </si>
  <si>
    <t>K3MH81352</t>
  </si>
  <si>
    <t>0000710/4/01/03/2021</t>
  </si>
  <si>
    <t>B9297PCR</t>
  </si>
  <si>
    <t>MHKB3BA1JLK071306</t>
  </si>
  <si>
    <t>K3MH81432</t>
  </si>
  <si>
    <t>0000711/4/01/03/2021</t>
  </si>
  <si>
    <t>B9226PCR</t>
  </si>
  <si>
    <t>MHKB3BA1JLK071126</t>
  </si>
  <si>
    <t>K3MH80753</t>
  </si>
  <si>
    <t>0000712/4/01/04/2021</t>
  </si>
  <si>
    <t>B9294PCR</t>
  </si>
  <si>
    <t>MHKB3BA1JLK071346</t>
  </si>
  <si>
    <t>K3MH80978</t>
  </si>
  <si>
    <t>0000713/4/01/04/2021</t>
  </si>
  <si>
    <t>B9323PCR</t>
  </si>
  <si>
    <t>MHKP3BA1JMK161755</t>
  </si>
  <si>
    <t>K3MH87851</t>
  </si>
  <si>
    <t>0000714/4/01/04/2021</t>
  </si>
  <si>
    <t>B9308PCR</t>
  </si>
  <si>
    <t>MHKB3BA1JMK073302</t>
  </si>
  <si>
    <t>K3MH85941</t>
  </si>
  <si>
    <t>B9306PCR</t>
  </si>
  <si>
    <t>MHKB3BA1JMK073590</t>
  </si>
  <si>
    <t>K3MH86655</t>
  </si>
  <si>
    <t>B9313PCR</t>
  </si>
  <si>
    <t>MHKB3BA1JMK073550</t>
  </si>
  <si>
    <t>K3MH86536</t>
  </si>
  <si>
    <t>B9315PCR</t>
  </si>
  <si>
    <t>MHKB3BA1JMK073310</t>
  </si>
  <si>
    <t>K3MH85947</t>
  </si>
  <si>
    <t>B9317PCR</t>
  </si>
  <si>
    <t>MHKB3BA1JMK073576</t>
  </si>
  <si>
    <t>K3MH86631</t>
  </si>
  <si>
    <t>0000715/4/01/04/2021</t>
  </si>
  <si>
    <t>B9575PCR</t>
  </si>
  <si>
    <t>MHMFE71P1LK065093</t>
  </si>
  <si>
    <t>4D34TUX2456</t>
  </si>
  <si>
    <t>0000716/4/01/04/2021</t>
  </si>
  <si>
    <t>B9585PCR</t>
  </si>
  <si>
    <t>MHMFE71P1MK065275</t>
  </si>
  <si>
    <t>4D34TX31208</t>
  </si>
  <si>
    <t>0000717/4/01/04/2021</t>
  </si>
  <si>
    <t>B9304PCR</t>
  </si>
  <si>
    <t>MHKB3BA1JLK071328</t>
  </si>
  <si>
    <t>K3MH81436</t>
  </si>
  <si>
    <t>0000720/4/01/04/2021</t>
  </si>
  <si>
    <t>B9378PCR</t>
  </si>
  <si>
    <t>MHKB3BA1JMK073622</t>
  </si>
  <si>
    <t>K3MH86774</t>
  </si>
  <si>
    <t>B9383PCR</t>
  </si>
  <si>
    <t>MHKB3BA1JMK073634</t>
  </si>
  <si>
    <t>K3MH86727</t>
  </si>
  <si>
    <t>B9395PCR</t>
  </si>
  <si>
    <t>MHKB3BA1JMK073660</t>
  </si>
  <si>
    <t>K3MH86851</t>
  </si>
  <si>
    <t>B9376PCR</t>
  </si>
  <si>
    <t>MHKB3BA1JMK073676</t>
  </si>
  <si>
    <t>K3MH86839</t>
  </si>
  <si>
    <t>B9374PCR</t>
  </si>
  <si>
    <t>MHKB3BA1JMK073702</t>
  </si>
  <si>
    <t>K3MH86817</t>
  </si>
  <si>
    <t>B9389PCR</t>
  </si>
  <si>
    <t>MHKB3BA1JMK073715</t>
  </si>
  <si>
    <t>K3MH86944</t>
  </si>
  <si>
    <t>B9380PCR</t>
  </si>
  <si>
    <t>MHKB3BA1JMK073733</t>
  </si>
  <si>
    <t>K3MH86984</t>
  </si>
  <si>
    <t>B9381PCR</t>
  </si>
  <si>
    <t>MHKB3BA1JMK073748</t>
  </si>
  <si>
    <t>K3MH87038</t>
  </si>
  <si>
    <t>B9384PCR</t>
  </si>
  <si>
    <t>MHKB3BA1JMK073760</t>
  </si>
  <si>
    <t>K3MH87084</t>
  </si>
  <si>
    <t>B9382PCR</t>
  </si>
  <si>
    <t>MHKB3BA1JMK073787</t>
  </si>
  <si>
    <t>K3MH87079</t>
  </si>
  <si>
    <t>B9385PCR</t>
  </si>
  <si>
    <t>MHKB3BA1JMK074230</t>
  </si>
  <si>
    <t>K3MH88462</t>
  </si>
  <si>
    <t>0000721/4/01/04/2021</t>
  </si>
  <si>
    <t>B9398PCR</t>
  </si>
  <si>
    <t>MHKB3BA1JMK074144</t>
  </si>
  <si>
    <t>K3MH88311</t>
  </si>
  <si>
    <t>B9419PCR</t>
  </si>
  <si>
    <t>MHKB3BA1JMK074124</t>
  </si>
  <si>
    <t>K3MH88258</t>
  </si>
  <si>
    <t>0000722/4/01/04/2021</t>
  </si>
  <si>
    <t>B9337PCR</t>
  </si>
  <si>
    <t>MHKB3BA1JMK074023</t>
  </si>
  <si>
    <t>K3MH87786</t>
  </si>
  <si>
    <t>0000723/4/01/04/2021</t>
  </si>
  <si>
    <t>B9499PCR</t>
  </si>
  <si>
    <t>MHKP3BA1JMK162215</t>
  </si>
  <si>
    <t>K3MH89102</t>
  </si>
  <si>
    <t>B9414PCR</t>
  </si>
  <si>
    <t>MHKP3BA1JMK161818</t>
  </si>
  <si>
    <t>K3MH87475</t>
  </si>
  <si>
    <t>0000724/4/01/04/2021</t>
  </si>
  <si>
    <t>B9341PCR</t>
  </si>
  <si>
    <t>MHKB3BA1JMK074003</t>
  </si>
  <si>
    <t>K3MH87732</t>
  </si>
  <si>
    <t>0000725/4/01/04/2021</t>
  </si>
  <si>
    <t>All New Triton HDX SC 4x4 M/T</t>
  </si>
  <si>
    <t>B9588PCR</t>
  </si>
  <si>
    <t>MMBENKL30MH033011</t>
  </si>
  <si>
    <t>4D56UBD6455</t>
  </si>
  <si>
    <t>0000726/4/01/04/2021</t>
  </si>
  <si>
    <t>B9330PCR</t>
  </si>
  <si>
    <t>MHKB3BA1JLK071318</t>
  </si>
  <si>
    <t>K3MH81224</t>
  </si>
  <si>
    <t>0000727/4/01/04/2021</t>
  </si>
  <si>
    <t>B9400PCR</t>
  </si>
  <si>
    <t>MHKP3BA1JMK161572</t>
  </si>
  <si>
    <t>K3MH87398</t>
  </si>
  <si>
    <t>0000729/4/01/03/2021</t>
  </si>
  <si>
    <t>B9305PCR</t>
  </si>
  <si>
    <t>MHKB3BA1JLK071299</t>
  </si>
  <si>
    <t>K3MH81303</t>
  </si>
  <si>
    <t>0000730/4/01/03/2021</t>
  </si>
  <si>
    <t>B9299PCR</t>
  </si>
  <si>
    <t>MHKB3BA1JLK071337</t>
  </si>
  <si>
    <t>K3MH81372</t>
  </si>
  <si>
    <t>0000734/4/01/04/2021</t>
  </si>
  <si>
    <t>B9318PCR</t>
  </si>
  <si>
    <t>MHKB3BA1JLK071107</t>
  </si>
  <si>
    <t>K3MH80809</t>
  </si>
  <si>
    <t>0000736/4/01/04/2021</t>
  </si>
  <si>
    <t>B9630PCR</t>
  </si>
  <si>
    <t>MHMFE74PVMK005060</t>
  </si>
  <si>
    <t>4D34TX30626</t>
  </si>
  <si>
    <t>0000737/4/01/04/2021</t>
  </si>
  <si>
    <t>B9785PCR</t>
  </si>
  <si>
    <t>MHMFE74PVMK005196</t>
  </si>
  <si>
    <t>4D34TX42275</t>
  </si>
  <si>
    <t>B9642PCR</t>
  </si>
  <si>
    <t>MHMFE74PVMK005197</t>
  </si>
  <si>
    <t>4D34TX42328</t>
  </si>
  <si>
    <t>B9768PCR</t>
  </si>
  <si>
    <t>MHMFE74PVMK005162</t>
  </si>
  <si>
    <t>4D34TX42312</t>
  </si>
  <si>
    <t>0000738/4/01/04/2021</t>
  </si>
  <si>
    <t>Isuzu NMR71 T SDL</t>
  </si>
  <si>
    <t>B9589PCR</t>
  </si>
  <si>
    <t>MHCNMR71LLJ117897</t>
  </si>
  <si>
    <t>B117897</t>
  </si>
  <si>
    <t>0000739/4/01/04/2021</t>
  </si>
  <si>
    <t>B9530PCR</t>
  </si>
  <si>
    <t>MHCNMR71LLJ117907</t>
  </si>
  <si>
    <t>B117907</t>
  </si>
  <si>
    <t>B9532PCR</t>
  </si>
  <si>
    <t>MHCNMR71LLJ118258</t>
  </si>
  <si>
    <t>B118258</t>
  </si>
  <si>
    <t>B9587PCR</t>
  </si>
  <si>
    <t>MHCNMR71LLJ118260</t>
  </si>
  <si>
    <t>B118260</t>
  </si>
  <si>
    <t>B9534PCR</t>
  </si>
  <si>
    <t>MHCNMR71LLJ118263</t>
  </si>
  <si>
    <t>B118263</t>
  </si>
  <si>
    <t>0000740/4/01/04/2021</t>
  </si>
  <si>
    <t>B9787PCR</t>
  </si>
  <si>
    <t>MHMFE74PVMK005466</t>
  </si>
  <si>
    <t>4D34TX55305</t>
  </si>
  <si>
    <t>B9644PCR</t>
  </si>
  <si>
    <t>MHMFE74PVMK005467</t>
  </si>
  <si>
    <t>4D34TX55309</t>
  </si>
  <si>
    <t>B9784PCR</t>
  </si>
  <si>
    <t>MHMFE74PVMK005587</t>
  </si>
  <si>
    <t>4D34TX68092</t>
  </si>
  <si>
    <t>B9780PCR</t>
  </si>
  <si>
    <t>MHMFE74PVNK005588</t>
  </si>
  <si>
    <t>4D34TX68088</t>
  </si>
  <si>
    <t>0000743/4/01/05/2021</t>
  </si>
  <si>
    <t>B9321PCR</t>
  </si>
  <si>
    <t>MHKB3BA1JLK071292</t>
  </si>
  <si>
    <t>K3MH81354</t>
  </si>
  <si>
    <t>0000744/4/01/05/2021</t>
  </si>
  <si>
    <t>B9607PCR</t>
  </si>
  <si>
    <t>MHMFE71PCMK019654</t>
  </si>
  <si>
    <t>4D34TX28074</t>
  </si>
  <si>
    <t>0000749/4/01/05/2021</t>
  </si>
  <si>
    <t>B9827PCR</t>
  </si>
  <si>
    <t>MHMFE74PVMK005448</t>
  </si>
  <si>
    <t>4D34TX54499</t>
  </si>
  <si>
    <t>0000750/4/01/05/2021</t>
  </si>
  <si>
    <t>B9716PCR</t>
  </si>
  <si>
    <t>MHMFE74PVMK005514</t>
  </si>
  <si>
    <t>4D34TX55335</t>
  </si>
  <si>
    <t>B9690PCR</t>
  </si>
  <si>
    <t>MHMFE74PVMK005515</t>
  </si>
  <si>
    <t>4D34TX55337</t>
  </si>
  <si>
    <t>0000751/4/01/04/2021</t>
  </si>
  <si>
    <t>B9598PCR</t>
  </si>
  <si>
    <t>MHMFE74PVMK005161</t>
  </si>
  <si>
    <t>4D34TX42316</t>
  </si>
  <si>
    <t>B9825PCR</t>
  </si>
  <si>
    <t>MHMFE74PVMK005447</t>
  </si>
  <si>
    <t>4D34TX54515</t>
  </si>
  <si>
    <t>0000756/4/01/05/2021</t>
  </si>
  <si>
    <t>B9793PCR</t>
  </si>
  <si>
    <t>MHMFE71PCMK020456</t>
  </si>
  <si>
    <t>4D34TX55553</t>
  </si>
  <si>
    <t>0000759/4/01/05/2021</t>
  </si>
  <si>
    <t>B9695PCR</t>
  </si>
  <si>
    <t>MHKB3BA1JMK074337</t>
  </si>
  <si>
    <t>K3MH88881</t>
  </si>
  <si>
    <t>0000760/4/01/05/2021</t>
  </si>
  <si>
    <t>B9553PCR</t>
  </si>
  <si>
    <t>MHKB3BA1JMK074302</t>
  </si>
  <si>
    <t>K3MH88659</t>
  </si>
  <si>
    <t>B9557PCR</t>
  </si>
  <si>
    <t>MHKB3BA1JMK074316</t>
  </si>
  <si>
    <t>K3MH88738</t>
  </si>
  <si>
    <t>0000790/4/01/06/2021</t>
  </si>
  <si>
    <t>B9877PCR</t>
  </si>
  <si>
    <t>MHMFE71P1MK065261</t>
  </si>
  <si>
    <t>4D34TX31250</t>
  </si>
  <si>
    <t>0000791/4/01/06/2021</t>
  </si>
  <si>
    <t>B9893PCR</t>
  </si>
  <si>
    <t>MHMFE74PUMK096138</t>
  </si>
  <si>
    <t>4D34TX67869</t>
  </si>
  <si>
    <t>0000792/4/01/06/2021</t>
  </si>
  <si>
    <t>Gran Max 1.3 Box Alumunium</t>
  </si>
  <si>
    <t>B9614PCR</t>
  </si>
  <si>
    <t>MHKP3BA1JMK162566</t>
  </si>
  <si>
    <t>K3MH90202</t>
  </si>
  <si>
    <t>0000794/4/01/06/2021</t>
  </si>
  <si>
    <t>B9753PCR</t>
  </si>
  <si>
    <t>MHKB3BA1JMK074406</t>
  </si>
  <si>
    <t>K3MH88995</t>
  </si>
  <si>
    <t>0000795/4/01/06/2021</t>
  </si>
  <si>
    <t>B9815PCR</t>
  </si>
  <si>
    <t>MHKB3BA1JMK075375</t>
  </si>
  <si>
    <t>K3MH93304</t>
  </si>
  <si>
    <t>B9676PCR</t>
  </si>
  <si>
    <t>MHKB3BA1JMK075403</t>
  </si>
  <si>
    <t>K3MH93472</t>
  </si>
  <si>
    <t>0000796/4/01/06/2021</t>
  </si>
  <si>
    <t>B9640PCR</t>
  </si>
  <si>
    <t>MHKB3BA1JMK074360</t>
  </si>
  <si>
    <t>K3MH88927</t>
  </si>
  <si>
    <t>0000808/4/01/07/2021</t>
  </si>
  <si>
    <t>B9811PCR</t>
  </si>
  <si>
    <t>MHKB3BA1JMK075396</t>
  </si>
  <si>
    <t>K3MH93417</t>
  </si>
  <si>
    <t>0000809/4/01/07/2021</t>
  </si>
  <si>
    <t>B9813PCR</t>
  </si>
  <si>
    <t>MHKB3BA1JMK075386</t>
  </si>
  <si>
    <t>K3MH93462</t>
  </si>
  <si>
    <t>0000810/4/01/07/2021</t>
  </si>
  <si>
    <t>B9680PCR</t>
  </si>
  <si>
    <t>MHKB3BA1JMK075414</t>
  </si>
  <si>
    <t>K3MH93566</t>
  </si>
  <si>
    <t>0000827/4/01/08/2021</t>
  </si>
  <si>
    <t>Gran Max Box 1.3 RD FH</t>
  </si>
  <si>
    <t>B9654PCR</t>
  </si>
  <si>
    <t>MHKB3BA1JMK163365</t>
  </si>
  <si>
    <t>K3MH91844</t>
  </si>
  <si>
    <t>0000828/4/01/08/2021</t>
  </si>
  <si>
    <t>B9682PCR</t>
  </si>
  <si>
    <t>MHKB3BA1JMK075424</t>
  </si>
  <si>
    <t>K3MH93642</t>
  </si>
  <si>
    <t>0000758/4/01/05/2021</t>
  </si>
  <si>
    <t>All New Triton SC HDX 4x4 M/T</t>
  </si>
  <si>
    <t>B9865PCR</t>
  </si>
  <si>
    <t>MMBENKL30MH036430</t>
  </si>
  <si>
    <t>4D56UBD8215</t>
  </si>
  <si>
    <t>0000793/4/01/06/2021</t>
  </si>
  <si>
    <t>B9727PCR</t>
  </si>
  <si>
    <t>MHKB3BA1JMK074384</t>
  </si>
  <si>
    <t>K3MH88952</t>
  </si>
  <si>
    <t>0000840/4/01/08/2021</t>
  </si>
  <si>
    <t>B9801PCR</t>
  </si>
  <si>
    <t>MHKP3BA1JMK162690</t>
  </si>
  <si>
    <t>K3MH90513</t>
  </si>
  <si>
    <t>0000845/4/01/09/2021</t>
  </si>
  <si>
    <t>B9710PCR</t>
  </si>
  <si>
    <t>MHKB3BA1JMK075762</t>
  </si>
  <si>
    <t>K3MH94136</t>
  </si>
  <si>
    <t>0000849/4/01/09/2021</t>
  </si>
  <si>
    <t>B9652PCR</t>
  </si>
  <si>
    <t>MHKP3BA1JMK163334</t>
  </si>
  <si>
    <t>K3MH91791</t>
  </si>
  <si>
    <t>0000851/4/01/09/2021</t>
  </si>
  <si>
    <t>B9859PCR</t>
  </si>
  <si>
    <t>MHKB3BA1JMK075524</t>
  </si>
  <si>
    <t>K3MH93944</t>
  </si>
  <si>
    <t>B9861PCR</t>
  </si>
  <si>
    <t>MHKB3BA1JMK075551</t>
  </si>
  <si>
    <t>K3MH93977</t>
  </si>
  <si>
    <t>0000839/4/01/08/2021</t>
  </si>
  <si>
    <t>B9712PCR</t>
  </si>
  <si>
    <t>MHKB3BA1JMK075534</t>
  </si>
  <si>
    <t>K3MH93967</t>
  </si>
  <si>
    <t>0000846/4/01/09/2021</t>
  </si>
  <si>
    <t>B9799PCR</t>
  </si>
  <si>
    <t>MHKP3BA1JMK163007</t>
  </si>
  <si>
    <t>K3MH91175</t>
  </si>
  <si>
    <t>0000847/4/01/09/2021</t>
  </si>
  <si>
    <t>B9656PCR</t>
  </si>
  <si>
    <t>MHKP3BA1JMK162232</t>
  </si>
  <si>
    <t>K3MH89117</t>
  </si>
  <si>
    <t>0000848/4/01/09/2021</t>
  </si>
  <si>
    <t>B9650PCR</t>
  </si>
  <si>
    <t>MHKP3BA1JMK162263</t>
  </si>
  <si>
    <t>K3MH89223</t>
  </si>
  <si>
    <t>0000852/4/01/09/2021</t>
  </si>
  <si>
    <t>B9714PCR</t>
  </si>
  <si>
    <t>MHKB3BA1JMK075560</t>
  </si>
  <si>
    <t>K3MH94025</t>
  </si>
  <si>
    <t>0000860/4/01/09/2021</t>
  </si>
  <si>
    <t>Colt Diesel FE71</t>
  </si>
  <si>
    <t>B9109PCS</t>
  </si>
  <si>
    <t>MHMFE71P1MK065394</t>
  </si>
  <si>
    <t>4D34TX43215</t>
  </si>
  <si>
    <t>B9113PCS</t>
  </si>
  <si>
    <t>MHMFE71P1MK065457</t>
  </si>
  <si>
    <t>4D34TX78432</t>
  </si>
  <si>
    <t>0000862/4/01/09/2021</t>
  </si>
  <si>
    <t>B9855PCR</t>
  </si>
  <si>
    <t>MHKB3BA1JMK075738</t>
  </si>
  <si>
    <t>K3MH94234</t>
  </si>
  <si>
    <t>B9831PCR</t>
  </si>
  <si>
    <t>MHKB3BA1JMK075345</t>
  </si>
  <si>
    <t>K3MH93170</t>
  </si>
  <si>
    <t>B9686PCR</t>
  </si>
  <si>
    <t>MHKB3BA1JMK075319</t>
  </si>
  <si>
    <t>K3MH93031</t>
  </si>
  <si>
    <t>B9857PCR</t>
  </si>
  <si>
    <t>MHKB3BA1JMK075750</t>
  </si>
  <si>
    <t>K3MH94461</t>
  </si>
  <si>
    <t>B9817PCR</t>
  </si>
  <si>
    <t>MHKB3BA1JMK075356</t>
  </si>
  <si>
    <t>K3MH93279</t>
  </si>
  <si>
    <t>0000864/4/01/09/2021</t>
  </si>
  <si>
    <t>B9819PCR</t>
  </si>
  <si>
    <t>MHKB3BA1JMK075366</t>
  </si>
  <si>
    <t>K3MH93262</t>
  </si>
  <si>
    <t>0000865/4/01/09/2021</t>
  </si>
  <si>
    <t>B9918PCR</t>
  </si>
  <si>
    <t>MHKP3BA1JMK164278</t>
  </si>
  <si>
    <t>K3MH93976</t>
  </si>
  <si>
    <t>B9916PCR</t>
  </si>
  <si>
    <t>MHKP3BA1JMK164927</t>
  </si>
  <si>
    <t>K3MH95839</t>
  </si>
  <si>
    <t>0000872/4/01/10/2021</t>
  </si>
  <si>
    <t>B9694PCR</t>
  </si>
  <si>
    <t>MHKB3BA1JMK075335</t>
  </si>
  <si>
    <t>K3MH93083</t>
  </si>
  <si>
    <t>0000877/4/01/11/2021</t>
  </si>
  <si>
    <t>0000878/4/01/11/2021</t>
  </si>
  <si>
    <t>B9137PCS</t>
  </si>
  <si>
    <t>MHKP3BA1JMK167619</t>
  </si>
  <si>
    <t>K3MJ010080</t>
  </si>
  <si>
    <t>0000879/4/01/11/2021</t>
  </si>
  <si>
    <t>B9008PCS</t>
  </si>
  <si>
    <t>MHKP3BA1JMK166042</t>
  </si>
  <si>
    <t>K3MH97955</t>
  </si>
  <si>
    <t>0000880/4/01/11/2021</t>
  </si>
  <si>
    <t>0000893/4/01/11/2021</t>
  </si>
  <si>
    <t>0000895/4/01/11/2021</t>
  </si>
  <si>
    <t>0000896/4/01/11/2021</t>
  </si>
  <si>
    <t>0000898/4/01/12/2021</t>
  </si>
  <si>
    <t>B9852PCR</t>
  </si>
  <si>
    <t>MHMFE71PCMK020620</t>
  </si>
  <si>
    <t>4D34TX80533</t>
  </si>
  <si>
    <t>B9850PCR</t>
  </si>
  <si>
    <t>MHMFE71PCMK020619</t>
  </si>
  <si>
    <t>4D34TX80536</t>
  </si>
  <si>
    <t>B9854PCR</t>
  </si>
  <si>
    <t>MHMFE71PCMK020618</t>
  </si>
  <si>
    <t>4D34TX80534</t>
  </si>
  <si>
    <t>0000899/4/01/12/2021</t>
  </si>
  <si>
    <t>0000591/4/01/12/2020</t>
  </si>
  <si>
    <t>ANDALAN DUTA EKA NUSANTARA. PT</t>
  </si>
  <si>
    <t>Gran Max 1.3 Blind Van A/C</t>
  </si>
  <si>
    <t>Berau</t>
  </si>
  <si>
    <t>KT8296YO</t>
  </si>
  <si>
    <t>MHKB3BA1JKK065866</t>
  </si>
  <si>
    <t>K3MH66687</t>
  </si>
  <si>
    <t>0000636/4/01/01/2021</t>
  </si>
  <si>
    <t>TICO TRANSPORTASI NUSANTARA. PT</t>
  </si>
  <si>
    <t>Colt Diesel FE 71 Box Alumunium</t>
  </si>
  <si>
    <t>B9110PCH</t>
  </si>
  <si>
    <t>MHMFE71P1DK044891</t>
  </si>
  <si>
    <t>4D34TJ93476</t>
  </si>
  <si>
    <t>B9086PCH</t>
  </si>
  <si>
    <t>MHMFE71P1DK044048</t>
  </si>
  <si>
    <t>4D34TJ73146</t>
  </si>
  <si>
    <t>0000425/4/01/01/2020</t>
  </si>
  <si>
    <t>KopKar PT. Asuransi Ekspor Indonesia</t>
  </si>
  <si>
    <t>B2267PKN</t>
  </si>
  <si>
    <t>MK2NCWMANKJ001503</t>
  </si>
  <si>
    <t>4A91HD4742</t>
  </si>
  <si>
    <t>B2401PKN</t>
  </si>
  <si>
    <t>MK2NCWMANKJ001505</t>
  </si>
  <si>
    <t>4A91HG2590</t>
  </si>
  <si>
    <t>0000446/4/01/02/2020</t>
  </si>
  <si>
    <t>Makasar</t>
  </si>
  <si>
    <t>B2849PKO</t>
  </si>
  <si>
    <t>MHKM5EA3JLK166294</t>
  </si>
  <si>
    <t>1NRG083992</t>
  </si>
  <si>
    <t>0000447/4/01/02/2020</t>
  </si>
  <si>
    <t>B2756PKN</t>
  </si>
  <si>
    <t>MHKM5EA3JLK166190</t>
  </si>
  <si>
    <t>1NRG083697</t>
  </si>
  <si>
    <t>0000448/4/01/02/2020</t>
  </si>
  <si>
    <t>B2815PKO</t>
  </si>
  <si>
    <t>MHKM5EA3JLK164324</t>
  </si>
  <si>
    <t>1NRG078383</t>
  </si>
  <si>
    <t>B2813PKO</t>
  </si>
  <si>
    <t>MHKM5EA3JLK164049</t>
  </si>
  <si>
    <t>1NRG077730</t>
  </si>
  <si>
    <t>0000290/4/08/01/2020</t>
  </si>
  <si>
    <t>PT. TOYAMILINDO</t>
  </si>
  <si>
    <t>Cilegon</t>
  </si>
  <si>
    <t>B2027UON</t>
  </si>
  <si>
    <t>MK2NCWMARKJ000949</t>
  </si>
  <si>
    <t>4A91HC8889</t>
  </si>
  <si>
    <t>B2026JE</t>
  </si>
  <si>
    <t>MK2NCWMARKJ000790</t>
  </si>
  <si>
    <t>4A91GX3251</t>
  </si>
  <si>
    <t>0000603/4/08/11/2021</t>
  </si>
  <si>
    <t>B9626UCZ</t>
  </si>
  <si>
    <t>MHKB3BA1JMK078123</t>
  </si>
  <si>
    <t>K3MJ02378</t>
  </si>
  <si>
    <t>0000292/4/08/01/2020</t>
  </si>
  <si>
    <t>PT. SECOM INDONESIA</t>
  </si>
  <si>
    <t>SIGRA 1.2 X A/T</t>
  </si>
  <si>
    <t>B2464UOM</t>
  </si>
  <si>
    <t>MHKS6GK3JKJ004615</t>
  </si>
  <si>
    <t>3NRH475720</t>
  </si>
  <si>
    <t>0000295/4/08/01/2020</t>
  </si>
  <si>
    <t>B2152UON</t>
  </si>
  <si>
    <t>MK2NCWMARKJ000977</t>
  </si>
  <si>
    <t>4A91HG4668</t>
  </si>
  <si>
    <t>0000297/4/08/01/2020</t>
  </si>
  <si>
    <t>B2532UON</t>
  </si>
  <si>
    <t>MK2NCWMARKJ000865</t>
  </si>
  <si>
    <t>4A91HB7832</t>
  </si>
  <si>
    <t>0000296/4/08/01/2020</t>
  </si>
  <si>
    <t>B2139UOO</t>
  </si>
  <si>
    <t>MHKS6GK3JLJ004927</t>
  </si>
  <si>
    <t>3NRH507552</t>
  </si>
  <si>
    <t>0000301/4/08/02/2020</t>
  </si>
  <si>
    <t>PACIFIC FOOD INDONESIA, PT</t>
  </si>
  <si>
    <t>B2839UOO</t>
  </si>
  <si>
    <t>MK2NCWHARKJ005230</t>
  </si>
  <si>
    <t>4A91HK0417</t>
  </si>
  <si>
    <t>0000401/4/08/10/2020</t>
  </si>
  <si>
    <t>Great New Xenia X M/T 1.3 STD</t>
  </si>
  <si>
    <t>B2742UOT</t>
  </si>
  <si>
    <t>MHKV5EA1JLK060277</t>
  </si>
  <si>
    <t>1NRG104279</t>
  </si>
  <si>
    <t>0000438/4/08/12/2020</t>
  </si>
  <si>
    <t>B2205UOV</t>
  </si>
  <si>
    <t>MK2NCLTARLJ001129</t>
  </si>
  <si>
    <t>4A91HQ2376</t>
  </si>
  <si>
    <t>0000439/4/08/12/2020</t>
  </si>
  <si>
    <t>Mazda CX-5 2.5L A/T</t>
  </si>
  <si>
    <t>B2278UOW</t>
  </si>
  <si>
    <t>PP1KFA233LM100382</t>
  </si>
  <si>
    <t>PY31120370</t>
  </si>
  <si>
    <t>0000463/4/08/02/2021</t>
  </si>
  <si>
    <t>NOMURA RESEARCH INSTITUTE INDONESIA. PT</t>
  </si>
  <si>
    <t>B2285UOO</t>
  </si>
  <si>
    <t>MK2NCWHARKJ003619</t>
  </si>
  <si>
    <t>4A91HB7866</t>
  </si>
  <si>
    <t>0000539/4/08/06/2021</t>
  </si>
  <si>
    <t>B2446UOR</t>
  </si>
  <si>
    <t>MK2NCLHARLJ000898</t>
  </si>
  <si>
    <t>4A91HX1103</t>
  </si>
  <si>
    <t>0000549/4/01/11/2020</t>
  </si>
  <si>
    <t>ORANG KREATIF EKSIS, PT</t>
  </si>
  <si>
    <t>Colt Diesel FE71 Box Besi</t>
  </si>
  <si>
    <t>B9748PCI</t>
  </si>
  <si>
    <t>MHMFE71P1EK050439</t>
  </si>
  <si>
    <t>4D34TK55153</t>
  </si>
  <si>
    <t>rekondisi unit</t>
  </si>
  <si>
    <t>B9749PCI</t>
  </si>
  <si>
    <t>MHMFE71P1EK050437</t>
  </si>
  <si>
    <t>4D34TK55187</t>
  </si>
  <si>
    <t>B9755PCI</t>
  </si>
  <si>
    <t>MHMFE71P1EK050441</t>
  </si>
  <si>
    <t>4D34TK55146</t>
  </si>
  <si>
    <t>0000298/4/08/02/2020</t>
  </si>
  <si>
    <t>MAHIZA KARYA MANDIRI, PT</t>
  </si>
  <si>
    <t>All New Triton Single Cabin HDX</t>
  </si>
  <si>
    <t>B9317UAQ</t>
  </si>
  <si>
    <t>MMBENKL30KH057077</t>
  </si>
  <si>
    <t>4D56UAZ6288</t>
  </si>
  <si>
    <t>+ layanan GPS</t>
  </si>
  <si>
    <t>0000451/4/08/01/2021</t>
  </si>
  <si>
    <t>A8795S</t>
  </si>
  <si>
    <t>MMBJNKL30JHO70213-GTS</t>
  </si>
  <si>
    <t>4D56UAV5809-GTS</t>
  </si>
  <si>
    <t>KT8509NH</t>
  </si>
  <si>
    <t>MMBJNKL306HO49262-GTS</t>
  </si>
  <si>
    <t>4D56UAE6338-GTS</t>
  </si>
  <si>
    <t>0000452/4/08/01/2021</t>
  </si>
  <si>
    <t>B9873UDG</t>
  </si>
  <si>
    <t>MHMFE71PGMK008734</t>
  </si>
  <si>
    <t>4D34TX28317</t>
  </si>
  <si>
    <t>B9854UDG</t>
  </si>
  <si>
    <t>MHMFE71PGMK008736</t>
  </si>
  <si>
    <t>4D34TX28323</t>
  </si>
  <si>
    <t>B9879UDG</t>
  </si>
  <si>
    <t>MHMFE71PGMK008735</t>
  </si>
  <si>
    <t>4D34TX28325</t>
  </si>
  <si>
    <t>0000020/4/03/04/2020</t>
  </si>
  <si>
    <t>KARYA NIAGA ABADI, PT (J&amp;T)</t>
  </si>
  <si>
    <t>Colt Diesel FE74L Box Alumunium</t>
  </si>
  <si>
    <t>Sidoarjo</t>
  </si>
  <si>
    <t>L9697AE</t>
  </si>
  <si>
    <t>MHMFE74PVLK003559</t>
  </si>
  <si>
    <t>4D34T-U33010</t>
  </si>
  <si>
    <t>L9708AE</t>
  </si>
  <si>
    <t>MHMFE74PVLK003560</t>
  </si>
  <si>
    <t>4D34T-U32832</t>
  </si>
  <si>
    <t>L9714AE</t>
  </si>
  <si>
    <t>MHMFE74PVLK003561</t>
  </si>
  <si>
    <t>4D34T-U33056</t>
  </si>
  <si>
    <t>L9715AE</t>
  </si>
  <si>
    <t>MHMFE74PVLK003562</t>
  </si>
  <si>
    <t>4D34T-U33036</t>
  </si>
  <si>
    <t>L9718AE</t>
  </si>
  <si>
    <t>MHMFE74PVLK003563</t>
  </si>
  <si>
    <t>4D34T-U33054</t>
  </si>
  <si>
    <t>L9698AE</t>
  </si>
  <si>
    <t>MHMFE74PVLK003564</t>
  </si>
  <si>
    <t>4D34T-U33034</t>
  </si>
  <si>
    <t>Probolinggo</t>
  </si>
  <si>
    <t>L8987AE</t>
  </si>
  <si>
    <t>MHMFE74PVLK003565</t>
  </si>
  <si>
    <t>4D34T-U33035</t>
  </si>
  <si>
    <t>L9717AE</t>
  </si>
  <si>
    <t>MHMFE74PVLK003566</t>
  </si>
  <si>
    <t>4D34T-U33024</t>
  </si>
  <si>
    <t>0000019/4/03/04/2020</t>
  </si>
  <si>
    <t>Isuzu Traga Box Alumunium</t>
  </si>
  <si>
    <t>Banyuwangi</t>
  </si>
  <si>
    <t>L8816AC</t>
  </si>
  <si>
    <t>MHCPHR54CLJ412723</t>
  </si>
  <si>
    <t>E412723</t>
  </si>
  <si>
    <t>L8803AC</t>
  </si>
  <si>
    <t>MHCPHR54CLJ412724</t>
  </si>
  <si>
    <t>E412724</t>
  </si>
  <si>
    <t>L8801AC</t>
  </si>
  <si>
    <t>MHCPHR54CLJ412722</t>
  </si>
  <si>
    <t>E412722</t>
  </si>
  <si>
    <t>L8807AC</t>
  </si>
  <si>
    <t>MHCPHR54CLJ412775</t>
  </si>
  <si>
    <t>E412775</t>
  </si>
  <si>
    <t>L8817AC</t>
  </si>
  <si>
    <t>MHCPHR54CLJ412720</t>
  </si>
  <si>
    <t>E412720</t>
  </si>
  <si>
    <t>L8804AC</t>
  </si>
  <si>
    <t>MHCPHR54CLJ412721</t>
  </si>
  <si>
    <t>E412721</t>
  </si>
  <si>
    <t>L8808AC</t>
  </si>
  <si>
    <t>MHCPHR54CLJ412773</t>
  </si>
  <si>
    <t>E412773</t>
  </si>
  <si>
    <t>L8815AC</t>
  </si>
  <si>
    <t>MHCPHR54CLJ412719</t>
  </si>
  <si>
    <t>E412719</t>
  </si>
  <si>
    <t>L8809AC</t>
  </si>
  <si>
    <t>MHCPHR54CLJ412774</t>
  </si>
  <si>
    <t>E412774</t>
  </si>
  <si>
    <t>L8813AC</t>
  </si>
  <si>
    <t>MHCPHR54CLJ412776</t>
  </si>
  <si>
    <t>E412776</t>
  </si>
  <si>
    <t>L8805AC</t>
  </si>
  <si>
    <t>MHCPHR54CLJ412777</t>
  </si>
  <si>
    <t>E412777</t>
  </si>
  <si>
    <t>0000021/4/03/04/2020</t>
  </si>
  <si>
    <t>L8916AC</t>
  </si>
  <si>
    <t>MHCPHR54CLJ412793</t>
  </si>
  <si>
    <t>E412793</t>
  </si>
  <si>
    <t>L8915AC</t>
  </si>
  <si>
    <t>MHCPHR54CLJ412795</t>
  </si>
  <si>
    <t>E412795</t>
  </si>
  <si>
    <t>L8920AC</t>
  </si>
  <si>
    <t>MHCPHR54CLJ412804</t>
  </si>
  <si>
    <t>E412804</t>
  </si>
  <si>
    <t>L8923AC</t>
  </si>
  <si>
    <t>MHCPHR54CLJ412803</t>
  </si>
  <si>
    <t>E412803</t>
  </si>
  <si>
    <t>L8921AC</t>
  </si>
  <si>
    <t>MHCPHR54CLJ412801</t>
  </si>
  <si>
    <t>E412801</t>
  </si>
  <si>
    <t>L8912AC</t>
  </si>
  <si>
    <t>MHCPHR54CLJ412802</t>
  </si>
  <si>
    <t>E412802</t>
  </si>
  <si>
    <t>L8918AC</t>
  </si>
  <si>
    <t>MHCPHR54CLJ412805</t>
  </si>
  <si>
    <t>E412805</t>
  </si>
  <si>
    <t>L8924AC</t>
  </si>
  <si>
    <t>MHCPHR54CLJ412779</t>
  </si>
  <si>
    <t>E412779</t>
  </si>
  <si>
    <t>L8922AC</t>
  </si>
  <si>
    <t>MHCPHR54CLJ412792</t>
  </si>
  <si>
    <t>E412792</t>
  </si>
  <si>
    <t>L8914AC</t>
  </si>
  <si>
    <t>MHCPHR54CLJ412794</t>
  </si>
  <si>
    <t>E412794</t>
  </si>
  <si>
    <t>0000022/4/03/08/2020</t>
  </si>
  <si>
    <t>L8294AK</t>
  </si>
  <si>
    <t>MHCPHR54CLJ414384</t>
  </si>
  <si>
    <t>E414384</t>
  </si>
  <si>
    <t>L8274AK</t>
  </si>
  <si>
    <t>MHCPHR54CLJ414385</t>
  </si>
  <si>
    <t>E414385</t>
  </si>
  <si>
    <t>L8279AK</t>
  </si>
  <si>
    <t>MHCPHR54CLJ414386</t>
  </si>
  <si>
    <t>E414386</t>
  </si>
  <si>
    <t>L8285AK</t>
  </si>
  <si>
    <t>MHCPHR54CLJ414387</t>
  </si>
  <si>
    <t>E414387</t>
  </si>
  <si>
    <t>L8277AK</t>
  </si>
  <si>
    <t>MHCPHR54CLJ414383</t>
  </si>
  <si>
    <t>E414383</t>
  </si>
  <si>
    <t>L8290AK</t>
  </si>
  <si>
    <t>MHCPHR54CLJ414382</t>
  </si>
  <si>
    <t>E414382</t>
  </si>
  <si>
    <t>Jember</t>
  </si>
  <si>
    <t>L8288AK</t>
  </si>
  <si>
    <t>MHCPHR54CLJ414381</t>
  </si>
  <si>
    <t>E414381</t>
  </si>
  <si>
    <t>L8295AK</t>
  </si>
  <si>
    <t>MHCPHR54CLJ414380</t>
  </si>
  <si>
    <t>E414380</t>
  </si>
  <si>
    <t>L8293AK</t>
  </si>
  <si>
    <t>MHCPHR54CLJ414379</t>
  </si>
  <si>
    <t>E414379</t>
  </si>
  <si>
    <t>L8283AK</t>
  </si>
  <si>
    <t>MHCPHR54CLJ414378</t>
  </si>
  <si>
    <t>E414378</t>
  </si>
  <si>
    <t>L8281AK</t>
  </si>
  <si>
    <t>MHCPHR54CLJ414377</t>
  </si>
  <si>
    <t>E414377</t>
  </si>
  <si>
    <t>L8286AK</t>
  </si>
  <si>
    <t>MHCPHR54CLJ414376</t>
  </si>
  <si>
    <t>E414376</t>
  </si>
  <si>
    <t>L8291AK</t>
  </si>
  <si>
    <t>MHCPHR54CLJ414373</t>
  </si>
  <si>
    <t>E414373</t>
  </si>
  <si>
    <t>L8292AK</t>
  </si>
  <si>
    <t>MHCPHR54CLJ414372</t>
  </si>
  <si>
    <t>E414372</t>
  </si>
  <si>
    <t>L8284AK</t>
  </si>
  <si>
    <t>MHCPHR54CLJ414388</t>
  </si>
  <si>
    <t>E414388</t>
  </si>
  <si>
    <t>0000028/4/03/12/2020</t>
  </si>
  <si>
    <t>L8192C</t>
  </si>
  <si>
    <t>MHCPHR54CLJ418160</t>
  </si>
  <si>
    <t>E418160</t>
  </si>
  <si>
    <t>L8178C</t>
  </si>
  <si>
    <t>MHCPHR54CLJ418182</t>
  </si>
  <si>
    <t>E418182</t>
  </si>
  <si>
    <t>0000029/4/03/01/2021</t>
  </si>
  <si>
    <t>L8169C</t>
  </si>
  <si>
    <t>MHCPHR54CLJ418184</t>
  </si>
  <si>
    <t>E418184</t>
  </si>
  <si>
    <t>+ Sewa GPS</t>
  </si>
  <si>
    <t>L8119C</t>
  </si>
  <si>
    <t>MHCPHR54CLJ418271</t>
  </si>
  <si>
    <t>E418271</t>
  </si>
  <si>
    <t xml:space="preserve"> L8105C</t>
  </si>
  <si>
    <t>MHCPHR54CLJ418185</t>
  </si>
  <si>
    <t>E418185</t>
  </si>
  <si>
    <t>0000030/4/03/01/2021</t>
  </si>
  <si>
    <t xml:space="preserve">Colt Diesel FE71L Box </t>
  </si>
  <si>
    <t>L8198C</t>
  </si>
  <si>
    <t>MHMFE71PCLK019245</t>
  </si>
  <si>
    <t>4D34TUX1845</t>
  </si>
  <si>
    <t>L8205C</t>
  </si>
  <si>
    <t>MHMFE71PCLK019246</t>
  </si>
  <si>
    <t>4D34TUX2213</t>
  </si>
  <si>
    <t>0000039/4/03/04/2021</t>
  </si>
  <si>
    <t xml:space="preserve">Colt Diesel FE74LK  Box </t>
  </si>
  <si>
    <t>L9389CD</t>
  </si>
  <si>
    <t>MHMFE74PVMK004892</t>
  </si>
  <si>
    <t>4D34TX28145</t>
  </si>
  <si>
    <t>L9388CD</t>
  </si>
  <si>
    <t>MHMFE74PVMK004893</t>
  </si>
  <si>
    <t>4D34TX28143</t>
  </si>
  <si>
    <t>L9383CD</t>
  </si>
  <si>
    <t>MHMFE74PVMK004894</t>
  </si>
  <si>
    <t>4D34TX28101</t>
  </si>
  <si>
    <t>0000040/4/03/04/2021</t>
  </si>
  <si>
    <t>L9392CD</t>
  </si>
  <si>
    <t>MHMFE74PVMK005111</t>
  </si>
  <si>
    <t>4D34TX30814</t>
  </si>
  <si>
    <t>L9384CD</t>
  </si>
  <si>
    <t>MHMFE74PVMK005110</t>
  </si>
  <si>
    <t>4D34TX30810</t>
  </si>
  <si>
    <t>L9386CD</t>
  </si>
  <si>
    <t>MHMFE74PVMK005109</t>
  </si>
  <si>
    <t>4D34TX30812</t>
  </si>
  <si>
    <t>0000041/4/03/04/2021</t>
  </si>
  <si>
    <t>L9385CD</t>
  </si>
  <si>
    <t>MHMFE74PVMK005040</t>
  </si>
  <si>
    <t>4D34TX30631</t>
  </si>
  <si>
    <t>L9391CD</t>
  </si>
  <si>
    <t>MHMFE74PVMK005160</t>
  </si>
  <si>
    <t>4D34TX30790</t>
  </si>
  <si>
    <t>L9390CD</t>
  </si>
  <si>
    <t>MHMFE74PVMK005039</t>
  </si>
  <si>
    <t>4D34TX30630</t>
  </si>
  <si>
    <t>0000060/4/03/08/2021</t>
  </si>
  <si>
    <t>Isuzu Traga</t>
  </si>
  <si>
    <t>L8552CJ</t>
  </si>
  <si>
    <t>MHCPHR54CMJ425227</t>
  </si>
  <si>
    <t>E425227</t>
  </si>
  <si>
    <t>L8621CJ</t>
  </si>
  <si>
    <t>MHCPHR54CMJ425236</t>
  </si>
  <si>
    <t>E425236</t>
  </si>
  <si>
    <t>L8547CJ</t>
  </si>
  <si>
    <t>MHCPHR54CMJ425238</t>
  </si>
  <si>
    <t>E425238</t>
  </si>
  <si>
    <t>L8326CJ</t>
  </si>
  <si>
    <t>MHCPHR54CMJ425240</t>
  </si>
  <si>
    <t>E425240</t>
  </si>
  <si>
    <t>L8219CJ</t>
  </si>
  <si>
    <t>MHCPHR54CMJ425242</t>
  </si>
  <si>
    <t>E425242</t>
  </si>
  <si>
    <t>L8322CJ</t>
  </si>
  <si>
    <t>MHCPHR54CMJ425251</t>
  </si>
  <si>
    <t>E425251</t>
  </si>
  <si>
    <t>L8606CJ</t>
  </si>
  <si>
    <t>MHCPHR54CMJ425237</t>
  </si>
  <si>
    <t>E425237</t>
  </si>
  <si>
    <t>L8335CJ</t>
  </si>
  <si>
    <t>MHCPHR54CMJ425239</t>
  </si>
  <si>
    <t>E425239</t>
  </si>
  <si>
    <t>L8320CJ</t>
  </si>
  <si>
    <t>MHCPHR54CMJ425241</t>
  </si>
  <si>
    <t>E425241</t>
  </si>
  <si>
    <t>L8339CJ</t>
  </si>
  <si>
    <t>MHCPHR54CMJ425243</t>
  </si>
  <si>
    <t>E425243</t>
  </si>
  <si>
    <t>0000061/4/03/08/2021</t>
  </si>
  <si>
    <t>Isuzu NMR71 TL</t>
  </si>
  <si>
    <t>L8867CJ</t>
  </si>
  <si>
    <t>MHCNMR71LMJ121527</t>
  </si>
  <si>
    <t>B121527</t>
  </si>
  <si>
    <t>L8849CJ</t>
  </si>
  <si>
    <t>MHCNMR71LMJ121493</t>
  </si>
  <si>
    <t>B121493</t>
  </si>
  <si>
    <t>0000062/4/03/08/2021</t>
  </si>
  <si>
    <t>L8873CJ</t>
  </si>
  <si>
    <t>MHCNMR71LMJ121751</t>
  </si>
  <si>
    <t>B121751</t>
  </si>
  <si>
    <t>L8851CJ</t>
  </si>
  <si>
    <t>MHCNMR71LMJ121756</t>
  </si>
  <si>
    <t>B121756</t>
  </si>
  <si>
    <t>L8846CJ</t>
  </si>
  <si>
    <t>MHCNMR71LMJ121977</t>
  </si>
  <si>
    <t>B121977</t>
  </si>
  <si>
    <t>L8864CJ</t>
  </si>
  <si>
    <t>MHCNMR71LMJ121752</t>
  </si>
  <si>
    <t>B121752</t>
  </si>
  <si>
    <t>L8895CJ</t>
  </si>
  <si>
    <t>MHCNMR71LMJ121884</t>
  </si>
  <si>
    <t>B121884</t>
  </si>
  <si>
    <t>0000063/4/03/09/2021</t>
  </si>
  <si>
    <t>L8254CJ</t>
  </si>
  <si>
    <t>MHCPHR54CMJ425254</t>
  </si>
  <si>
    <t>E425254</t>
  </si>
  <si>
    <t>L8560CJ</t>
  </si>
  <si>
    <t>MHCPHR54CMJ425257</t>
  </si>
  <si>
    <t>E425257</t>
  </si>
  <si>
    <t>L8592CJ</t>
  </si>
  <si>
    <t>MHCPHR54CMJ425259</t>
  </si>
  <si>
    <t>E425259</t>
  </si>
  <si>
    <t>L8303CJ</t>
  </si>
  <si>
    <t>MHCPHR54CMJ425252</t>
  </si>
  <si>
    <t>E425252</t>
  </si>
  <si>
    <t>L8594CJ</t>
  </si>
  <si>
    <t>MHCPHR54CMJ425264</t>
  </si>
  <si>
    <t>E425264</t>
  </si>
  <si>
    <t>L8097CJ</t>
  </si>
  <si>
    <t>MHCPHR54CMJ425256</t>
  </si>
  <si>
    <t>E425256</t>
  </si>
  <si>
    <t>L8549CJ</t>
  </si>
  <si>
    <t>MHCPHR54CMJ425258</t>
  </si>
  <si>
    <t>E425258</t>
  </si>
  <si>
    <t>L8605CJ</t>
  </si>
  <si>
    <t>MHCPHR54CMJ425260</t>
  </si>
  <si>
    <t>E425260</t>
  </si>
  <si>
    <t>L8599CJ</t>
  </si>
  <si>
    <t>MHCPHR54CMJ425262</t>
  </si>
  <si>
    <t>E425262</t>
  </si>
  <si>
    <t>0000064/4/03/09/2021</t>
  </si>
  <si>
    <t>L8893CJ</t>
  </si>
  <si>
    <t>MHCNMR71LMJ121978</t>
  </si>
  <si>
    <t>B121978</t>
  </si>
  <si>
    <t>L8852CJ</t>
  </si>
  <si>
    <t>MHCNMR71LMJ121981</t>
  </si>
  <si>
    <t>B121981</t>
  </si>
  <si>
    <t>L8868CJ</t>
  </si>
  <si>
    <t>MHCNMR71LMJ121979</t>
  </si>
  <si>
    <t>B121979</t>
  </si>
  <si>
    <t>0000065/4/03/09/2021</t>
  </si>
  <si>
    <t>L8294CJ</t>
  </si>
  <si>
    <t>MHCPHR54CMJ425268</t>
  </si>
  <si>
    <t>E425268</t>
  </si>
  <si>
    <t>L8366CJ</t>
  </si>
  <si>
    <t>MHCPHR54CMJ425269</t>
  </si>
  <si>
    <t>E425269</t>
  </si>
  <si>
    <t>L8340CJ</t>
  </si>
  <si>
    <t>MHCPHR54CMJ425270</t>
  </si>
  <si>
    <t>E425270</t>
  </si>
  <si>
    <t>L8287CJ</t>
  </si>
  <si>
    <t>MHCPHR54CMJ425271</t>
  </si>
  <si>
    <t>E425271</t>
  </si>
  <si>
    <t>L8324CJ</t>
  </si>
  <si>
    <t>MHCPHR54CMJ425273</t>
  </si>
  <si>
    <t>E425273</t>
  </si>
  <si>
    <t>L8266CJ</t>
  </si>
  <si>
    <t>MHCPHR54CMJ425274</t>
  </si>
  <si>
    <t>E425274</t>
  </si>
  <si>
    <t>L8566CJ</t>
  </si>
  <si>
    <t>MHCPHR54CMJ425275</t>
  </si>
  <si>
    <t>E425275</t>
  </si>
  <si>
    <t>L8101CJ</t>
  </si>
  <si>
    <t>MHCPHR54CMJ425276</t>
  </si>
  <si>
    <t>E425276</t>
  </si>
  <si>
    <t>0000066/4/03/10/2021</t>
  </si>
  <si>
    <t>L8215CJ</t>
  </si>
  <si>
    <t>MHCPHR54CMJ425277</t>
  </si>
  <si>
    <t>E425277</t>
  </si>
  <si>
    <t>L8089CJ</t>
  </si>
  <si>
    <t>MHCPHR54CMJ425278</t>
  </si>
  <si>
    <t>E425278</t>
  </si>
  <si>
    <t>L8065CJ</t>
  </si>
  <si>
    <t>MHCPHR54CMJ425288</t>
  </si>
  <si>
    <t>E425288</t>
  </si>
  <si>
    <t>L8072CJ</t>
  </si>
  <si>
    <t>MHCPHR54CMJ425289</t>
  </si>
  <si>
    <t>E425289</t>
  </si>
  <si>
    <t>L8603CJ</t>
  </si>
  <si>
    <t>MHCPHR54CMJ425290</t>
  </si>
  <si>
    <t>E425290</t>
  </si>
  <si>
    <t>L8068CJ</t>
  </si>
  <si>
    <t>MHCPHR54CMJ425292</t>
  </si>
  <si>
    <t>E425292</t>
  </si>
  <si>
    <t>L8556CJ</t>
  </si>
  <si>
    <t>MHCPHR54CMJ425250</t>
  </si>
  <si>
    <t>E425250</t>
  </si>
  <si>
    <t>L8843CJ</t>
  </si>
  <si>
    <t>MHCPHR54CMJ425298</t>
  </si>
  <si>
    <t>E425298</t>
  </si>
  <si>
    <t>L8090CJ</t>
  </si>
  <si>
    <t>MHCPHR54CMJ425299</t>
  </si>
  <si>
    <t>E425299</t>
  </si>
  <si>
    <t>L8092CJ</t>
  </si>
  <si>
    <t>MHCPHR54CMJ425301</t>
  </si>
  <si>
    <t>E425301</t>
  </si>
  <si>
    <t>L8569CJ</t>
  </si>
  <si>
    <t>MHCPHR54CMJ425316</t>
  </si>
  <si>
    <t>E425316</t>
  </si>
  <si>
    <t>L8837CJ</t>
  </si>
  <si>
    <t>MHCPHR54CMJ425317</t>
  </si>
  <si>
    <t>E425317</t>
  </si>
  <si>
    <t>0000442/4/01/02/2020</t>
  </si>
  <si>
    <t>SUKSES MANTAP SEJAHTERA, PT</t>
  </si>
  <si>
    <t>Triton HDX Single Cabin</t>
  </si>
  <si>
    <t>NTB</t>
  </si>
  <si>
    <t>Dompu, Bima</t>
  </si>
  <si>
    <t>B9690PAK</t>
  </si>
  <si>
    <t>MMBENKL30KH057113</t>
  </si>
  <si>
    <t>4D56UAZ6571</t>
  </si>
  <si>
    <t>novasi</t>
  </si>
  <si>
    <t>0000536/4/01/09/2020</t>
  </si>
  <si>
    <t>B9684PAK</t>
  </si>
  <si>
    <t>MMBENKL30KH057114</t>
  </si>
  <si>
    <t>4D56UAZ6649</t>
  </si>
  <si>
    <t>0000537/4/01/09/2020</t>
  </si>
  <si>
    <t>B9677PAK</t>
  </si>
  <si>
    <t>MMBENKL30KH057116</t>
  </si>
  <si>
    <t>4D56UAZ6584</t>
  </si>
  <si>
    <t>0000538/4/01/09/2020</t>
  </si>
  <si>
    <t>B9686PAK</t>
  </si>
  <si>
    <t>MMBENKL30KH057118</t>
  </si>
  <si>
    <t>4D56UAZ6658</t>
  </si>
  <si>
    <t>0000312/4/08/04/2020</t>
  </si>
  <si>
    <t>B9439UAQ</t>
  </si>
  <si>
    <t>MMBENKL30KH057739</t>
  </si>
  <si>
    <t>4D56UAZ9204</t>
  </si>
  <si>
    <t>0000459/4/08/02/2021</t>
  </si>
  <si>
    <t>Triton HDX DC 4x4  M/T</t>
  </si>
  <si>
    <t>B9315UBC</t>
  </si>
  <si>
    <t>MMBJNKL30MH023638</t>
  </si>
  <si>
    <t>4D56UBD2810</t>
  </si>
  <si>
    <t>0000303/4/08/03/2020</t>
  </si>
  <si>
    <t>VALVOLINE LUBRICANTS AND CHEMICALS INDONESIA</t>
  </si>
  <si>
    <t>Kijang Innova 2.4 G A/T Diesel</t>
  </si>
  <si>
    <t>B2665UOP</t>
  </si>
  <si>
    <t>MHFJB8EM1L1070215</t>
  </si>
  <si>
    <t>2GDC709686</t>
  </si>
  <si>
    <t>0000333/4/08/06/2020</t>
  </si>
  <si>
    <t>Kijang Innova 2.0 G A/T Bensin</t>
  </si>
  <si>
    <t>B2850UOQ</t>
  </si>
  <si>
    <t>MHFJW8EM6L2382254</t>
  </si>
  <si>
    <t>1TRA746693</t>
  </si>
  <si>
    <t>0000390/4/08/10/2020</t>
  </si>
  <si>
    <t>B2875UOT</t>
  </si>
  <si>
    <t>MHFJW8EM2L2383031 </t>
  </si>
  <si>
    <t>1TRA758027 </t>
  </si>
  <si>
    <t>0000853/4/01/09/2021</t>
  </si>
  <si>
    <t>B2704POF</t>
  </si>
  <si>
    <t>MHFJW8EM3M2392838</t>
  </si>
  <si>
    <t>1TRA906483</t>
  </si>
  <si>
    <t>0000314/4/08/04/2020</t>
  </si>
  <si>
    <t>ILC Logistic Indonesia , PT</t>
  </si>
  <si>
    <t>Kerawang</t>
  </si>
  <si>
    <t>B2101UOR</t>
  </si>
  <si>
    <t>MK2NCXTARLJ003790</t>
  </si>
  <si>
    <t>4A91HT6716</t>
  </si>
  <si>
    <t>0000015/4/06/05/2020</t>
  </si>
  <si>
    <t>MITRA EKSPEDISI SEJAHTERA, PT (J&amp;T)</t>
  </si>
  <si>
    <t>Colt Diesel FE71L Box  Besi</t>
  </si>
  <si>
    <t>Semarang</t>
  </si>
  <si>
    <t>H8757BA</t>
  </si>
  <si>
    <t>MHMFE71PCLK018123</t>
  </si>
  <si>
    <t>4D34T-U33421</t>
  </si>
  <si>
    <t>H8756BA</t>
  </si>
  <si>
    <t>MHMFE71PCLK018068</t>
  </si>
  <si>
    <t>4D34T-U33410</t>
  </si>
  <si>
    <t>0000016/4/06/05/2020</t>
  </si>
  <si>
    <t>Colt Diesel FE84 GHDL Box  Besi</t>
  </si>
  <si>
    <t>H8837BA</t>
  </si>
  <si>
    <t>MHMFE84PWLK017496</t>
  </si>
  <si>
    <t>4D34T-U16452</t>
  </si>
  <si>
    <t>H8758BA</t>
  </si>
  <si>
    <t>MHMFE84PWLK017511</t>
  </si>
  <si>
    <t>4D34T-U16469</t>
  </si>
  <si>
    <t>0000017/4/06/05/2020</t>
  </si>
  <si>
    <t>Colt Diesel FE74L Box  Besi</t>
  </si>
  <si>
    <t>H8835BA</t>
  </si>
  <si>
    <t>MHMFE74PVLK003575</t>
  </si>
  <si>
    <t>4D34T-U33011</t>
  </si>
  <si>
    <t>H8754BA</t>
  </si>
  <si>
    <t>MHMFE74PVLK003411</t>
  </si>
  <si>
    <t>4D34T-U21433</t>
  </si>
  <si>
    <t>0000020/4/06/07/2020</t>
  </si>
  <si>
    <t>H8087CA</t>
  </si>
  <si>
    <t>MHMFE84PWLK017960</t>
  </si>
  <si>
    <t>4D34TU33221</t>
  </si>
  <si>
    <t>H8089CA</t>
  </si>
  <si>
    <t>MHMFE84PWLK017957</t>
  </si>
  <si>
    <t>4D34TU33218</t>
  </si>
  <si>
    <t>H8092CA</t>
  </si>
  <si>
    <t>MHMFE84PWLK017955</t>
  </si>
  <si>
    <t>4D34TU33217</t>
  </si>
  <si>
    <t>H8093CA</t>
  </si>
  <si>
    <t>MHMFE84PWLK017954</t>
  </si>
  <si>
    <t>4D34TU33214</t>
  </si>
  <si>
    <t>H8094CA</t>
  </si>
  <si>
    <t>MHMFE84PWLK017953</t>
  </si>
  <si>
    <t>4D34TU33213</t>
  </si>
  <si>
    <t>H8095CA</t>
  </si>
  <si>
    <t>MHMFE84PWLK017951</t>
  </si>
  <si>
    <t>4D34TU32864</t>
  </si>
  <si>
    <t>H8096CA</t>
  </si>
  <si>
    <t>MHMFE84PWLK017949</t>
  </si>
  <si>
    <t>4D34TU32847</t>
  </si>
  <si>
    <t>H8097CA</t>
  </si>
  <si>
    <t>MHMFE84PWLK017948</t>
  </si>
  <si>
    <t>4D34TU32867</t>
  </si>
  <si>
    <t>H8090CA</t>
  </si>
  <si>
    <t>MHMFE84PWLK017947</t>
  </si>
  <si>
    <t>4D34TU32859</t>
  </si>
  <si>
    <t>0000018/4/06/07/2020</t>
  </si>
  <si>
    <t xml:space="preserve">Colt Diesel FE71 L </t>
  </si>
  <si>
    <t>H8048CA</t>
  </si>
  <si>
    <t>MHMFE71PCLK018380</t>
  </si>
  <si>
    <t>4D34TU45252</t>
  </si>
  <si>
    <t>H8047CA</t>
  </si>
  <si>
    <t>MHMFE71PCLK018379</t>
  </si>
  <si>
    <t>4D34TU45256</t>
  </si>
  <si>
    <t>H8046CA</t>
  </si>
  <si>
    <t>MHMFE71PCLK018378</t>
  </si>
  <si>
    <t>4D34TU45255</t>
  </si>
  <si>
    <t>H8045CA</t>
  </si>
  <si>
    <t>MHMFE71PCLK018377</t>
  </si>
  <si>
    <t>4D34TU45254</t>
  </si>
  <si>
    <t>H8049CA</t>
  </si>
  <si>
    <t>MHMFE71PCLK018382</t>
  </si>
  <si>
    <t>4D34TU45253</t>
  </si>
  <si>
    <t>H8052CA</t>
  </si>
  <si>
    <t>MHMFE71PCLK018383</t>
  </si>
  <si>
    <t>4D34TU45263</t>
  </si>
  <si>
    <t>H8044CA</t>
  </si>
  <si>
    <t>MHMFE71PCLK018376</t>
  </si>
  <si>
    <t>4D34TU45278</t>
  </si>
  <si>
    <t>H8042CA</t>
  </si>
  <si>
    <t>MHMFE71PCLK018375</t>
  </si>
  <si>
    <t>4D34TU45277</t>
  </si>
  <si>
    <t>H8041CA</t>
  </si>
  <si>
    <t>MHMFE71PCLK018345</t>
  </si>
  <si>
    <t>4D34TU45272</t>
  </si>
  <si>
    <t>H8053CA</t>
  </si>
  <si>
    <t>MHMFE71PCLK018325</t>
  </si>
  <si>
    <t>4D34TU45333</t>
  </si>
  <si>
    <t>H8054CA</t>
  </si>
  <si>
    <t>MHMFE71PCLK018324</t>
  </si>
  <si>
    <t>4D34TU45330</t>
  </si>
  <si>
    <t>H8056CA</t>
  </si>
  <si>
    <t>MHMFE71PCLK018323</t>
  </si>
  <si>
    <t>4D34TU45328</t>
  </si>
  <si>
    <t>H8057CA</t>
  </si>
  <si>
    <t>MHMFE71PCLK018322</t>
  </si>
  <si>
    <t>4D34TU45314</t>
  </si>
  <si>
    <t>H8058CA</t>
  </si>
  <si>
    <t>MHMFE71PCLK018321</t>
  </si>
  <si>
    <t>4D34TU45329</t>
  </si>
  <si>
    <t>H8059CA</t>
  </si>
  <si>
    <t>MHMFE71PCLK018320</t>
  </si>
  <si>
    <t>4D34TU45307</t>
  </si>
  <si>
    <t>0000019/4/06/07/2020</t>
  </si>
  <si>
    <t xml:space="preserve">Colt Diesel FE74 L </t>
  </si>
  <si>
    <t>H8078CA</t>
  </si>
  <si>
    <t>MHMFE74PVLK003660</t>
  </si>
  <si>
    <t>4D34TU32385</t>
  </si>
  <si>
    <t>H8079CA</t>
  </si>
  <si>
    <t>MHMFE74PVLK003659</t>
  </si>
  <si>
    <t>4D34TU32349</t>
  </si>
  <si>
    <t>H8081CA</t>
  </si>
  <si>
    <t>MHMFE74PVLK003658</t>
  </si>
  <si>
    <t>4D34TU32372</t>
  </si>
  <si>
    <t>H8082CA</t>
  </si>
  <si>
    <t>MHMFE74PVLK003657</t>
  </si>
  <si>
    <t>4D34TU32386</t>
  </si>
  <si>
    <t>H8066CA</t>
  </si>
  <si>
    <t>MHMFE74PVLK003603</t>
  </si>
  <si>
    <t>4D34TU32373</t>
  </si>
  <si>
    <t>H8067CA</t>
  </si>
  <si>
    <t>MHMFE74PVLK003605</t>
  </si>
  <si>
    <t>4D34TU32362</t>
  </si>
  <si>
    <t>H8068CA</t>
  </si>
  <si>
    <t>MHMFE74PVLK003606</t>
  </si>
  <si>
    <t>4D34TU32541</t>
  </si>
  <si>
    <t>H8069CA</t>
  </si>
  <si>
    <t>MHMFE74PVLK003608</t>
  </si>
  <si>
    <t>4D34TU32535</t>
  </si>
  <si>
    <t>H8070CA</t>
  </si>
  <si>
    <t>MHMFE74PVLK003611</t>
  </si>
  <si>
    <t>4D34TU32363</t>
  </si>
  <si>
    <t>H8071CA</t>
  </si>
  <si>
    <t>MHMFE74PVLK003612</t>
  </si>
  <si>
    <t>4D34TU32366</t>
  </si>
  <si>
    <t>H8072CA</t>
  </si>
  <si>
    <t>MHMFE74PVLK003613</t>
  </si>
  <si>
    <t>4D34TU32354</t>
  </si>
  <si>
    <t>H8073CA</t>
  </si>
  <si>
    <t>MHMFE74PVLK003614</t>
  </si>
  <si>
    <t>4D34TU32539</t>
  </si>
  <si>
    <t>H8075CA</t>
  </si>
  <si>
    <t>MHMFE74PVLK003616</t>
  </si>
  <si>
    <t>4D34TU32540</t>
  </si>
  <si>
    <t>H8074CA</t>
  </si>
  <si>
    <t>MHMFE74PVLK003615</t>
  </si>
  <si>
    <t>4D34TU32537</t>
  </si>
  <si>
    <t>H8076CA</t>
  </si>
  <si>
    <t>MHMFE74PVLK003617</t>
  </si>
  <si>
    <t>4D34TU32361</t>
  </si>
  <si>
    <t>H8077CA</t>
  </si>
  <si>
    <t>MHMFE74PVLK003623</t>
  </si>
  <si>
    <t>4D34TU32352</t>
  </si>
  <si>
    <t>H8150CA</t>
  </si>
  <si>
    <t>MHMFE74PVLK003704</t>
  </si>
  <si>
    <t>4D34TU46168</t>
  </si>
  <si>
    <t>0000021/4/06/07/2020</t>
  </si>
  <si>
    <t>H8086CA</t>
  </si>
  <si>
    <t>MHMFE84PWLK017934</t>
  </si>
  <si>
    <t>4D34TU32845</t>
  </si>
  <si>
    <t>H8098CA</t>
  </si>
  <si>
    <t>MHMFE84PWLK017941</t>
  </si>
  <si>
    <t>4D34TU32833</t>
  </si>
  <si>
    <t>H8085CA</t>
  </si>
  <si>
    <t>MHMFE84PWLK017940</t>
  </si>
  <si>
    <t>4D34TU32863</t>
  </si>
  <si>
    <t>H8091CA</t>
  </si>
  <si>
    <t>MHMFE84PWLK017938</t>
  </si>
  <si>
    <t>4D34TU32862</t>
  </si>
  <si>
    <t>0000022/4/06/09/2020</t>
  </si>
  <si>
    <t>H8291CA</t>
  </si>
  <si>
    <t>MHMFE74PULK094990</t>
  </si>
  <si>
    <t>4D34TU98881</t>
  </si>
  <si>
    <t>H8289CA</t>
  </si>
  <si>
    <t>MHMFE74PULK094944</t>
  </si>
  <si>
    <t>4D34TU98598</t>
  </si>
  <si>
    <t>0000023/4/06/10/2020</t>
  </si>
  <si>
    <t>H8326CA</t>
  </si>
  <si>
    <t>MHMFE74PVLK004058</t>
  </si>
  <si>
    <t>4D34T-U99115</t>
  </si>
  <si>
    <t>H8325CA</t>
  </si>
  <si>
    <t>MHMFE74PVLK004059</t>
  </si>
  <si>
    <t>4D34T-U99119</t>
  </si>
  <si>
    <t>H8324CA</t>
  </si>
  <si>
    <t>MHMFE74PVLK004060</t>
  </si>
  <si>
    <t>4D34T-099114</t>
  </si>
  <si>
    <t>0000024/4/06/03/2021</t>
  </si>
  <si>
    <t>H9246CA</t>
  </si>
  <si>
    <t>MHMFE74PVMK004886</t>
  </si>
  <si>
    <t>4D34TX28154</t>
  </si>
  <si>
    <t>H9249CA</t>
  </si>
  <si>
    <t>MHMFE74PVMK004887</t>
  </si>
  <si>
    <t>4D34TX28153</t>
  </si>
  <si>
    <t>H9245CA</t>
  </si>
  <si>
    <t>MHMFE74PVMK004888</t>
  </si>
  <si>
    <t>4D34TX28115</t>
  </si>
  <si>
    <t>0000341/4/08/06/2020</t>
  </si>
  <si>
    <t>DAYA KOBELCO CONTRUCTION MACHINERY INDONESIA</t>
  </si>
  <si>
    <t>BM9841TX</t>
  </si>
  <si>
    <t>MMBENKL30KH057649</t>
  </si>
  <si>
    <t>4D56UAZ8871</t>
  </si>
  <si>
    <t>BM9842TX</t>
  </si>
  <si>
    <t>MMBENKL30KH057650</t>
  </si>
  <si>
    <t>4D56UAZ8780</t>
  </si>
  <si>
    <t>0000342/4/08/06/2020</t>
  </si>
  <si>
    <t>BM9843TX</t>
  </si>
  <si>
    <t>MMBJNKL30KH055666</t>
  </si>
  <si>
    <t>4D56UAZ3974</t>
  </si>
  <si>
    <t>0000313/4/08/04/2020</t>
  </si>
  <si>
    <t>GEOSERVICES, PT</t>
  </si>
  <si>
    <t>All New Triton Double Cabin GLS</t>
  </si>
  <si>
    <t>B9208UBC</t>
  </si>
  <si>
    <t>MMBJJKL10KH059071</t>
  </si>
  <si>
    <t>4N15UGH8102</t>
  </si>
  <si>
    <t>0000818/4/01/07/2021</t>
  </si>
  <si>
    <t>WORLD INNOVATIVE TELECOMMUNICATION</t>
  </si>
  <si>
    <t>Colt Diesel FE71 L box besi</t>
  </si>
  <si>
    <t>B9184PCL</t>
  </si>
  <si>
    <t>MHMFE71PCGK008071</t>
  </si>
  <si>
    <t>4D34TP57571</t>
  </si>
  <si>
    <t>0000767/4/01/06/2021</t>
  </si>
  <si>
    <t>New Avanza 1.3 G A/T</t>
  </si>
  <si>
    <t>B2209SIE</t>
  </si>
  <si>
    <t>MHKM5EB3JKK023640</t>
  </si>
  <si>
    <t>1NRG013950</t>
  </si>
  <si>
    <t>0000369/4/08/08/2020</t>
  </si>
  <si>
    <t>INDOTRUCK UTAMA, PT</t>
  </si>
  <si>
    <t>Triton HDX Double Cabin</t>
  </si>
  <si>
    <t>KT8840NJ</t>
  </si>
  <si>
    <t>MMBJNKL30HH050667</t>
  </si>
  <si>
    <t>4D56UAN3364</t>
  </si>
  <si>
    <t>0000376/4/08/08/2020</t>
  </si>
  <si>
    <t>B9257UBC</t>
  </si>
  <si>
    <t>MMBJJKL10KH060298</t>
  </si>
  <si>
    <t>4N15UGK4719</t>
  </si>
  <si>
    <t>0000382/4/08/08/2020</t>
  </si>
  <si>
    <t>B9261UBC</t>
  </si>
  <si>
    <t>MMBJJKL10KH060382</t>
  </si>
  <si>
    <t>4N15UGK5775</t>
  </si>
  <si>
    <t>B9244UBC</t>
  </si>
  <si>
    <t>MMBJJKL10KH060450</t>
  </si>
  <si>
    <t>4N15UGK6341</t>
  </si>
  <si>
    <t>0000377/4/08/08/2020</t>
  </si>
  <si>
    <t>All New Triton HDX  4x4 Single Cabin</t>
  </si>
  <si>
    <t>B9616UAQ</t>
  </si>
  <si>
    <t>MMBENKL30KH059601</t>
  </si>
  <si>
    <t>4D56UBA3382</t>
  </si>
  <si>
    <t>0000375/4/08/08/2020</t>
  </si>
  <si>
    <t>B9242UBC</t>
  </si>
  <si>
    <t>MMBJJKL10KH060269</t>
  </si>
  <si>
    <t>4N15UGK4440</t>
  </si>
  <si>
    <t>B9255UBC</t>
  </si>
  <si>
    <t>MMBJJKL10KH060271</t>
  </si>
  <si>
    <t>4N15UGK4555</t>
  </si>
  <si>
    <t>B9240UBC</t>
  </si>
  <si>
    <t>MMBJJKL10KH060277</t>
  </si>
  <si>
    <t>4N15UGK4145</t>
  </si>
  <si>
    <t>0000429/4/08/11/2020</t>
  </si>
  <si>
    <t>Palu</t>
  </si>
  <si>
    <t>B9274UBC</t>
  </si>
  <si>
    <t>MMBJJKL10LH036383</t>
  </si>
  <si>
    <t>4N15UGN8671</t>
  </si>
  <si>
    <t>0000408/4/08/11/2020</t>
  </si>
  <si>
    <t>B9271UBC</t>
  </si>
  <si>
    <t>MMBJJKL10KH060430</t>
  </si>
  <si>
    <t>4N15UGK6000</t>
  </si>
  <si>
    <t>0000400/4/08/10/2020</t>
  </si>
  <si>
    <t>B9861PBC</t>
  </si>
  <si>
    <t>MMBJNKL30GH058531</t>
  </si>
  <si>
    <t>4D56UAF5665</t>
  </si>
  <si>
    <t>0000399/4/08/10/2020</t>
  </si>
  <si>
    <t>B9764UAQ</t>
  </si>
  <si>
    <t>MMBENKL30KH60192</t>
  </si>
  <si>
    <t>4D56UBA5810</t>
  </si>
  <si>
    <t>0000428/4/08/11/2020</t>
  </si>
  <si>
    <t>B9277UBC</t>
  </si>
  <si>
    <t>MMBJJKL10LH036386</t>
  </si>
  <si>
    <t>4N15UGN8678</t>
  </si>
  <si>
    <t>0000425/4/08/11/2020</t>
  </si>
  <si>
    <t>KT8046YQ</t>
  </si>
  <si>
    <t>MMBJJKL10LH033297</t>
  </si>
  <si>
    <t>4N15UGN1040</t>
  </si>
  <si>
    <t>0000446/4/08/12/2020</t>
  </si>
  <si>
    <t>BH3793XX</t>
  </si>
  <si>
    <t>MMBJNKL30LH046488</t>
  </si>
  <si>
    <t>4D56UBC6987</t>
  </si>
  <si>
    <t>BH8430MQ</t>
  </si>
  <si>
    <t>BH3792XX</t>
  </si>
  <si>
    <t>MMBJNKL30LH046546</t>
  </si>
  <si>
    <t>4D56UBC7231</t>
  </si>
  <si>
    <t>0000427/4/08/11/2020</t>
  </si>
  <si>
    <t>B9275UBC</t>
  </si>
  <si>
    <t>MMBJJKL10LH036934</t>
  </si>
  <si>
    <t>4N15UGN9907</t>
  </si>
  <si>
    <t>0000426/4/08/11/2020</t>
  </si>
  <si>
    <t>KT8186YQ</t>
  </si>
  <si>
    <t>MMBJJKL10LH033313</t>
  </si>
  <si>
    <t>4N15UGN0946</t>
  </si>
  <si>
    <t>0000416/4/08/11/2020</t>
  </si>
  <si>
    <t>B9266UBC</t>
  </si>
  <si>
    <t>MMBJJKL10LH036667</t>
  </si>
  <si>
    <t>4N15UGN9235</t>
  </si>
  <si>
    <t>0000450/4/08/01/2021</t>
  </si>
  <si>
    <t>Triton HDX Double Cabin 4x4 M/T</t>
  </si>
  <si>
    <t>KT8518YQ</t>
  </si>
  <si>
    <t>MMBJNKL30LH046765</t>
  </si>
  <si>
    <t>4D56UBC7167</t>
  </si>
  <si>
    <t>0000461/4/08/02/2021</t>
  </si>
  <si>
    <t>BK8016EV</t>
  </si>
  <si>
    <t>MMBJNKL30MH025707</t>
  </si>
  <si>
    <t>4D56UBD4074</t>
  </si>
  <si>
    <t>0000352/4/08/07/2020</t>
  </si>
  <si>
    <t>MARGA NUSANTARA JAYA, PT</t>
  </si>
  <si>
    <t>L300 Diesel Box</t>
  </si>
  <si>
    <t>Bekasi</t>
  </si>
  <si>
    <t>B9360UCW</t>
  </si>
  <si>
    <t>MK2L0PU39LJ002549</t>
  </si>
  <si>
    <t>4D56CU19730</t>
  </si>
  <si>
    <t>0000355/4/08/07/2020</t>
  </si>
  <si>
    <t>New Toyota Calya G M/T</t>
  </si>
  <si>
    <t>L1901RJ</t>
  </si>
  <si>
    <t>MHKA6GJ6JLJ604187</t>
  </si>
  <si>
    <t>3NRH503001</t>
  </si>
  <si>
    <t>0000346/4/08/07/2020</t>
  </si>
  <si>
    <t>BIMA</t>
  </si>
  <si>
    <t>DK8914BQ</t>
  </si>
  <si>
    <t>MK2L0PU39LJ002624</t>
  </si>
  <si>
    <t>4D56CU19821</t>
  </si>
  <si>
    <t>0000348/4/08/07/2020</t>
  </si>
  <si>
    <t>H8158CA</t>
  </si>
  <si>
    <t>MK2L0PU39LJ002602</t>
  </si>
  <si>
    <t>4D56CU19810</t>
  </si>
  <si>
    <t>0000349/4/08/07/2020</t>
  </si>
  <si>
    <t>DD8247SA</t>
  </si>
  <si>
    <t>MK2L0PU39LJ002598</t>
  </si>
  <si>
    <t>4D56CU19807</t>
  </si>
  <si>
    <t>0000351/4/08/07/2020</t>
  </si>
  <si>
    <t>H8159CA</t>
  </si>
  <si>
    <t>MK2L0PU39LJ002619</t>
  </si>
  <si>
    <t>4D56CU19827</t>
  </si>
  <si>
    <t>0000353/4/08/07/2020</t>
  </si>
  <si>
    <t>B9341UCW</t>
  </si>
  <si>
    <t>MK2L0PU39LJ002556</t>
  </si>
  <si>
    <t>4D56CU19766</t>
  </si>
  <si>
    <t>0000354/4/08/07/2020</t>
  </si>
  <si>
    <t>D8879FM</t>
  </si>
  <si>
    <t>MK2L0PU39LJ002570</t>
  </si>
  <si>
    <t>4D56CU19763</t>
  </si>
  <si>
    <t>0000350/4/08/07/2020</t>
  </si>
  <si>
    <t>Banjarmasin</t>
  </si>
  <si>
    <t>DA8137JA</t>
  </si>
  <si>
    <t>MK2L0PU39LJ002593</t>
  </si>
  <si>
    <t>4D56CU19777</t>
  </si>
  <si>
    <t>0000347/4/08/07/2020</t>
  </si>
  <si>
    <t>L9941AK</t>
  </si>
  <si>
    <t>MK2L0PU39LJ002561</t>
  </si>
  <si>
    <t>4D56CU19774</t>
  </si>
  <si>
    <t>L9947AK</t>
  </si>
  <si>
    <t>MK2L0PU39LJ002565</t>
  </si>
  <si>
    <t>4D56CU19770</t>
  </si>
  <si>
    <t>0000479/4/08/03/2021</t>
  </si>
  <si>
    <t>Calya G M/T</t>
  </si>
  <si>
    <t>D1248AJA</t>
  </si>
  <si>
    <t>MHKA6GJ6JMJ617217</t>
  </si>
  <si>
    <t>3NRH562971</t>
  </si>
  <si>
    <t>0000480/4/08/03/2021</t>
  </si>
  <si>
    <t>B8257UOY</t>
  </si>
  <si>
    <t>MHKA6GJ6JMJ616640</t>
  </si>
  <si>
    <t>3NRH559437</t>
  </si>
  <si>
    <t>0000481/4/08/03/2021</t>
  </si>
  <si>
    <t>B2984UOX</t>
  </si>
  <si>
    <t>MHKA6GJ6JMJ618077</t>
  </si>
  <si>
    <t>3NRH567255</t>
  </si>
  <si>
    <t>0000528/4/08/06/2021</t>
  </si>
  <si>
    <t>L9406F</t>
  </si>
  <si>
    <t>MK2L0PU39MJ003110</t>
  </si>
  <si>
    <t>4D56CX26258</t>
  </si>
  <si>
    <t>0000529/4/08/06/2021</t>
  </si>
  <si>
    <t>H9617CA</t>
  </si>
  <si>
    <t>MK2L0PU39MJ003263</t>
  </si>
  <si>
    <t>4D56CX26365</t>
  </si>
  <si>
    <t>0000530/4/08/06/2021</t>
  </si>
  <si>
    <t>H9616CA</t>
  </si>
  <si>
    <t>MK2L0PU39MJ003289</t>
  </si>
  <si>
    <t>4D56CX26284</t>
  </si>
  <si>
    <t>0000531/4/08/06/2021</t>
  </si>
  <si>
    <t>H9567CA</t>
  </si>
  <si>
    <t>MHMFE71PGMK008920</t>
  </si>
  <si>
    <t>4D34TX31052</t>
  </si>
  <si>
    <t>0000532/4/08/06/2021</t>
  </si>
  <si>
    <t>H9568CA</t>
  </si>
  <si>
    <t>MHMFE71PGMK008929</t>
  </si>
  <si>
    <t>4D34TX31058</t>
  </si>
  <si>
    <t>0000533/4/08/06/2021</t>
  </si>
  <si>
    <t>L9404CF</t>
  </si>
  <si>
    <t>MHMFE71PGMK008928</t>
  </si>
  <si>
    <t>4D34TX31057</t>
  </si>
  <si>
    <t>0000482/4/08/03/2021</t>
  </si>
  <si>
    <t>B2391UZD</t>
  </si>
  <si>
    <t>MK2NCLHARMJ001308</t>
  </si>
  <si>
    <t>4A91KAC9437</t>
  </si>
  <si>
    <t>0000483/4/08/03/2021</t>
  </si>
  <si>
    <t>D1641AJE</t>
  </si>
  <si>
    <t>MK2NCLHARMJ001305</t>
  </si>
  <si>
    <t>4A91KAC9259</t>
  </si>
  <si>
    <t>0000484/4/08/03/2021</t>
  </si>
  <si>
    <t>BM1873OE</t>
  </si>
  <si>
    <t>MK2NCLHARMJ001286</t>
  </si>
  <si>
    <t>4A91KAC9187</t>
  </si>
  <si>
    <t>0000534/4/08/06/2021</t>
  </si>
  <si>
    <t>AB8952EA</t>
  </si>
  <si>
    <t>MHMFE71PGMK008930</t>
  </si>
  <si>
    <t>4D34TX31299</t>
  </si>
  <si>
    <t>0000588/4/08/10/2021</t>
  </si>
  <si>
    <t>B2056UZH</t>
  </si>
  <si>
    <t>MK2NCLHARMJ002015</t>
  </si>
  <si>
    <t>4A91KAJ6895</t>
  </si>
  <si>
    <t>0000589/4/08/10/2021</t>
  </si>
  <si>
    <t>B2092UZH</t>
  </si>
  <si>
    <t>MK2NCLHARMJ002072</t>
  </si>
  <si>
    <t>4A91KAJ9069</t>
  </si>
  <si>
    <t>0000590/4/08/11/2021</t>
  </si>
  <si>
    <t>AB8392EB</t>
  </si>
  <si>
    <t>MK2L0PU39MJ019101</t>
  </si>
  <si>
    <t>4D56CX92236</t>
  </si>
  <si>
    <t>0000591/4/08/11/2021</t>
  </si>
  <si>
    <t>AB8393EB</t>
  </si>
  <si>
    <t>MK2L0PU39MJ019197</t>
  </si>
  <si>
    <t>4D56CX81768</t>
  </si>
  <si>
    <t>0000594/4/08/11/2021</t>
  </si>
  <si>
    <t>D8641FQ</t>
  </si>
  <si>
    <t>MHMFE71PGMK009251</t>
  </si>
  <si>
    <t>4D34TX66909</t>
  </si>
  <si>
    <t>0000379/4/08/08/2020</t>
  </si>
  <si>
    <t>SANY PERKASA, PT</t>
  </si>
  <si>
    <t>KT8665YP</t>
  </si>
  <si>
    <t>MMBJJKL10KH057993</t>
  </si>
  <si>
    <t>4N15UGG8044</t>
  </si>
  <si>
    <t>0000397/4/08/10/2020</t>
  </si>
  <si>
    <t>KT8891YP</t>
  </si>
  <si>
    <t>MMBJJKL10KH060454</t>
  </si>
  <si>
    <t>4N15UGK6433</t>
  </si>
  <si>
    <t>0000398/4/08/10/2020</t>
  </si>
  <si>
    <t>All New Triton HDX 4x4 Single Cabin</t>
  </si>
  <si>
    <t>KT8892YP</t>
  </si>
  <si>
    <t>MMBENKL30KH058048</t>
  </si>
  <si>
    <t>4D56UBA0356</t>
  </si>
  <si>
    <t>0000464/4/08/03/2021</t>
  </si>
  <si>
    <t>All New Hilux 2.4L Double Cabin G 4x4 M/T</t>
  </si>
  <si>
    <t>BK8245EV</t>
  </si>
  <si>
    <t>BM8180TW</t>
  </si>
  <si>
    <t>MR0KB8CD1M1126210</t>
  </si>
  <si>
    <t>2GD4972022</t>
  </si>
  <si>
    <t>0000465/4/08/03/2021</t>
  </si>
  <si>
    <t>BG8517NJ</t>
  </si>
  <si>
    <t>MR0KB8CD5M1126100</t>
  </si>
  <si>
    <t>2GD4969284</t>
  </si>
  <si>
    <t>0000466/4/08/03/2021</t>
  </si>
  <si>
    <t>BM9266UBC</t>
  </si>
  <si>
    <t>BM8360QA</t>
  </si>
  <si>
    <t>MROKB8CDXM1212714</t>
  </si>
  <si>
    <t>2GD0961970</t>
  </si>
  <si>
    <t>0000467/4/08/03/2021</t>
  </si>
  <si>
    <t>BH8502MQ</t>
  </si>
  <si>
    <t>MR0KB8CD3M1125785</t>
  </si>
  <si>
    <t>2GD0947907</t>
  </si>
  <si>
    <t>0000477/4/08/03/2021</t>
  </si>
  <si>
    <t>BG8679NK</t>
  </si>
  <si>
    <t>MMBJJJKL10MH036378</t>
  </si>
  <si>
    <t>4N15UHH3106</t>
  </si>
  <si>
    <t>0000487/4/08/03/2021</t>
  </si>
  <si>
    <t>BA8247QZ</t>
  </si>
  <si>
    <t>MROKB8CD6M1126591</t>
  </si>
  <si>
    <t>2GD4982536</t>
  </si>
  <si>
    <t>0000575/4/08/09/2021</t>
  </si>
  <si>
    <t>0000581/4/08/09/2021</t>
  </si>
  <si>
    <t>0000595/4/08/11/2021</t>
  </si>
  <si>
    <t>0000363/4/08/08/2020</t>
  </si>
  <si>
    <t>AVIALINE INDONESIA TRANSPORT, PT</t>
  </si>
  <si>
    <t>L9625BV</t>
  </si>
  <si>
    <t>MHMFE71P1EK051967</t>
  </si>
  <si>
    <t>4D34TK97742</t>
  </si>
  <si>
    <t>L9629BV</t>
  </si>
  <si>
    <t>MHMFE71P1EK051418</t>
  </si>
  <si>
    <t>4D34TK82756</t>
  </si>
  <si>
    <t>L9626BV</t>
  </si>
  <si>
    <t>MHMFE71P1EK051420</t>
  </si>
  <si>
    <t>4D34TK82754</t>
  </si>
  <si>
    <t>0000531/4/01/09/2020</t>
  </si>
  <si>
    <t>TIKI JALUR NUGRAHA EKAKURIR</t>
  </si>
  <si>
    <t>Colt Diesel FE74L Wing Box</t>
  </si>
  <si>
    <t>B9687PCN</t>
  </si>
  <si>
    <t>MHMFE74PHJK000638</t>
  </si>
  <si>
    <t>4D34TS26971</t>
  </si>
  <si>
    <t>B9689PCN</t>
  </si>
  <si>
    <t>MHMFE74PHJK000641</t>
  </si>
  <si>
    <t>4D34TS26953</t>
  </si>
  <si>
    <t>B9615PCN</t>
  </si>
  <si>
    <t>MHMFE74PHJK000537</t>
  </si>
  <si>
    <t>4D34TS26048</t>
  </si>
  <si>
    <t>0000036/4/03/03/2021</t>
  </si>
  <si>
    <t>Isuzu Elf NKR71 C/C</t>
  </si>
  <si>
    <t>L9609NK</t>
  </si>
  <si>
    <t>MHCNKR71HFJ072067</t>
  </si>
  <si>
    <t>B072067</t>
  </si>
  <si>
    <t>0000037/4/03/04/2021</t>
  </si>
  <si>
    <t>Isuzu Elf NMR71 TL</t>
  </si>
  <si>
    <t>L9426CD</t>
  </si>
  <si>
    <t>MHCNMR71LMJ118202</t>
  </si>
  <si>
    <t>B118202</t>
  </si>
  <si>
    <t>0000042/4/03/05/2021</t>
  </si>
  <si>
    <t>L9407CE</t>
  </si>
  <si>
    <t>MHCNMR71LMJ118196</t>
  </si>
  <si>
    <t>B118196</t>
  </si>
  <si>
    <t>0000044/4/03/05/2021</t>
  </si>
  <si>
    <t>L9627CF</t>
  </si>
  <si>
    <t>MHMFE71PCMK019923</t>
  </si>
  <si>
    <t>4D34TX31687</t>
  </si>
  <si>
    <t>0000056/4/03/07/2021</t>
  </si>
  <si>
    <t>L9552CD</t>
  </si>
  <si>
    <t>0000057/4/03/08/2021</t>
  </si>
  <si>
    <t>L9697CI</t>
  </si>
  <si>
    <t>MHMFE74PVMK005633</t>
  </si>
  <si>
    <t>4D34TX68087</t>
  </si>
  <si>
    <t>L9698CI</t>
  </si>
  <si>
    <t>MHMFE74PVMK005589</t>
  </si>
  <si>
    <t>4D34TX68061</t>
  </si>
  <si>
    <t>L9694CI</t>
  </si>
  <si>
    <t>MHMFE74PVMK005640</t>
  </si>
  <si>
    <t>4D34TX68060</t>
  </si>
  <si>
    <t>L9695CI</t>
  </si>
  <si>
    <t>MHMFE74PVMK005639</t>
  </si>
  <si>
    <t>4D34TX68059</t>
  </si>
  <si>
    <t>0000577/4/08/09/2021</t>
  </si>
  <si>
    <t>QUNIE CONCULTING INDONESIA, PT</t>
  </si>
  <si>
    <t xml:space="preserve">Xpander 1.5L Sport K A/T </t>
  </si>
  <si>
    <t>B1938SSL</t>
  </si>
  <si>
    <t>MK2NCLPARMJ004225</t>
  </si>
  <si>
    <t>491KAH8213</t>
  </si>
  <si>
    <t>0000060/4/04/10/2020</t>
  </si>
  <si>
    <t>YAMANASHI INDONESIA, PT</t>
  </si>
  <si>
    <t>B2164UOT</t>
  </si>
  <si>
    <t>MK2NCXPARKJ001398</t>
  </si>
  <si>
    <t>4A91HN0110</t>
  </si>
  <si>
    <t>0000082/4/04/01/2021</t>
  </si>
  <si>
    <t>PUSDIKLAT JPPPIW</t>
  </si>
  <si>
    <t>All New Honda CRV 1.5L Turbo</t>
  </si>
  <si>
    <t>B1502UJV</t>
  </si>
  <si>
    <t>MHRRW1840LJ000258</t>
  </si>
  <si>
    <t>L15BJ1136859</t>
  </si>
  <si>
    <t>0000326/4/10/10/2020</t>
  </si>
  <si>
    <t>SUMBER PRIMA ANUGRAH ABADI, PT</t>
  </si>
  <si>
    <t>Toyota Calya G A/T</t>
  </si>
  <si>
    <t>B2604SRJ</t>
  </si>
  <si>
    <t>MHKA6GK6JLJ604929</t>
  </si>
  <si>
    <t>3NRH543345</t>
  </si>
  <si>
    <t>0000325/4/10/10/2020</t>
  </si>
  <si>
    <t>B2602SRJ</t>
  </si>
  <si>
    <t>MHKA6GK6JLJ604886</t>
  </si>
  <si>
    <t>3NRH543092</t>
  </si>
  <si>
    <t>0000324/4/10/10/2020</t>
  </si>
  <si>
    <t>B2711SRK</t>
  </si>
  <si>
    <t>MHKA6GK6JLJ604980</t>
  </si>
  <si>
    <t>3NRH543785</t>
  </si>
  <si>
    <t>0000323/4/10/10/2020</t>
  </si>
  <si>
    <t>B2660SRJ</t>
  </si>
  <si>
    <t>MK2NCLMARLJ000349</t>
  </si>
  <si>
    <t>4A91HQ7051</t>
  </si>
  <si>
    <t>0000322/4/10/10/2020</t>
  </si>
  <si>
    <t>B2755SRK</t>
  </si>
  <si>
    <t>MK2NCLMARLJ000346</t>
  </si>
  <si>
    <t>4A91HQ8399</t>
  </si>
  <si>
    <t>0000321/4/10/10/2020</t>
  </si>
  <si>
    <t>B2664SRJ</t>
  </si>
  <si>
    <t>MK2NCLMARLJ000343</t>
  </si>
  <si>
    <t>4A91HQ8255</t>
  </si>
  <si>
    <t>0000320/4/10/10/2020</t>
  </si>
  <si>
    <t>B2506SRJ</t>
  </si>
  <si>
    <t>MHKA6GK6JLJ605038</t>
  </si>
  <si>
    <t>3NRH544369</t>
  </si>
  <si>
    <t>0000333/4/10/12/2020</t>
  </si>
  <si>
    <t>B2718SRK</t>
  </si>
  <si>
    <t>MHKA6GK6JLJ605226</t>
  </si>
  <si>
    <t>3NRH545570</t>
  </si>
  <si>
    <t>0000332/4/10/12/2020</t>
  </si>
  <si>
    <t>B2279SRM</t>
  </si>
  <si>
    <t>MK2NCLMARLJ000384</t>
  </si>
  <si>
    <t>4A91HR0726</t>
  </si>
  <si>
    <t>0000331/4/10/12/2020</t>
  </si>
  <si>
    <t>B2232SRL</t>
  </si>
  <si>
    <t>MK2NCLMARLJ000379</t>
  </si>
  <si>
    <t>4A91HR0398</t>
  </si>
  <si>
    <t>0000330/4/10/12/2020</t>
  </si>
  <si>
    <t>B2255SRM</t>
  </si>
  <si>
    <t>MK2NCLMARLJ000376</t>
  </si>
  <si>
    <t>4A91HQ6389</t>
  </si>
  <si>
    <t>0000357/4/10/02/2021</t>
  </si>
  <si>
    <t>B2329SRQ</t>
  </si>
  <si>
    <t>MHKA6GK6JMJ606926</t>
  </si>
  <si>
    <t>3NRH565893</t>
  </si>
  <si>
    <t>0000358/4/10/02/2021</t>
  </si>
  <si>
    <t>B2284SRP</t>
  </si>
  <si>
    <t>MHKA6GK6JMJ060987</t>
  </si>
  <si>
    <t>3NRH556355</t>
  </si>
  <si>
    <t>0000371/4/10/07/2021</t>
  </si>
  <si>
    <t>B2600SRX</t>
  </si>
  <si>
    <t>MHKA6GK6JMJ609352</t>
  </si>
  <si>
    <t>3NRH600371</t>
  </si>
  <si>
    <t>0000372/4/10/07/2021</t>
  </si>
  <si>
    <t>B1564DFA</t>
  </si>
  <si>
    <t>MK2NCLHARMJ001748</t>
  </si>
  <si>
    <t>4A91KAH5781</t>
  </si>
  <si>
    <t>0000393/4/08/10/2020</t>
  </si>
  <si>
    <t>KECANTIKAN FARRA KOSMETIK INDONESIA</t>
  </si>
  <si>
    <t>B2380UOT</t>
  </si>
  <si>
    <t>MK2NCLMARLJ000352</t>
  </si>
  <si>
    <t>4A91HQ7036</t>
  </si>
  <si>
    <t>0000576/4/08/09/2021</t>
  </si>
  <si>
    <t>Pajero Sport Dakkar 4x2 A/T</t>
  </si>
  <si>
    <t>Used Car</t>
  </si>
  <si>
    <t>B1868PJJ</t>
  </si>
  <si>
    <t>MMBGUKR10GH010181</t>
  </si>
  <si>
    <t>4N15UAL9794</t>
  </si>
  <si>
    <t>0000395/4/08/10/2020</t>
  </si>
  <si>
    <t>ARTHA MAS GRAHA ANDALAN, PT</t>
  </si>
  <si>
    <t>B9056UCX</t>
  </si>
  <si>
    <t>MHKB3BA1JKL070776</t>
  </si>
  <si>
    <t>K3MH79950</t>
  </si>
  <si>
    <t>B9054UCX</t>
  </si>
  <si>
    <t>MHKB3BA1JKL070791</t>
  </si>
  <si>
    <t>K3MH80048</t>
  </si>
  <si>
    <t>B9011UCX</t>
  </si>
  <si>
    <t>MHKB3BA1JKL070797</t>
  </si>
  <si>
    <t>K3MH80054</t>
  </si>
  <si>
    <t>0000396/4/08/10/2020</t>
  </si>
  <si>
    <t>B2167UOU</t>
  </si>
  <si>
    <t>MK2NCLMARLJ000381</t>
  </si>
  <si>
    <t>4A91HR1815</t>
  </si>
  <si>
    <t>B2432UOT</t>
  </si>
  <si>
    <t>MK2NCLMARLJ000392</t>
  </si>
  <si>
    <t>4A91HR4190</t>
  </si>
  <si>
    <t>B2450UOT</t>
  </si>
  <si>
    <t>MK2NCLMARLJ000397</t>
  </si>
  <si>
    <t>4A91HR2569</t>
  </si>
  <si>
    <t>0000394/4/08/10/2020</t>
  </si>
  <si>
    <t>B9256UBC</t>
  </si>
  <si>
    <t>MMBJJKL10KH053806</t>
  </si>
  <si>
    <t>4N15UGA9266</t>
  </si>
  <si>
    <t>0000457/4/08/02/2021</t>
  </si>
  <si>
    <t>All New Kijang Innova 2.5 A/T Diesel Vanturer</t>
  </si>
  <si>
    <t>L1274UU</t>
  </si>
  <si>
    <t>MHFAB3EM0M0018150</t>
  </si>
  <si>
    <t>2GD0950105</t>
  </si>
  <si>
    <t>L1275UU</t>
  </si>
  <si>
    <t>MHFAB3EM4M0018071</t>
  </si>
  <si>
    <t>2GD0945243</t>
  </si>
  <si>
    <t>0000458/4/08/02/2021</t>
  </si>
  <si>
    <t xml:space="preserve">All New Kijang Innova 2.4 G A/T Diesel </t>
  </si>
  <si>
    <t>L1035UI</t>
  </si>
  <si>
    <t>MHFJB8EM9M1078080</t>
  </si>
  <si>
    <t>2GD0944612</t>
  </si>
  <si>
    <t>L1034UI</t>
  </si>
  <si>
    <t>MHFJB8EM9M1078113</t>
  </si>
  <si>
    <t>2GD0945496</t>
  </si>
  <si>
    <t>L1036UI</t>
  </si>
  <si>
    <t>MHFJB8EM7M1078031</t>
  </si>
  <si>
    <t>2GD0944359</t>
  </si>
  <si>
    <t>0000469/4/08/03/2021</t>
  </si>
  <si>
    <t>Hiace Premio 2.8 M/T</t>
  </si>
  <si>
    <t>P7276G</t>
  </si>
  <si>
    <t>JTFHB9CP9M6023085</t>
  </si>
  <si>
    <t>1GD9709279</t>
  </si>
  <si>
    <t>0000468/4/08/03/2021</t>
  </si>
  <si>
    <t>L8073UI</t>
  </si>
  <si>
    <t>MR0KB8CD5M1125769</t>
  </si>
  <si>
    <t>2GD0947596</t>
  </si>
  <si>
    <t>0000493/4/08/04/2021</t>
  </si>
  <si>
    <t>All New Hilux 2.4L Double Cabin V 4x4 A/T</t>
  </si>
  <si>
    <t>MROBB3CD9M0001545</t>
  </si>
  <si>
    <t>2GD0979809</t>
  </si>
  <si>
    <t>0000525/4/08/06/2021</t>
  </si>
  <si>
    <t>B2958UZB</t>
  </si>
  <si>
    <t>MHFJW8EMXM2390245</t>
  </si>
  <si>
    <t>1TRA875471</t>
  </si>
  <si>
    <t>B2833UZC</t>
  </si>
  <si>
    <t>MHFJW8EM5M2390346</t>
  </si>
  <si>
    <t>1TRA876767</t>
  </si>
  <si>
    <t>0000011/4/29/11/2021</t>
  </si>
  <si>
    <t>ARTHA BERLIAN BLAMBANGAN, PT</t>
  </si>
  <si>
    <t>B2135UZL</t>
  </si>
  <si>
    <t>MK2NCLMARMJ001174</t>
  </si>
  <si>
    <t>4A91KAJ7507</t>
  </si>
  <si>
    <t>B2296UZK</t>
  </si>
  <si>
    <t>MK2NCLMARMJ001178</t>
  </si>
  <si>
    <t>4A91KAJ7316</t>
  </si>
  <si>
    <t>B2147UZL</t>
  </si>
  <si>
    <t>MK2NCLMARMJ001006</t>
  </si>
  <si>
    <t>4A91KAJ3134</t>
  </si>
  <si>
    <t>0000402/4/08/10/2020</t>
  </si>
  <si>
    <t>INBISCO NIAGATAMA SEMESTA, PT</t>
  </si>
  <si>
    <t>Gran Max 1.3 Minibus  FH</t>
  </si>
  <si>
    <t>B2249UOU</t>
  </si>
  <si>
    <t>MHKV3BA3JLK057503</t>
  </si>
  <si>
    <t>K3MH76930</t>
  </si>
  <si>
    <t>0000403/4/08/11/2020</t>
  </si>
  <si>
    <t>L1925RD</t>
  </si>
  <si>
    <t>MHKV3BA3JKK053972</t>
  </si>
  <si>
    <t>K3MH50707</t>
  </si>
  <si>
    <t>0000436/4/08/12/2020</t>
  </si>
  <si>
    <t>Daihatsu Luxio 1.5 X M/T</t>
  </si>
  <si>
    <t>B2100SOR</t>
  </si>
  <si>
    <t>MHKW3CA3JHK017832</t>
  </si>
  <si>
    <t>3SZDGE0927</t>
  </si>
  <si>
    <t>0000405/4/08/11/2020</t>
  </si>
  <si>
    <t>B2413UOU</t>
  </si>
  <si>
    <t>MHFJW8EM2L2384678</t>
  </si>
  <si>
    <t>1TRA797568</t>
  </si>
  <si>
    <t>0000407/4/08/11/2020</t>
  </si>
  <si>
    <t>B2896UOT</t>
  </si>
  <si>
    <t>MHFJW8EM0L2385232</t>
  </si>
  <si>
    <t>1TRA803316</t>
  </si>
  <si>
    <t>0000406/4/08/11/2020</t>
  </si>
  <si>
    <t>B2443UOU</t>
  </si>
  <si>
    <t>MHFJW8EM6L2384411</t>
  </si>
  <si>
    <t>1TRA792356</t>
  </si>
  <si>
    <t>0000598/4/08/09/2021</t>
  </si>
  <si>
    <t>PASCAL CORPINDO SEMESTA, PT</t>
  </si>
  <si>
    <t>Gran Max 1.3D Minibus FH</t>
  </si>
  <si>
    <t>B2584UOU</t>
  </si>
  <si>
    <t>MHKV3BA3JLK057661</t>
  </si>
  <si>
    <t>K3MH77618</t>
  </si>
  <si>
    <t>0000064/4/04/10/2020</t>
  </si>
  <si>
    <t>MANDIRI INSAN USAHA, PT</t>
  </si>
  <si>
    <t>BG8081XA</t>
  </si>
  <si>
    <t>MK2NCLMARLJ000578</t>
  </si>
  <si>
    <t>4A91HS2699</t>
  </si>
  <si>
    <t>BG8082XA</t>
  </si>
  <si>
    <t>MK2NCLMARLJ000641</t>
  </si>
  <si>
    <t>4A91HS3152</t>
  </si>
  <si>
    <t>BG8283XA</t>
  </si>
  <si>
    <t>MK2NCLMARLJ000736</t>
  </si>
  <si>
    <t>4A91HS5495</t>
  </si>
  <si>
    <t>BG8084XA</t>
  </si>
  <si>
    <t>MK2NCLMARLJ000746</t>
  </si>
  <si>
    <t>4A91HS5407</t>
  </si>
  <si>
    <t>BG8085XA</t>
  </si>
  <si>
    <t>MK2NCLMARLJ000782</t>
  </si>
  <si>
    <t>4A91HS5450</t>
  </si>
  <si>
    <t>0000063/4/04/10/2020</t>
  </si>
  <si>
    <t>Hiace Commuter M/T</t>
  </si>
  <si>
    <t>BG7033OI</t>
  </si>
  <si>
    <t>JTFSS22P3L0191207</t>
  </si>
  <si>
    <t>2KDB047080</t>
  </si>
  <si>
    <t>0000062/4/04/10/2020</t>
  </si>
  <si>
    <t>Xpander 1.5L Sport M/T</t>
  </si>
  <si>
    <t>BA1193IQ</t>
  </si>
  <si>
    <t>MK2NCLPANLJ000877</t>
  </si>
  <si>
    <t>4A91HP7690</t>
  </si>
  <si>
    <t>BA1194IQ</t>
  </si>
  <si>
    <t>MK2NCLPANLJ000796</t>
  </si>
  <si>
    <t>4A91HP8525</t>
  </si>
  <si>
    <t>0000065/4/04/10/2020</t>
  </si>
  <si>
    <t>All New Kijang Innova 2.0 V A/T Bensin</t>
  </si>
  <si>
    <t>BM1290OS</t>
  </si>
  <si>
    <t>MHFJW8EM2K2378491</t>
  </si>
  <si>
    <t>1TRA707943</t>
  </si>
  <si>
    <t>0000061/4/04/10/2020</t>
  </si>
  <si>
    <t>DOOSAN HEAVY INDUSTRIES INDONESIA, PT</t>
  </si>
  <si>
    <t>B2101UOU</t>
  </si>
  <si>
    <t>MHFJW8EM4L2384326</t>
  </si>
  <si>
    <t>1TRA772845</t>
  </si>
  <si>
    <t>0000066/4/04/11/2020</t>
  </si>
  <si>
    <t>B7089UDB</t>
  </si>
  <si>
    <t>JTFHB9CP0L6016539</t>
  </si>
  <si>
    <t>1GD8558651</t>
  </si>
  <si>
    <t>0000068/4/04/11/2020</t>
  </si>
  <si>
    <t>B2150UOU</t>
  </si>
  <si>
    <t>MHFJW8EM4L2384696</t>
  </si>
  <si>
    <t>1TRA795458</t>
  </si>
  <si>
    <t>0000069/4/04/11/2020</t>
  </si>
  <si>
    <t>B2292UOU</t>
  </si>
  <si>
    <t>MHFJW8EM3L2384530</t>
  </si>
  <si>
    <t>1TRA794771</t>
  </si>
  <si>
    <t>0000070/4/04/11/2020</t>
  </si>
  <si>
    <t>B2486PKA</t>
  </si>
  <si>
    <t>MHFJW8EM1L2385580</t>
  </si>
  <si>
    <t>1TRA806955</t>
  </si>
  <si>
    <t>0000084/4/04/03/2021</t>
  </si>
  <si>
    <t>B1547UJW</t>
  </si>
  <si>
    <t>MK2KRWPNUMJ002575</t>
  </si>
  <si>
    <t>4N15UHG0410</t>
  </si>
  <si>
    <t>0000085/4/04/04/2021</t>
  </si>
  <si>
    <t>Carry Pick Up Flat Deck</t>
  </si>
  <si>
    <t>B9195UAR</t>
  </si>
  <si>
    <t>MHYHDC61TMJ228978</t>
  </si>
  <si>
    <t>K15BT1272583</t>
  </si>
  <si>
    <t>0000091/4/04/06/2021</t>
  </si>
  <si>
    <t>B9294UAR</t>
  </si>
  <si>
    <t>MHYHDC61TMJ229756</t>
  </si>
  <si>
    <t>K15BT1274719</t>
  </si>
  <si>
    <t>0000100/4/04/08/2021</t>
  </si>
  <si>
    <t>B2165UZG</t>
  </si>
  <si>
    <t>MHFJW8EM1M2392739</t>
  </si>
  <si>
    <t>1TRA904814</t>
  </si>
  <si>
    <t>0000101/4/04/10/2021</t>
  </si>
  <si>
    <t>B2786UZG</t>
  </si>
  <si>
    <t>MHFJW8EM8M2393872</t>
  </si>
  <si>
    <t>1TRA918716</t>
  </si>
  <si>
    <t>0000415/4/08/11/2020</t>
  </si>
  <si>
    <t>FRESENIUS KABI COMBIPHAR, PT</t>
  </si>
  <si>
    <t>Mobiliio E CVT</t>
  </si>
  <si>
    <t>B2962UOT</t>
  </si>
  <si>
    <t>MHRDD4850LJ900379</t>
  </si>
  <si>
    <t>L15Z15616532</t>
  </si>
  <si>
    <t>0000414/4/08/11/2020</t>
  </si>
  <si>
    <t>New Alphard 2.5 G A/T</t>
  </si>
  <si>
    <t>B 1486 SSU</t>
  </si>
  <si>
    <t>JTNGF3DH2L8028589</t>
  </si>
  <si>
    <t>2AR2429114</t>
  </si>
  <si>
    <t>0000410/4/08/11/2020</t>
  </si>
  <si>
    <t>B2513UOU</t>
  </si>
  <si>
    <t>MHRDD4850LJ901225</t>
  </si>
  <si>
    <t>L15Z15619475</t>
  </si>
  <si>
    <t>0000456/4/08/02/2021</t>
  </si>
  <si>
    <t>Honda CRV 1.5 S CVT</t>
  </si>
  <si>
    <t>B2553UOX</t>
  </si>
  <si>
    <t>MHRRU1830MJ100031</t>
  </si>
  <si>
    <t>L15Z61300507</t>
  </si>
  <si>
    <t>0000547/4/08/07/2021</t>
  </si>
  <si>
    <t>B2566UZD</t>
  </si>
  <si>
    <t>MHRDD4850MJ101181</t>
  </si>
  <si>
    <t>L15Z16453350</t>
  </si>
  <si>
    <t>0000582/4/08/10/2021</t>
  </si>
  <si>
    <t>HRV 1.5 S CVT</t>
  </si>
  <si>
    <t>B1922SJR</t>
  </si>
  <si>
    <t>MHRRM1830HJ750207</t>
  </si>
  <si>
    <t>R20A54713361</t>
  </si>
  <si>
    <t>0000587/4/08/10/2021</t>
  </si>
  <si>
    <t>B2218UZH</t>
  </si>
  <si>
    <t>MHRDD4850MJ101175</t>
  </si>
  <si>
    <t>L15Z16453296</t>
  </si>
  <si>
    <t>0000411/4/08/11/2020</t>
  </si>
  <si>
    <t>ETHICA INDUSTRI FARMASI, PT</t>
  </si>
  <si>
    <t>Honda HRV 1.5 S CVT</t>
  </si>
  <si>
    <t>B2346UOW</t>
  </si>
  <si>
    <t>MHRRU1830MJ100015</t>
  </si>
  <si>
    <t>L15Z61300495</t>
  </si>
  <si>
    <t>0000413/4/08/11/2020</t>
  </si>
  <si>
    <t>B2549UOU</t>
  </si>
  <si>
    <t>MHRDD4850LJ901256</t>
  </si>
  <si>
    <t>L15Z15619497</t>
  </si>
  <si>
    <t>B2844UOT</t>
  </si>
  <si>
    <t>MHRDD4850LJ901546</t>
  </si>
  <si>
    <t>L15Z15620836</t>
  </si>
  <si>
    <t>B2659UOU</t>
  </si>
  <si>
    <t>MHRDD4850LJ900840</t>
  </si>
  <si>
    <t>L15Z15617751</t>
  </si>
  <si>
    <t>B2657UOU</t>
  </si>
  <si>
    <t>MHRDD4850LJ900691</t>
  </si>
  <si>
    <t>L15Z15617622</t>
  </si>
  <si>
    <t>B2511UOU</t>
  </si>
  <si>
    <t>MHRDD4850LJ901227</t>
  </si>
  <si>
    <t>L15Z15619476</t>
  </si>
  <si>
    <t>B2551UOU</t>
  </si>
  <si>
    <t>MHRDD4850LJ900925</t>
  </si>
  <si>
    <t>L15Z15617984</t>
  </si>
  <si>
    <t>B2553UOU</t>
  </si>
  <si>
    <t>MHRDD4850LJ900939</t>
  </si>
  <si>
    <t>L15Z15618002</t>
  </si>
  <si>
    <t>B2928UOT</t>
  </si>
  <si>
    <t>MHRDD4850LJ901502</t>
  </si>
  <si>
    <t>L15Z15620888</t>
  </si>
  <si>
    <t>B2791UOT</t>
  </si>
  <si>
    <t xml:space="preserve"> MHRDD4850LJ901278</t>
  </si>
  <si>
    <t>L15Z15619867</t>
  </si>
  <si>
    <t>B2796UOT</t>
  </si>
  <si>
    <t>MHRDD4850LJ901229</t>
  </si>
  <si>
    <t>L15Z15619477</t>
  </si>
  <si>
    <t>0000412/4/08/11/2020</t>
  </si>
  <si>
    <t>B2344UOW</t>
  </si>
  <si>
    <t>MHRRU1830MJ100010</t>
  </si>
  <si>
    <t>L15Z61300528</t>
  </si>
  <si>
    <t>0000488/4/08/03/2021</t>
  </si>
  <si>
    <t>B2873UOY</t>
  </si>
  <si>
    <t>MHRRU1830MJ100051</t>
  </si>
  <si>
    <t>L15Z61300494</t>
  </si>
  <si>
    <t>0000536/4/08/06/2021</t>
  </si>
  <si>
    <t>0000538/4/08/06/2021</t>
  </si>
  <si>
    <t>B2427UZD</t>
  </si>
  <si>
    <t>MHRDD4850MJ101081</t>
  </si>
  <si>
    <t>L15Z16453309</t>
  </si>
  <si>
    <t>0000553/4/01/11/2020</t>
  </si>
  <si>
    <t>CKD TRADING INDONESIA, PT</t>
  </si>
  <si>
    <t>Calya G A/T</t>
  </si>
  <si>
    <t>B2984PKV</t>
  </si>
  <si>
    <t>MHKA6GK6JLJ605798</t>
  </si>
  <si>
    <t>3NRH551126</t>
  </si>
  <si>
    <t>0000572/4/01/12/2020</t>
  </si>
  <si>
    <t>B2591PKX</t>
  </si>
  <si>
    <t>MHKA6GK6JLJ606080</t>
  </si>
  <si>
    <t>3NRH555470</t>
  </si>
  <si>
    <t>B2532PKW</t>
  </si>
  <si>
    <t>MHKA6GK6JLJ060945</t>
  </si>
  <si>
    <t>3NRH555305</t>
  </si>
  <si>
    <t>0000610/4/01/01/2021</t>
  </si>
  <si>
    <t>B2454PKY</t>
  </si>
  <si>
    <t>MHKS6GK3JMJ005251</t>
  </si>
  <si>
    <t>3NRH569896</t>
  </si>
  <si>
    <t>0000635/4/01/02/2021</t>
  </si>
  <si>
    <t>B2169POB</t>
  </si>
  <si>
    <t>MHKS6GK3JMJ005331</t>
  </si>
  <si>
    <t>3NRH582293</t>
  </si>
  <si>
    <t>B2166POA</t>
  </si>
  <si>
    <t>MHKS6GK3JMJ005339</t>
  </si>
  <si>
    <t>3NRH582263</t>
  </si>
  <si>
    <t>0000656/4/01/03/2021</t>
  </si>
  <si>
    <t>B2584PKY</t>
  </si>
  <si>
    <t>MHFJW8EM1M2387248</t>
  </si>
  <si>
    <t>1TRA813928</t>
  </si>
  <si>
    <t>0000773/4/01/06/2021</t>
  </si>
  <si>
    <t>B2544POC</t>
  </si>
  <si>
    <t>MHFJW8EM4M2390144</t>
  </si>
  <si>
    <t>1TRA874736</t>
  </si>
  <si>
    <t>0000838/4/01/08/2021</t>
  </si>
  <si>
    <t>B2039POG</t>
  </si>
  <si>
    <t>MHFJW8EM6M2392106</t>
  </si>
  <si>
    <t>1TRA900917</t>
  </si>
  <si>
    <t>0000903/4/01/12/2021</t>
  </si>
  <si>
    <t>All New Xenia 1.5 R ASA CVT</t>
  </si>
  <si>
    <t>0000026/4/03/11/2020</t>
  </si>
  <si>
    <t>SETA JASA TRANS, PT</t>
  </si>
  <si>
    <t>Colt Diesel FE 74L</t>
  </si>
  <si>
    <t>L9690BX</t>
  </si>
  <si>
    <t>MHMFE74PVLK004018</t>
  </si>
  <si>
    <t>4D34TU87586</t>
  </si>
  <si>
    <t>L9689BX</t>
  </si>
  <si>
    <t>MHMFE74PVLK004020</t>
  </si>
  <si>
    <t>4D34TU87589</t>
  </si>
  <si>
    <t>L9688BX</t>
  </si>
  <si>
    <t>MHMFE74PVLK004240</t>
  </si>
  <si>
    <t>4D34TU00749</t>
  </si>
  <si>
    <t>L9687BX</t>
  </si>
  <si>
    <t>MHMFE74PVLK004238</t>
  </si>
  <si>
    <t>4D34TU00756</t>
  </si>
  <si>
    <t>L9686BX</t>
  </si>
  <si>
    <t>MHMFE74PVLK004239</t>
  </si>
  <si>
    <t>4D34TU00760</t>
  </si>
  <si>
    <t>L9683BX</t>
  </si>
  <si>
    <t>MHMFE74PVLK004242</t>
  </si>
  <si>
    <t>4D34TU00751</t>
  </si>
  <si>
    <t>L9681BX</t>
  </si>
  <si>
    <t>MHMFE74PVLK004236</t>
  </si>
  <si>
    <t>4D34TU00765</t>
  </si>
  <si>
    <t>L9680BX</t>
  </si>
  <si>
    <t>MHMFE74PVLK004241</t>
  </si>
  <si>
    <t>4D34TU00753</t>
  </si>
  <si>
    <t>L9679BX</t>
  </si>
  <si>
    <t>MHMFE74PVLK004255</t>
  </si>
  <si>
    <t>4D34TU00783</t>
  </si>
  <si>
    <t>L9678BX</t>
  </si>
  <si>
    <t>MHMFE74PVLK003992</t>
  </si>
  <si>
    <t>4D34TU87572</t>
  </si>
  <si>
    <t>L9677BX</t>
  </si>
  <si>
    <t>MHMFE74PVLK004256</t>
  </si>
  <si>
    <t>4D34TU00785</t>
  </si>
  <si>
    <t>L9695BX</t>
  </si>
  <si>
    <t>MHMFE74PVLK004254</t>
  </si>
  <si>
    <t>4D34TU00784</t>
  </si>
  <si>
    <t>L9694BX</t>
  </si>
  <si>
    <t>MHMFE74PVLK004163</t>
  </si>
  <si>
    <t>4D34TU00537</t>
  </si>
  <si>
    <t>L9692BX</t>
  </si>
  <si>
    <t>MHMFE74PVLK004235</t>
  </si>
  <si>
    <t>4D34TU00761</t>
  </si>
  <si>
    <t>L9691BX</t>
  </si>
  <si>
    <t>MHMFE74PVLK004057</t>
  </si>
  <si>
    <t>4D34TU00513</t>
  </si>
  <si>
    <t>0000329/4/10/11/2020</t>
  </si>
  <si>
    <t>AMANAH PRIMA INDONESIA, PT</t>
  </si>
  <si>
    <t>B2467SRM</t>
  </si>
  <si>
    <t>MHKM5EB3JLK031564</t>
  </si>
  <si>
    <t>1NRG112051</t>
  </si>
  <si>
    <t>0000395/4/10/10/2021</t>
  </si>
  <si>
    <t>B1269DFF</t>
  </si>
  <si>
    <t>MHKM5EB3JMK036863</t>
  </si>
  <si>
    <t>1NRG156726</t>
  </si>
  <si>
    <t>0000396/4/10/10/2021</t>
  </si>
  <si>
    <t>B9283PCP</t>
  </si>
  <si>
    <t>MHKB3BA1JKK059546</t>
  </si>
  <si>
    <t>K3MH51400</t>
  </si>
  <si>
    <t>0000397/4/10/10/2021</t>
  </si>
  <si>
    <t>B9260PCP</t>
  </si>
  <si>
    <t>MHKB3BA1JKK059552</t>
  </si>
  <si>
    <t>K3MH51520</t>
  </si>
  <si>
    <t>0000027/4/03/12/2020</t>
  </si>
  <si>
    <t>GUNTNER INDONESIA, PT</t>
  </si>
  <si>
    <t>All New Kijang Innova 2.0 G A/T Lux Bensin</t>
  </si>
  <si>
    <t>L1826QS</t>
  </si>
  <si>
    <t>MHFJW8EM4L2385055</t>
  </si>
  <si>
    <t>1TRA802488</t>
  </si>
  <si>
    <t>L1721QS</t>
  </si>
  <si>
    <t>MHFJW8EM1L2385823</t>
  </si>
  <si>
    <t>1TRA808930</t>
  </si>
  <si>
    <t>L1824QS</t>
  </si>
  <si>
    <t>MHFJW8EM2L2385992</t>
  </si>
  <si>
    <t>1TRA810743</t>
  </si>
  <si>
    <t>0000035/4/03/01/2021</t>
  </si>
  <si>
    <t>All New Kijang Innova 2.0 G A/T Venturer</t>
  </si>
  <si>
    <t>L1418KA</t>
  </si>
  <si>
    <t>MHFAW3EM8M0001603</t>
  </si>
  <si>
    <t>1TRA816418</t>
  </si>
  <si>
    <t>0000069/4/03/10/2021</t>
  </si>
  <si>
    <t>L1183AAB</t>
  </si>
  <si>
    <t>MHFJW8EM1M2393583</t>
  </si>
  <si>
    <t>1TRA916047</t>
  </si>
  <si>
    <t>0000359/4/10/01/2021</t>
  </si>
  <si>
    <t>PT. GRAHA SARANA DUTA</t>
  </si>
  <si>
    <t>Toyota Transmover</t>
  </si>
  <si>
    <t>B2700SRL</t>
  </si>
  <si>
    <t>MHKM5EA2JLK076241</t>
  </si>
  <si>
    <t>1NR G076545</t>
  </si>
  <si>
    <t>+GPS Service</t>
  </si>
  <si>
    <t>B2836SRL</t>
  </si>
  <si>
    <t>MHKM5EA2JLK07</t>
  </si>
  <si>
    <t>1NR G075507</t>
  </si>
  <si>
    <t>B2855SRL</t>
  </si>
  <si>
    <t>MHKM5EA2JLK076060</t>
  </si>
  <si>
    <t>1NR G075267</t>
  </si>
  <si>
    <t>B2851SRM</t>
  </si>
  <si>
    <t>MHKM5EA2JLK076048</t>
  </si>
  <si>
    <t>1NRG075077</t>
  </si>
  <si>
    <t>B2822SRL</t>
  </si>
  <si>
    <t>MHKM5EA2JLK076015</t>
  </si>
  <si>
    <t>1NRG074993</t>
  </si>
  <si>
    <t>B2816SRL</t>
  </si>
  <si>
    <t>MHKM5EA2JLK075958</t>
  </si>
  <si>
    <t>1NRG074272</t>
  </si>
  <si>
    <t>B2674SRL</t>
  </si>
  <si>
    <t>MHKM5EA2JLK075934</t>
  </si>
  <si>
    <t>1NRG074075</t>
  </si>
  <si>
    <t>B2664SRL</t>
  </si>
  <si>
    <t>MHKM5EA2JLK075912</t>
  </si>
  <si>
    <t>1NRG073902</t>
  </si>
  <si>
    <t>B2741SRM</t>
  </si>
  <si>
    <t>MHKM5EA2JLK076249</t>
  </si>
  <si>
    <t>1NRG076738</t>
  </si>
  <si>
    <t>B2698SRL</t>
  </si>
  <si>
    <t>MHKM5EA2JLK076236</t>
  </si>
  <si>
    <t>1NRG076546</t>
  </si>
  <si>
    <t>B2865SRM</t>
  </si>
  <si>
    <t>MHKM5EA2JLK076101</t>
  </si>
  <si>
    <t>1NRG075663</t>
  </si>
  <si>
    <t>B2973SRM</t>
  </si>
  <si>
    <t>MHKM5EA2JLK076494</t>
  </si>
  <si>
    <t>1NRG078522</t>
  </si>
  <si>
    <t>B2909SRM</t>
  </si>
  <si>
    <t>MHKM5EA2JLK076361</t>
  </si>
  <si>
    <t>1NRG077414</t>
  </si>
  <si>
    <t>B2915SRM</t>
  </si>
  <si>
    <t>MHKM5EA2JLK076370</t>
  </si>
  <si>
    <t>1NRG077699</t>
  </si>
  <si>
    <t>B2818SRL</t>
  </si>
  <si>
    <t>MHKM5EA2JLK076002</t>
  </si>
  <si>
    <t>1NRG074504</t>
  </si>
  <si>
    <t>B2688SRL</t>
  </si>
  <si>
    <t>MHKM5EA2JLK076172</t>
  </si>
  <si>
    <t>1NRG076073</t>
  </si>
  <si>
    <t>B2996SRL</t>
  </si>
  <si>
    <t>MHKM5EA2JLK076605</t>
  </si>
  <si>
    <t>1NRG079532</t>
  </si>
  <si>
    <t>B2984SRL</t>
  </si>
  <si>
    <t>MHKM5EA2JLK076591</t>
  </si>
  <si>
    <t>1NRG078951</t>
  </si>
  <si>
    <t>B2731SRM</t>
  </si>
  <si>
    <t>MHKM5EA2JLK076195</t>
  </si>
  <si>
    <t>1NRG076080</t>
  </si>
  <si>
    <t>B2843SRM</t>
  </si>
  <si>
    <t>MHKM5EA2JLK075942</t>
  </si>
  <si>
    <t>1NRG074088</t>
  </si>
  <si>
    <t>B2017SRN</t>
  </si>
  <si>
    <t>MHKM5EA2JLK080327</t>
  </si>
  <si>
    <t>1NRG100453</t>
  </si>
  <si>
    <t>B2015SRN</t>
  </si>
  <si>
    <t>MHKM5EA2JLK076617</t>
  </si>
  <si>
    <t>1NRG079572</t>
  </si>
  <si>
    <t>B2004SRM</t>
  </si>
  <si>
    <t>MHKM5EA2JLK076613</t>
  </si>
  <si>
    <t>1NRG079134</t>
  </si>
  <si>
    <t>B2926SRL</t>
  </si>
  <si>
    <t>MHKM5EA2JLK076420</t>
  </si>
  <si>
    <t>1NRG078479</t>
  </si>
  <si>
    <t>B2971SRM</t>
  </si>
  <si>
    <t>MHKM5EA2JLK076489</t>
  </si>
  <si>
    <t>1NRG078531</t>
  </si>
  <si>
    <t>B2930SRL</t>
  </si>
  <si>
    <t>MHKM5EA2JLK076435</t>
  </si>
  <si>
    <t>1NRG074490</t>
  </si>
  <si>
    <t>B2872SRL</t>
  </si>
  <si>
    <t>MHKM5EA2JLK076411</t>
  </si>
  <si>
    <t>1NRG077738</t>
  </si>
  <si>
    <t>B2864SRL</t>
  </si>
  <si>
    <t>MHKM5EA2JLK076358</t>
  </si>
  <si>
    <t>1NRG077244</t>
  </si>
  <si>
    <t>B2849SRM</t>
  </si>
  <si>
    <t>MHKM5EA2JLK076036</t>
  </si>
  <si>
    <t>1NRG074979</t>
  </si>
  <si>
    <t>B2707SRM</t>
  </si>
  <si>
    <t>MHKM5EA2JLK075953</t>
  </si>
  <si>
    <t>1NRG074131</t>
  </si>
  <si>
    <t>B2714SRL</t>
  </si>
  <si>
    <t>MHKM5EA2JLK076287</t>
  </si>
  <si>
    <t>1NRG076916</t>
  </si>
  <si>
    <t>B2901SRM</t>
  </si>
  <si>
    <t>MHKM5EA2JLK076143</t>
  </si>
  <si>
    <t>1NRG075804</t>
  </si>
  <si>
    <t>B2967SRM</t>
  </si>
  <si>
    <t>MHKM5EA2JLK076477</t>
  </si>
  <si>
    <t>1NRG078362</t>
  </si>
  <si>
    <t>B2955SRM</t>
  </si>
  <si>
    <t>MHKM5EA2JLK076427</t>
  </si>
  <si>
    <t>1NRG077850</t>
  </si>
  <si>
    <t>B2751SRM</t>
  </si>
  <si>
    <t>MHKM5EA2JLK076293</t>
  </si>
  <si>
    <t>1NRG077071</t>
  </si>
  <si>
    <t>B2981SRM</t>
  </si>
  <si>
    <t>MHKM5EA2JLK076535</t>
  </si>
  <si>
    <t>1NRG078857</t>
  </si>
  <si>
    <t>B2868SRL</t>
  </si>
  <si>
    <t>MHKM5EA2JLK076387</t>
  </si>
  <si>
    <t>1NRG077528</t>
  </si>
  <si>
    <t>B2694SRL</t>
  </si>
  <si>
    <t>MHKM5EA2JLK076215</t>
  </si>
  <si>
    <t>1NRG076440</t>
  </si>
  <si>
    <t>B2682SRL</t>
  </si>
  <si>
    <t>MHKM5EA2JLK076088</t>
  </si>
  <si>
    <t>1NRG075362</t>
  </si>
  <si>
    <t>B2820SRL</t>
  </si>
  <si>
    <t>MHKM5EA2JLK076011</t>
  </si>
  <si>
    <t>1NRG074876</t>
  </si>
  <si>
    <t>B2721SRM</t>
  </si>
  <si>
    <t>MHKM5EA2JLK075994</t>
  </si>
  <si>
    <t>1NRG074428</t>
  </si>
  <si>
    <t>B2853SRM</t>
  </si>
  <si>
    <t>MHKM5EA2JLK076052</t>
  </si>
  <si>
    <t>1NRG075162</t>
  </si>
  <si>
    <t>B2709SRM</t>
  </si>
  <si>
    <t>MHKM5EA2JLK075962</t>
  </si>
  <si>
    <t>1NRG074663</t>
  </si>
  <si>
    <t>B2668SRL</t>
  </si>
  <si>
    <t>MHKM5EA2JLK075927</t>
  </si>
  <si>
    <t>1NRG074043</t>
  </si>
  <si>
    <t>B2701SRM</t>
  </si>
  <si>
    <t>MHKM5EA2JLK075919</t>
  </si>
  <si>
    <t>1NRG073949</t>
  </si>
  <si>
    <t>B2697SRM</t>
  </si>
  <si>
    <t>MHKM5EA2JLK075900</t>
  </si>
  <si>
    <t>1NRG074260</t>
  </si>
  <si>
    <t>B2010SRM</t>
  </si>
  <si>
    <t>MHKM5EA2JLK080285</t>
  </si>
  <si>
    <t>1NRG100120</t>
  </si>
  <si>
    <t>B2998SRL</t>
  </si>
  <si>
    <t>MHKM5EA2JLK076608</t>
  </si>
  <si>
    <t>1NRG079147</t>
  </si>
  <si>
    <t>B2954SRL</t>
  </si>
  <si>
    <t>MHKM5EA2JLK076547</t>
  </si>
  <si>
    <t>1NRG078823</t>
  </si>
  <si>
    <t>B2940SRL</t>
  </si>
  <si>
    <t>MHKM5EA2JLK076484</t>
  </si>
  <si>
    <t>1NRG078294</t>
  </si>
  <si>
    <t>B2921SRM</t>
  </si>
  <si>
    <t>MHKM5EA2JLK076391</t>
  </si>
  <si>
    <t>1NRG077560</t>
  </si>
  <si>
    <t>B2001SRN</t>
  </si>
  <si>
    <t>MHKM5EA2JLK076602</t>
  </si>
  <si>
    <t>1NRG079230</t>
  </si>
  <si>
    <t>B2960SRL</t>
  </si>
  <si>
    <t>MHKM5EA2JLK076554</t>
  </si>
  <si>
    <t>1NRG078860</t>
  </si>
  <si>
    <t>B2907SRM</t>
  </si>
  <si>
    <t>MHKM5EA2JLK076313</t>
  </si>
  <si>
    <t>1NRG077097</t>
  </si>
  <si>
    <t>B2712SRL</t>
  </si>
  <si>
    <t>MHKM5EA2JLK076283</t>
  </si>
  <si>
    <t>1NRG076898</t>
  </si>
  <si>
    <t>B2745SRM</t>
  </si>
  <si>
    <t>MHKM5EA2JLK076267</t>
  </si>
  <si>
    <t>1NRG076770</t>
  </si>
  <si>
    <t>B2733SRM</t>
  </si>
  <si>
    <t>MHKM5EA2JLK076208</t>
  </si>
  <si>
    <t>1NRG076228</t>
  </si>
  <si>
    <t>B2852SRL</t>
  </si>
  <si>
    <t>MHKM5EA2JLK076150</t>
  </si>
  <si>
    <t>1NRG075833</t>
  </si>
  <si>
    <t>B2729SRM</t>
  </si>
  <si>
    <t>MHKM5EA2JLK076076</t>
  </si>
  <si>
    <t>1NRG075497</t>
  </si>
  <si>
    <t>B2977SRM</t>
  </si>
  <si>
    <t>MHKM5EA2JLK076509</t>
  </si>
  <si>
    <t>1NRG078462</t>
  </si>
  <si>
    <t>B2942SRL</t>
  </si>
  <si>
    <t>MHKM5EA2JLK076500</t>
  </si>
  <si>
    <t>1NRG078634</t>
  </si>
  <si>
    <t>B2953SRM</t>
  </si>
  <si>
    <t>MHKM5EA2JLK076423</t>
  </si>
  <si>
    <t>1NRG078003</t>
  </si>
  <si>
    <t>B2911SRM</t>
  </si>
  <si>
    <t>MHKM5EA2JLK076365</t>
  </si>
  <si>
    <t>1NRG077694</t>
  </si>
  <si>
    <t>B2860SRL</t>
  </si>
  <si>
    <t>MHKM5EA2JLK076200</t>
  </si>
  <si>
    <t>1NRG076203</t>
  </si>
  <si>
    <t>B2923SRM</t>
  </si>
  <si>
    <t>MHKM5EA2JLK076398</t>
  </si>
  <si>
    <t>1NRG077700</t>
  </si>
  <si>
    <t>B2897SRM</t>
  </si>
  <si>
    <t>MHKM5EA2JLK076123</t>
  </si>
  <si>
    <t>1NRG075508</t>
  </si>
  <si>
    <t>B2717SRM</t>
  </si>
  <si>
    <t>MHKM5EA2JLK075973</t>
  </si>
  <si>
    <t>1NRG074802</t>
  </si>
  <si>
    <t>B2725SRM</t>
  </si>
  <si>
    <t>MHKM5EA2JLK076026</t>
  </si>
  <si>
    <t>1NRG074999</t>
  </si>
  <si>
    <t>B2656SRL</t>
  </si>
  <si>
    <t>MHKM5EA2JLK075882</t>
  </si>
  <si>
    <t>1NRG073885</t>
  </si>
  <si>
    <t>B2699SRM</t>
  </si>
  <si>
    <t>MHKM5EA2JLK075907</t>
  </si>
  <si>
    <t>1NRG074124</t>
  </si>
  <si>
    <t>B2812SRL</t>
  </si>
  <si>
    <t>MHKM5EA2JLK075903</t>
  </si>
  <si>
    <t>1NRG073979</t>
  </si>
  <si>
    <t>B2739SRM</t>
  </si>
  <si>
    <t>MHKM5EA2JLK076220</t>
  </si>
  <si>
    <t>1NRG076604</t>
  </si>
  <si>
    <t>B2686SRL</t>
  </si>
  <si>
    <t>MHKM5EA2JLK076168</t>
  </si>
  <si>
    <t>1NRG076011</t>
  </si>
  <si>
    <t>B2899SRM</t>
  </si>
  <si>
    <t>MHKM5EA2JLK076138</t>
  </si>
  <si>
    <t>1NRG075794</t>
  </si>
  <si>
    <t>B2895SRM</t>
  </si>
  <si>
    <t>MHKM5EA2JLK076118</t>
  </si>
  <si>
    <t>1NRG075482</t>
  </si>
  <si>
    <t>B2814SRL</t>
  </si>
  <si>
    <t>MHKM5EA2JLK075946</t>
  </si>
  <si>
    <t>1NRG074340</t>
  </si>
  <si>
    <t>B2702SRL</t>
  </si>
  <si>
    <t>MHKM5EA2JLK076246</t>
  </si>
  <si>
    <t>1NRG076716</t>
  </si>
  <si>
    <t>B2858SRL</t>
  </si>
  <si>
    <t>MHKM5EA2JLK076175</t>
  </si>
  <si>
    <t>1NRG076181</t>
  </si>
  <si>
    <t>B2861SRM</t>
  </si>
  <si>
    <t>MHKM5EA2JLK076092</t>
  </si>
  <si>
    <t>1NRG075441</t>
  </si>
  <si>
    <t>B2830SRL</t>
  </si>
  <si>
    <t>MHKM5EA2JLK076073</t>
  </si>
  <si>
    <t>1NRG075297</t>
  </si>
  <si>
    <t>B2980SRL</t>
  </si>
  <si>
    <t>MHKM5EA2JLK076580</t>
  </si>
  <si>
    <t>1NRG079172</t>
  </si>
  <si>
    <t>B2983SRM</t>
  </si>
  <si>
    <t>MHKM5EA2JLK076562</t>
  </si>
  <si>
    <t>1NRG078969</t>
  </si>
  <si>
    <t>B2708SRL</t>
  </si>
  <si>
    <t>MHKM5EA2JLK076259</t>
  </si>
  <si>
    <t>1NRG076765</t>
  </si>
  <si>
    <t>B2856SRL</t>
  </si>
  <si>
    <t>MHKM5EA2JLK076163</t>
  </si>
  <si>
    <t>1NRG075923</t>
  </si>
  <si>
    <t>B2859SRM</t>
  </si>
  <si>
    <t>MHKM5EA2JLK076068</t>
  </si>
  <si>
    <t>1NRG075287</t>
  </si>
  <si>
    <t>B2824SRL</t>
  </si>
  <si>
    <t>MHKM5EA2JLK076030</t>
  </si>
  <si>
    <t>1NRG074938</t>
  </si>
  <si>
    <t>B2680SRL</t>
  </si>
  <si>
    <t>MHKM5EA2JLK076039</t>
  </si>
  <si>
    <t>1NRG074980</t>
  </si>
  <si>
    <t>B2678SRL</t>
  </si>
  <si>
    <t>MHKM5EA2JLK076004</t>
  </si>
  <si>
    <t>1NRG074728</t>
  </si>
  <si>
    <t>B2719SRM</t>
  </si>
  <si>
    <t>MHKM5EA2JLK075990</t>
  </si>
  <si>
    <t>1NRG074540</t>
  </si>
  <si>
    <t>B2845SRM</t>
  </si>
  <si>
    <t>MHKM5EA2JLK075950</t>
  </si>
  <si>
    <t>1NRG074141</t>
  </si>
  <si>
    <t>B2705SRM</t>
  </si>
  <si>
    <t>MHKM5EA2JLK075939</t>
  </si>
  <si>
    <t>1NRG074146</t>
  </si>
  <si>
    <t>B2763SRM</t>
  </si>
  <si>
    <t>MHKM5EA2JLK076340</t>
  </si>
  <si>
    <t>1NRG077330</t>
  </si>
  <si>
    <t>B2718SRL</t>
  </si>
  <si>
    <t>MHKM5EA2JLK076297</t>
  </si>
  <si>
    <t>1NRG076838</t>
  </si>
  <si>
    <t>B2706SRL</t>
  </si>
  <si>
    <t>MHKM5EA2JLK076252</t>
  </si>
  <si>
    <t>1NRG076693</t>
  </si>
  <si>
    <t>B2761SRM</t>
  </si>
  <si>
    <t>MHKM5EA2JLK076333</t>
  </si>
  <si>
    <t>1NRG077189</t>
  </si>
  <si>
    <t>B2755SRM</t>
  </si>
  <si>
    <t>MHKM5EA2JLK076310</t>
  </si>
  <si>
    <t>1NRG077098</t>
  </si>
  <si>
    <t>B2710SRL</t>
  </si>
  <si>
    <t>MHKM5EA2JLK076274</t>
  </si>
  <si>
    <t>1NRG076903</t>
  </si>
  <si>
    <t>B2737SRM</t>
  </si>
  <si>
    <t>MHKM5EA2JLK076225</t>
  </si>
  <si>
    <t>1NRG076496</t>
  </si>
  <si>
    <t>B2690SRL</t>
  </si>
  <si>
    <t>MHKM5EA2JLK076179</t>
  </si>
  <si>
    <t>1NRG076115</t>
  </si>
  <si>
    <t>B2857SRM</t>
  </si>
  <si>
    <t>MHKM5EA2JLK076063</t>
  </si>
  <si>
    <t>1NRG075200</t>
  </si>
  <si>
    <t>B2644SRL</t>
  </si>
  <si>
    <t>MHKM5EA2JLK076350</t>
  </si>
  <si>
    <t>1NRG077220</t>
  </si>
  <si>
    <t>B2692SRL</t>
  </si>
  <si>
    <t>MHKM5EA2JLK076190</t>
  </si>
  <si>
    <t>1NRG076079</t>
  </si>
  <si>
    <t>B2841SRM</t>
  </si>
  <si>
    <t>MHKM5EA2JLK075916</t>
  </si>
  <si>
    <t>1NRG074004</t>
  </si>
  <si>
    <t>B2964SRL</t>
  </si>
  <si>
    <t>MHKM5EA2JLK076558</t>
  </si>
  <si>
    <t>1NRG078827</t>
  </si>
  <si>
    <t>B2952SRL</t>
  </si>
  <si>
    <t>MHKM5EA2JLK076539</t>
  </si>
  <si>
    <t>1NRG078708</t>
  </si>
  <si>
    <t>B2948SRL</t>
  </si>
  <si>
    <t>MHKM5EA2JLK076525</t>
  </si>
  <si>
    <t>1NRG078672</t>
  </si>
  <si>
    <t>B2965SRM</t>
  </si>
  <si>
    <t>MHKM5EA2JLK076468</t>
  </si>
  <si>
    <t>1NRG078206</t>
  </si>
  <si>
    <t>B2963SRM</t>
  </si>
  <si>
    <t>MHKM5EA2JLK076463</t>
  </si>
  <si>
    <t>1NRG078215</t>
  </si>
  <si>
    <t>B2006SRM</t>
  </si>
  <si>
    <t>MHKM5EA2JLK080100</t>
  </si>
  <si>
    <t>1NRG099261</t>
  </si>
  <si>
    <t>B2938SRL</t>
  </si>
  <si>
    <t>MHKM5EA2JLK076472</t>
  </si>
  <si>
    <t>1NRG078207</t>
  </si>
  <si>
    <t>B2944SRL</t>
  </si>
  <si>
    <t>MHKM5EA2JLK076506</t>
  </si>
  <si>
    <t>1NRG078538</t>
  </si>
  <si>
    <t>B2870SRL</t>
  </si>
  <si>
    <t>MHKM5EA2JLK076395</t>
  </si>
  <si>
    <t>1NRG077696</t>
  </si>
  <si>
    <t>B2956SRL</t>
  </si>
  <si>
    <t>MHKM5EA2JLK076549</t>
  </si>
  <si>
    <t>1NRG078970</t>
  </si>
  <si>
    <t>B2747SRM</t>
  </si>
  <si>
    <t>MHKM5EA2JLK076271</t>
  </si>
  <si>
    <t>1NRG076731</t>
  </si>
  <si>
    <t>B2903SRM</t>
  </si>
  <si>
    <t>MHKM5EA2JLK076158</t>
  </si>
  <si>
    <t>1NRG075921</t>
  </si>
  <si>
    <t>B2765SRM</t>
  </si>
  <si>
    <t>MHKM5EA2JLK076344</t>
  </si>
  <si>
    <t>1NRG077249</t>
  </si>
  <si>
    <t>B2722SRL</t>
  </si>
  <si>
    <t>MHKM5EA2JLK076336</t>
  </si>
  <si>
    <t>1NRG077376</t>
  </si>
  <si>
    <t>B2854SRL</t>
  </si>
  <si>
    <t>MHKM5EA2JLK076154</t>
  </si>
  <si>
    <t>1NRG075909</t>
  </si>
  <si>
    <t>B2684SRL</t>
  </si>
  <si>
    <t>MHKM5EA2JLK076129</t>
  </si>
  <si>
    <t>1NRG075481</t>
  </si>
  <si>
    <t>B2863SRM</t>
  </si>
  <si>
    <t>MHKM5EA2JLK076097</t>
  </si>
  <si>
    <t>1NRG075574</t>
  </si>
  <si>
    <t>B2723SRM</t>
  </si>
  <si>
    <t>MHKM5EA2JLK076023</t>
  </si>
  <si>
    <t>1NRG075022</t>
  </si>
  <si>
    <t>B2711SRM</t>
  </si>
  <si>
    <t>MHKM5EA2JLK075969</t>
  </si>
  <si>
    <t>1NRG074423</t>
  </si>
  <si>
    <t>B2975SRM</t>
  </si>
  <si>
    <t>MHKM5EA2JLK076497</t>
  </si>
  <si>
    <t>1NRG078293</t>
  </si>
  <si>
    <t>B2959SRM</t>
  </si>
  <si>
    <t>MHKM5EA2JLK076447</t>
  </si>
  <si>
    <t>1NRG078106</t>
  </si>
  <si>
    <t>B2961SRM</t>
  </si>
  <si>
    <t>MHKM5EA2JLK076452</t>
  </si>
  <si>
    <t>1NRG077938</t>
  </si>
  <si>
    <t>B2925SRM</t>
  </si>
  <si>
    <t>MHKM5EA2JLK076415</t>
  </si>
  <si>
    <t>1NRG077933</t>
  </si>
  <si>
    <t>B2757SRM</t>
  </si>
  <si>
    <t>MHKM5EA2JLK076317</t>
  </si>
  <si>
    <t>1NRG077135</t>
  </si>
  <si>
    <t>B2826SRL</t>
  </si>
  <si>
    <t>MHKM5EA2JLK076043</t>
  </si>
  <si>
    <t>1NRG075191</t>
  </si>
  <si>
    <t>B2672SRL</t>
  </si>
  <si>
    <t>MHKM5EA2JLK075931</t>
  </si>
  <si>
    <t>1NRG074085</t>
  </si>
  <si>
    <t>B2905SRM</t>
  </si>
  <si>
    <t>MHKM5EA2JLK076183</t>
  </si>
  <si>
    <t>1NRG075975</t>
  </si>
  <si>
    <t>B2982SRL</t>
  </si>
  <si>
    <t>MHKM5EA2JLK076587</t>
  </si>
  <si>
    <t>1NRG079104</t>
  </si>
  <si>
    <t>B2848SRL</t>
  </si>
  <si>
    <t>MHKM5EA2JLK076134</t>
  </si>
  <si>
    <t>1NRG075718</t>
  </si>
  <si>
    <t>B2676SRL</t>
  </si>
  <si>
    <t>MHKM5EA2JLK075998</t>
  </si>
  <si>
    <t>1NRG074538</t>
  </si>
  <si>
    <t>B2936SRL</t>
  </si>
  <si>
    <t>MHKM5EA2JLK076456</t>
  </si>
  <si>
    <t>1NRG077952</t>
  </si>
  <si>
    <t>B2932SRL</t>
  </si>
  <si>
    <t>MHKM5EA2JLK076439</t>
  </si>
  <si>
    <t>1NRG078229</t>
  </si>
  <si>
    <t>B2847SRM</t>
  </si>
  <si>
    <t>MHKM5EA2JLK076019</t>
  </si>
  <si>
    <t>1NRG074757</t>
  </si>
  <si>
    <t>B2867SRL</t>
  </si>
  <si>
    <t>MHKM5EA2JLK076106</t>
  </si>
  <si>
    <t>1NRG075890</t>
  </si>
  <si>
    <t>B2917SRM</t>
  </si>
  <si>
    <t>MHKM5EA2JLK076373</t>
  </si>
  <si>
    <t>1NRG077534</t>
  </si>
  <si>
    <t>B2759SRM</t>
  </si>
  <si>
    <t>MHKM5EA2JLK076329</t>
  </si>
  <si>
    <t>1NRG077203</t>
  </si>
  <si>
    <t>B2720SRL</t>
  </si>
  <si>
    <t>MHKM5EA2JLK076324</t>
  </si>
  <si>
    <t>1NRG077155</t>
  </si>
  <si>
    <t>B2753SRM</t>
  </si>
  <si>
    <t>MHKM5EA2JLK076305</t>
  </si>
  <si>
    <t>1NRG077273</t>
  </si>
  <si>
    <t>B2716SRL</t>
  </si>
  <si>
    <t>MHKM5EA2JLK076290</t>
  </si>
  <si>
    <t>1NRG076998</t>
  </si>
  <si>
    <t>B2743SRM</t>
  </si>
  <si>
    <t>MHKM5EA2JLK076262</t>
  </si>
  <si>
    <t>1NRG076763</t>
  </si>
  <si>
    <t>B2696SRL</t>
  </si>
  <si>
    <t>MHKM5EA2JLK076230</t>
  </si>
  <si>
    <t>1NRG076487</t>
  </si>
  <si>
    <t>B2862SRL</t>
  </si>
  <si>
    <t>MHKM5EA2JLK076204</t>
  </si>
  <si>
    <t>1NRG076333</t>
  </si>
  <si>
    <t>B2850SRL</t>
  </si>
  <si>
    <t>MHKM5EA2JLK076147</t>
  </si>
  <si>
    <t>1NRG075859</t>
  </si>
  <si>
    <t>B2012SRM</t>
  </si>
  <si>
    <t>MHKM5EA2JLK080356</t>
  </si>
  <si>
    <t>1NRG100364</t>
  </si>
  <si>
    <t>B2834SRL</t>
  </si>
  <si>
    <t>MHKM5EA2JLK076110</t>
  </si>
  <si>
    <t>1NRG075361</t>
  </si>
  <si>
    <t>B2832SRL</t>
  </si>
  <si>
    <t>MHKM5EA2JLK076081</t>
  </si>
  <si>
    <t>1NRG075670</t>
  </si>
  <si>
    <t>B2997SRM</t>
  </si>
  <si>
    <t>MHKM5EA2JLK076597</t>
  </si>
  <si>
    <t>1NRG079205</t>
  </si>
  <si>
    <t>B2995SRM</t>
  </si>
  <si>
    <t>MHKM5EA2JLK076583</t>
  </si>
  <si>
    <t>1NRG078985</t>
  </si>
  <si>
    <t>B2991SRM</t>
  </si>
  <si>
    <t>MHKM5EA2JLK076576</t>
  </si>
  <si>
    <t>1NRG079051</t>
  </si>
  <si>
    <t>B2978SRL</t>
  </si>
  <si>
    <t>MHKM5EA2JLK076571</t>
  </si>
  <si>
    <t>1NRG078990</t>
  </si>
  <si>
    <t>B2989SRM</t>
  </si>
  <si>
    <t>MHKM5EA2JLK076567</t>
  </si>
  <si>
    <t>1NRG078829</t>
  </si>
  <si>
    <t>B2979SRM</t>
  </si>
  <si>
    <t>MHKM5EA2JLK076521</t>
  </si>
  <si>
    <t>1NRG078920</t>
  </si>
  <si>
    <t>B2950SRL</t>
  </si>
  <si>
    <t>MHKM5EA2JLK076530</t>
  </si>
  <si>
    <t>1NRG078627</t>
  </si>
  <si>
    <t>B2946SRL</t>
  </si>
  <si>
    <t>MHKM5EA2JLK076514</t>
  </si>
  <si>
    <t>1NRG078466</t>
  </si>
  <si>
    <t>B2969SRM</t>
  </si>
  <si>
    <t>MHKM5EA2JLK076480</t>
  </si>
  <si>
    <t>1NRG078344</t>
  </si>
  <si>
    <t>B2957SRM</t>
  </si>
  <si>
    <t>MHKM5EA2JLK076432</t>
  </si>
  <si>
    <t>1NRG077852</t>
  </si>
  <si>
    <t>B2951SRM</t>
  </si>
  <si>
    <t>MHKM5EA2JLK076402</t>
  </si>
  <si>
    <t>1NRG077608</t>
  </si>
  <si>
    <t>B2919SRM</t>
  </si>
  <si>
    <t>MHKM5EA2JLK076376</t>
  </si>
  <si>
    <t>1NRG077542</t>
  </si>
  <si>
    <t>B2866SRL</t>
  </si>
  <si>
    <t>MHKM5EA2JLK076382</t>
  </si>
  <si>
    <t>1NRG077531</t>
  </si>
  <si>
    <t>0000104/4/04/10/2021</t>
  </si>
  <si>
    <t>Xpander1.5L Exceed A/T White</t>
  </si>
  <si>
    <t>D1302XYY</t>
  </si>
  <si>
    <t>MK2NCLHARMJ0019627</t>
  </si>
  <si>
    <t>4A91KAJ5215</t>
  </si>
  <si>
    <t>0000078/4/04/12/2020</t>
  </si>
  <si>
    <t>PT. CIREBON POWER SERVICES</t>
  </si>
  <si>
    <t>Isuzu TRAGA Pick Up FD</t>
  </si>
  <si>
    <t>E8890CA</t>
  </si>
  <si>
    <t>MHCPHR54CLJ417843</t>
  </si>
  <si>
    <t>E417843</t>
  </si>
  <si>
    <t>0000077/4/04/12/2020</t>
  </si>
  <si>
    <t>E8879CA</t>
  </si>
  <si>
    <t>MHCPHR54CLJ417359</t>
  </si>
  <si>
    <t>E417359</t>
  </si>
  <si>
    <t>0000076/4/04/12/2020</t>
  </si>
  <si>
    <t>Isuzu Elf NLR55 BLX</t>
  </si>
  <si>
    <t>E7261AA</t>
  </si>
  <si>
    <t>E7021KB</t>
  </si>
  <si>
    <t>MHCNLR55HLJ088230</t>
  </si>
  <si>
    <t>M088230</t>
  </si>
  <si>
    <t>E7257AA</t>
  </si>
  <si>
    <t>E7022KB</t>
  </si>
  <si>
    <t>MHCNLR55HLJ088605</t>
  </si>
  <si>
    <t>M088605</t>
  </si>
  <si>
    <t>0000075/4/04/12/2020</t>
  </si>
  <si>
    <t>E1832DE</t>
  </si>
  <si>
    <t>MK2NCXTARLJ006236</t>
  </si>
  <si>
    <t>4A91JB0360</t>
  </si>
  <si>
    <t>0000074/4/04/12/2020</t>
  </si>
  <si>
    <t>E1088DI</t>
  </si>
  <si>
    <t>MHFJW8EM5L2386098</t>
  </si>
  <si>
    <t>1TRA812665</t>
  </si>
  <si>
    <t>0000073/4/04/12/2020</t>
  </si>
  <si>
    <t>E1826DE</t>
  </si>
  <si>
    <t>MHFJB8EM7L1075855</t>
  </si>
  <si>
    <t>2GDC777675</t>
  </si>
  <si>
    <t>E1824DE</t>
  </si>
  <si>
    <t>MHFJB8EMXL1075851</t>
  </si>
  <si>
    <t>2GDC777687</t>
  </si>
  <si>
    <t>E1825DE</t>
  </si>
  <si>
    <t>MHFJB8EM7L1075886</t>
  </si>
  <si>
    <t>2GDC779046</t>
  </si>
  <si>
    <t>0000072/4/04/12/2020</t>
  </si>
  <si>
    <t>E7253AA</t>
  </si>
  <si>
    <t>JTFSS22P4L0191328</t>
  </si>
  <si>
    <t>2KDB047915</t>
  </si>
  <si>
    <t>E7252AA</t>
  </si>
  <si>
    <t>JTFSS22P2L0191344</t>
  </si>
  <si>
    <t>2KDB047892</t>
  </si>
  <si>
    <t>E7255AA</t>
  </si>
  <si>
    <t>JTFSS22P1L0191318</t>
  </si>
  <si>
    <t>2KDB047769</t>
  </si>
  <si>
    <t>0000071/4/04/12/2020</t>
  </si>
  <si>
    <t>E1866DE</t>
  </si>
  <si>
    <t>MHFAW8EM4L0215788</t>
  </si>
  <si>
    <t>1TRA812448</t>
  </si>
  <si>
    <t>0000102/4/04/07/2021</t>
  </si>
  <si>
    <t>PT. CIREBON ELECTRIC POWER</t>
  </si>
  <si>
    <t>Hilux 2.4 V Double Cabin 4x4 A/T</t>
  </si>
  <si>
    <t>E8229BF</t>
  </si>
  <si>
    <t>MR0BB3CD0M0001725</t>
  </si>
  <si>
    <t>2GD1002960</t>
  </si>
  <si>
    <t>0000094/4/04/06/2021</t>
  </si>
  <si>
    <t>E1263DK</t>
  </si>
  <si>
    <t>JTNGF3DH1M8030903</t>
  </si>
  <si>
    <t>2AR2666703</t>
  </si>
  <si>
    <t>0000095/4/04/06/2021</t>
  </si>
  <si>
    <t>New Fortuner 2.7 SRZ AT Bensin Lux</t>
  </si>
  <si>
    <t>E1208DK</t>
  </si>
  <si>
    <t>MHFAX8GS4M0220502</t>
  </si>
  <si>
    <t>2TRA877764</t>
  </si>
  <si>
    <t>0000096/4/04/06/2021</t>
  </si>
  <si>
    <t>E1132DK</t>
  </si>
  <si>
    <t>MHFAW8EM1M0217175</t>
  </si>
  <si>
    <t>1TRA869558</t>
  </si>
  <si>
    <t>0000097/4/04/06/2021</t>
  </si>
  <si>
    <t>E1268Dk</t>
  </si>
  <si>
    <t>MK2KRWPNUMJ005899</t>
  </si>
  <si>
    <t>4N15UHJ2749</t>
  </si>
  <si>
    <t>0000337/4/10/12/2020</t>
  </si>
  <si>
    <t>INFOMEDIA NUSANTARA, PT</t>
  </si>
  <si>
    <t>B2619SOL</t>
  </si>
  <si>
    <t>MHFJW8EM2H2323385</t>
  </si>
  <si>
    <t>1TRA226484</t>
  </si>
  <si>
    <t>0000587/4/01/12/2020</t>
  </si>
  <si>
    <t>DAFITAMA PUTRAKASRINDO, CV</t>
  </si>
  <si>
    <t>Colt Diesel FE71 Box</t>
  </si>
  <si>
    <t>B9752PCI</t>
  </si>
  <si>
    <t>MHMFE71P1EK050438</t>
  </si>
  <si>
    <t>4D34TK55190</t>
  </si>
  <si>
    <t>0000780/4/01/06/2021</t>
  </si>
  <si>
    <t>B2399UKY</t>
  </si>
  <si>
    <t>MK2NCWPARKJ002047</t>
  </si>
  <si>
    <t>4A91GM7977</t>
  </si>
  <si>
    <t>0000455/4/08/02/2021</t>
  </si>
  <si>
    <t>MCLOGI ARK INDONESIA, PT</t>
  </si>
  <si>
    <t>Outlender PHEV Ultimate 4x4 A/T</t>
  </si>
  <si>
    <t>B1291UJW</t>
  </si>
  <si>
    <t>JMYXDGG3WKZ000121</t>
  </si>
  <si>
    <t>4B12BR0848</t>
  </si>
  <si>
    <t>0000345/4/10/01/2021</t>
  </si>
  <si>
    <t>BANK SINARMAS, PT</t>
  </si>
  <si>
    <t>All New Triton HDX DC 4x4 M/T</t>
  </si>
  <si>
    <t>KB8768AY</t>
  </si>
  <si>
    <t>MMBJNKL30MH023651</t>
  </si>
  <si>
    <t>4D56UBD2813</t>
  </si>
  <si>
    <t>0000608/4/01/01/2021</t>
  </si>
  <si>
    <t>SOMPO INSURANCE INDONESIA, PT</t>
  </si>
  <si>
    <t>Xpander  1.5L GLX M/T</t>
  </si>
  <si>
    <t>B2952PKW</t>
  </si>
  <si>
    <t>MK2NCLLANLJ000281</t>
  </si>
  <si>
    <t>4A91HQ8731</t>
  </si>
  <si>
    <t>0000757/4/01/05/2021</t>
  </si>
  <si>
    <t>B2260POC</t>
  </si>
  <si>
    <t>MK2NCLPARMJ001841</t>
  </si>
  <si>
    <t>4A91KAC8721</t>
  </si>
  <si>
    <t>0000351/4/10/02/2021</t>
  </si>
  <si>
    <t>RAFITAMA MILLENIAL WAHYUDI, PT</t>
  </si>
  <si>
    <t>B2221SRP</t>
  </si>
  <si>
    <t>MHKM5EB3JMK032346</t>
  </si>
  <si>
    <t>1NRG118048</t>
  </si>
  <si>
    <t>B2219SRP</t>
  </si>
  <si>
    <t>MHKM5EB3JMK032345</t>
  </si>
  <si>
    <t>1NRG118287</t>
  </si>
  <si>
    <t>0000350/4/10/02/2021</t>
  </si>
  <si>
    <t>B2502SRO</t>
  </si>
  <si>
    <t>MK2NCLMARMJ000204</t>
  </si>
  <si>
    <t>4A91JD4633</t>
  </si>
  <si>
    <t>B2519SRP</t>
  </si>
  <si>
    <t>MK2NCLMARMJ000209</t>
  </si>
  <si>
    <t>4A91JD4062</t>
  </si>
  <si>
    <t>0000346/4/10/01/2021</t>
  </si>
  <si>
    <t>HARPA SEKAWAN, PT</t>
  </si>
  <si>
    <t>All New Kijang Innova 2.0 A/T Venturer</t>
  </si>
  <si>
    <t>B1695SSL</t>
  </si>
  <si>
    <t>MHFAW3EM7M0001690</t>
  </si>
  <si>
    <t>1TRA821694</t>
  </si>
  <si>
    <t>0000634/4/01/02/2021</t>
  </si>
  <si>
    <t>B2722PKX</t>
  </si>
  <si>
    <t>MHFJW8EM4L2384861</t>
  </si>
  <si>
    <t>1TRA799740</t>
  </si>
  <si>
    <t>0000081/4/04/01/2021</t>
  </si>
  <si>
    <t>JASA SARANA, PT</t>
  </si>
  <si>
    <t>B2354PKJ</t>
  </si>
  <si>
    <t>MHFJB8EM1K1062890</t>
  </si>
  <si>
    <t>2GDC649722</t>
  </si>
  <si>
    <t>0000079/4/04/01/2021</t>
  </si>
  <si>
    <t>BANK CHINA CONTRUCTION BANK INDONESIA TBK</t>
  </si>
  <si>
    <t>B2387SRM</t>
  </si>
  <si>
    <t>MHFJW8EM0L2385411</t>
  </si>
  <si>
    <t>1TRA795347</t>
  </si>
  <si>
    <t>B2338SRL</t>
  </si>
  <si>
    <t>MHFJW8EM4L2385413</t>
  </si>
  <si>
    <t>1TRA805429</t>
  </si>
  <si>
    <t>B2481SRM</t>
  </si>
  <si>
    <t>MHFJW8EM8L2385981</t>
  </si>
  <si>
    <t>1TRA810593</t>
  </si>
  <si>
    <t>B2389SRM</t>
  </si>
  <si>
    <t>MHFJW8EM7L2384370</t>
  </si>
  <si>
    <t>1TRA792546</t>
  </si>
  <si>
    <t>B2326SRL</t>
  </si>
  <si>
    <t>MHFJW8EM1L2385207</t>
  </si>
  <si>
    <t>1TRA803437</t>
  </si>
  <si>
    <t>B2383SRM</t>
  </si>
  <si>
    <t>MHFJW8EM2L2384874</t>
  </si>
  <si>
    <t>1TRA799952</t>
  </si>
  <si>
    <t>B2342SRL</t>
  </si>
  <si>
    <t>MHFJW8EM8L2386015</t>
  </si>
  <si>
    <t>1TRA811119</t>
  </si>
  <si>
    <t>B2340SRL</t>
  </si>
  <si>
    <t>MHFJW8EM7L2385423</t>
  </si>
  <si>
    <t>1TRA801180</t>
  </si>
  <si>
    <t>0000080/4/04/01/2021</t>
  </si>
  <si>
    <t>B2479SRM</t>
  </si>
  <si>
    <t>MHKM5EA3JLK175328</t>
  </si>
  <si>
    <t>1NRG111496</t>
  </si>
  <si>
    <t>0000083/4/04/02/2021</t>
  </si>
  <si>
    <t>D1173AIY</t>
  </si>
  <si>
    <t>MHKM5EA3JMK178348</t>
  </si>
  <si>
    <t>1NRG119436</t>
  </si>
  <si>
    <t>0000338/4/10/01/2021</t>
  </si>
  <si>
    <t>GREENFIELDS DAIRY INDONESIA. PT</t>
  </si>
  <si>
    <t>B2852SRM</t>
  </si>
  <si>
    <t>MHKA6GK6JLJ060968</t>
  </si>
  <si>
    <t>3NRH556050</t>
  </si>
  <si>
    <t>B2854SRM</t>
  </si>
  <si>
    <t>MHKA6GK6JLJ606005</t>
  </si>
  <si>
    <t>3NRH552984</t>
  </si>
  <si>
    <t>0000339/4/10/01/2021</t>
  </si>
  <si>
    <t>B2895SRN</t>
  </si>
  <si>
    <t>MHKA6GK6JLJ060932</t>
  </si>
  <si>
    <t>3NRH554777</t>
  </si>
  <si>
    <t>0000340/4/10/01/2021</t>
  </si>
  <si>
    <t>B2844SRM</t>
  </si>
  <si>
    <t>MHKA6GK6JLJ060928</t>
  </si>
  <si>
    <t>3NRH554543</t>
  </si>
  <si>
    <t>0000341/4/10/01/2021</t>
  </si>
  <si>
    <t>B2893SRN</t>
  </si>
  <si>
    <t>MHKA6GK6JLJ060931</t>
  </si>
  <si>
    <t>3NRH554775</t>
  </si>
  <si>
    <t>0000342/4/10/01/2021</t>
  </si>
  <si>
    <t>B2901SRN</t>
  </si>
  <si>
    <t>MHKA6GK6JLJ606191</t>
  </si>
  <si>
    <t>3NRH555737</t>
  </si>
  <si>
    <t>0000343/4/10/01/2021</t>
  </si>
  <si>
    <t>B2866SRM</t>
  </si>
  <si>
    <t>MHKA6GK6JLJ606064</t>
  </si>
  <si>
    <t>3NRH555728</t>
  </si>
  <si>
    <t>0000348/4/10/01/2021</t>
  </si>
  <si>
    <t>B2872SRM</t>
  </si>
  <si>
    <t>MHKA6GK6JLJ606259</t>
  </si>
  <si>
    <t>3NRH555867</t>
  </si>
  <si>
    <t>0000349/4/10/01/2021</t>
  </si>
  <si>
    <t>B2870SRM</t>
  </si>
  <si>
    <t>MHKA6GK6JLJ606258</t>
  </si>
  <si>
    <t>3NRH556038</t>
  </si>
  <si>
    <t>B2868SRM</t>
  </si>
  <si>
    <t>MHKA6GK6JLJ606187</t>
  </si>
  <si>
    <t>3NRH555716</t>
  </si>
  <si>
    <t>0000334/4/10/12/2020</t>
  </si>
  <si>
    <t>PT. ALSOK BASS INDONESIA SECURITY SERVICES</t>
  </si>
  <si>
    <t>B1656W</t>
  </si>
  <si>
    <t>MMBGUKR10LH010823</t>
  </si>
  <si>
    <t>4N15UGM0893</t>
  </si>
  <si>
    <t>0000362/4/10/04/2021</t>
  </si>
  <si>
    <t>B2230SRV</t>
  </si>
  <si>
    <t>MK2NCLHARMJ001380</t>
  </si>
  <si>
    <t>4A91KAD0994</t>
  </si>
  <si>
    <t>0000352/4/10/02/2021</t>
  </si>
  <si>
    <t>PT. NABEL SAKHA GEMILANG</t>
  </si>
  <si>
    <t>B2211SRQ</t>
  </si>
  <si>
    <t>MHKM5EB3JMK032528</t>
  </si>
  <si>
    <t>1NRG120416</t>
  </si>
  <si>
    <t>0000500/4/08/04/2021</t>
  </si>
  <si>
    <t>B2390UZA</t>
  </si>
  <si>
    <t>MHKM5EB3JMK033917</t>
  </si>
  <si>
    <t>1NRG133329</t>
  </si>
  <si>
    <t>0000356/4/10/02/2021</t>
  </si>
  <si>
    <t>PT. NISSIN FOOD INDONESIA</t>
  </si>
  <si>
    <t>B2180SRP</t>
  </si>
  <si>
    <t>MHKM5FB4JMK030360</t>
  </si>
  <si>
    <t>2NRG602373</t>
  </si>
  <si>
    <t>0000038/4/03/03/2021</t>
  </si>
  <si>
    <t>PT. Indah Jaya Ekspress</t>
  </si>
  <si>
    <t>Colt Diesel FE 74 LK</t>
  </si>
  <si>
    <t>L9355CD</t>
  </si>
  <si>
    <t>MHMFE74PVMK004867</t>
  </si>
  <si>
    <t>4D34TX28119</t>
  </si>
  <si>
    <t>0000492/4/08/04/2021</t>
  </si>
  <si>
    <t>PT. BERLIAN SISTEM INFORMASI</t>
  </si>
  <si>
    <t>B1422UJW</t>
  </si>
  <si>
    <t>MK2KRWPNUMJ002337</t>
  </si>
  <si>
    <t>4N15UHD7534</t>
  </si>
  <si>
    <t>0000001/4/34/03/2021</t>
  </si>
  <si>
    <t>PT. SEMESTA BOLO TRANSINDO</t>
  </si>
  <si>
    <t>B2866PKZ</t>
  </si>
  <si>
    <t>MK2NCLTARMJ001216</t>
  </si>
  <si>
    <t>4A91JG7521</t>
  </si>
  <si>
    <t>0000002/4/34/03/2021</t>
  </si>
  <si>
    <t>B2735POA</t>
  </si>
  <si>
    <t>MK2NCLHARMJ000653</t>
  </si>
  <si>
    <t>4A91JG4743</t>
  </si>
  <si>
    <t>0000005/4/34/06/2021</t>
  </si>
  <si>
    <t>B2398UKZ</t>
  </si>
  <si>
    <t>MK2NCWPARKJ003767</t>
  </si>
  <si>
    <t>4A91GR6283</t>
  </si>
  <si>
    <t>B2276UOA</t>
  </si>
  <si>
    <t>MK2NCWPARKJ003975</t>
  </si>
  <si>
    <t>4A91GS1214</t>
  </si>
  <si>
    <t>B2397UKY</t>
  </si>
  <si>
    <t>MK2NCWPARKJ002344</t>
  </si>
  <si>
    <t>4A91GN2843</t>
  </si>
  <si>
    <t>0000086/4/04/05/2021</t>
  </si>
  <si>
    <t>PT.TUMBAKMAS NIAGASAKTI</t>
  </si>
  <si>
    <t>Xpander 1.5L GLS K  A/T</t>
  </si>
  <si>
    <t>B2221SIZ</t>
  </si>
  <si>
    <t>MK2NCWMARKJ000934</t>
  </si>
  <si>
    <t>4A91HC5706</t>
  </si>
  <si>
    <t>0000076/4/03/10/2021</t>
  </si>
  <si>
    <t>0000090/4/03/11/2021</t>
  </si>
  <si>
    <t>MHKA6GJ6JMJ140868</t>
  </si>
  <si>
    <t>3NRH635065</t>
  </si>
  <si>
    <t>0000088/4/04/06/2021</t>
  </si>
  <si>
    <t>PEJAGAN PEMALANG TOL ROAD, PT</t>
  </si>
  <si>
    <t>New Avanza Veloz 1.5 AT</t>
  </si>
  <si>
    <t>B2208UZC</t>
  </si>
  <si>
    <t>MHKM5FB4JMK032606</t>
  </si>
  <si>
    <t>2NRG654041</t>
  </si>
  <si>
    <t>B2677UZC</t>
  </si>
  <si>
    <t>MHKM5FB4JMK032520</t>
  </si>
  <si>
    <t>1NRG652422</t>
  </si>
  <si>
    <t>0000089/4/04/06/2021</t>
  </si>
  <si>
    <t>B2077UZD</t>
  </si>
  <si>
    <t>MHKM5FB4JMK032497</t>
  </si>
  <si>
    <t>2NRG652305</t>
  </si>
  <si>
    <t>0000087/4/04/05/2021</t>
  </si>
  <si>
    <t>Gran Max 1.5 Pick up 3 way</t>
  </si>
  <si>
    <t>B9426UAR</t>
  </si>
  <si>
    <t>MHKP3CA1JMK236769</t>
  </si>
  <si>
    <t>3SZDH85726</t>
  </si>
  <si>
    <t>0000098/4/04/07/2021</t>
  </si>
  <si>
    <t>B2208UZD</t>
  </si>
  <si>
    <t>MHKM5FB4JMK032820</t>
  </si>
  <si>
    <t>2NRG659406</t>
  </si>
  <si>
    <t>0000546/4/08/07/2021</t>
  </si>
  <si>
    <t>Megaduta Artha Megah, PT</t>
  </si>
  <si>
    <t>Fortuner VRZ 4x2 AT Diesel Lux TRD</t>
  </si>
  <si>
    <t>B378AAL</t>
  </si>
  <si>
    <t>MHFAB8GS0M0483116</t>
  </si>
  <si>
    <t>2GDC856281</t>
  </si>
  <si>
    <t>0000545/4/08/07/2021</t>
  </si>
  <si>
    <t>B89MAM</t>
  </si>
  <si>
    <t>JTNGF3DH8M8031448</t>
  </si>
  <si>
    <t>2AR2683551</t>
  </si>
  <si>
    <t>0000054/4/03/07/2021</t>
  </si>
  <si>
    <t>Rahmatutama Kargoindo, PT</t>
  </si>
  <si>
    <t>used car</t>
  </si>
  <si>
    <t>L9627BV</t>
  </si>
  <si>
    <t>MHMFE71P1EK051404</t>
  </si>
  <si>
    <t>4D34TK82826</t>
  </si>
  <si>
    <t>0000092/4/04/06/2021</t>
  </si>
  <si>
    <t>Hariff Daya Tunggal Engineering, PT</t>
  </si>
  <si>
    <t>B2293UOR</t>
  </si>
  <si>
    <t>MK2NCLTARLJ000477</t>
  </si>
  <si>
    <t>4A91HP4921</t>
  </si>
  <si>
    <t>B2253UOR</t>
  </si>
  <si>
    <t>MK2NCLTARLJ000645</t>
  </si>
  <si>
    <t>4A91HQ3992</t>
  </si>
  <si>
    <t>0000379/4/10/07/2021</t>
  </si>
  <si>
    <t>TUNGGAL IDAMAN ABDI, PT</t>
  </si>
  <si>
    <t>D1264AJH</t>
  </si>
  <si>
    <t>MHKM5EA3JMK189537</t>
  </si>
  <si>
    <t>1NRG143873</t>
  </si>
  <si>
    <t>0000380/4/10/07/2021</t>
  </si>
  <si>
    <t>BK1295ACM</t>
  </si>
  <si>
    <t>MHKM5EA3JMK189465</t>
  </si>
  <si>
    <t>1NRG143627</t>
  </si>
  <si>
    <t>0000384/4/10/09/2021</t>
  </si>
  <si>
    <t>BP1356OJ</t>
  </si>
  <si>
    <t>MHKM5EA3JMK195352</t>
  </si>
  <si>
    <t>1NRG153785</t>
  </si>
  <si>
    <t>0000542/4/08/06/2021</t>
  </si>
  <si>
    <t>AUTO PRIMA RENTALINDO, PT</t>
  </si>
  <si>
    <t>B9431UAR</t>
  </si>
  <si>
    <t>MHKP3CA1JMK239491</t>
  </si>
  <si>
    <t>3SZDHB8935</t>
  </si>
  <si>
    <t>B9412UAR</t>
  </si>
  <si>
    <t>MHKP3CA1JMK239484</t>
  </si>
  <si>
    <t>3SZDHB8961</t>
  </si>
  <si>
    <t>B9414UAR</t>
  </si>
  <si>
    <t>MHKP3CA1JMK239473</t>
  </si>
  <si>
    <t>3SZDHB8894</t>
  </si>
  <si>
    <t> B9416UAR</t>
  </si>
  <si>
    <t>MHKP3CA1JMK239465</t>
  </si>
  <si>
    <t>3SZDHB8890</t>
  </si>
  <si>
    <t> B9433UAR</t>
  </si>
  <si>
    <t>MHKP3CA1JMK239446</t>
  </si>
  <si>
    <t>3SZDHB8842</t>
  </si>
  <si>
    <t>B9437UAR</t>
  </si>
  <si>
    <t>MHKP3CA1JMK239445</t>
  </si>
  <si>
    <t>3SZDHB8835</t>
  </si>
  <si>
    <t> B9435UAR</t>
  </si>
  <si>
    <t>MHKP3CA1JMK239438</t>
  </si>
  <si>
    <t>3SZDHB8879</t>
  </si>
  <si>
    <t> B9384UAR</t>
  </si>
  <si>
    <t>MHKP3CA1JMK236538</t>
  </si>
  <si>
    <t>3SZDHB5508</t>
  </si>
  <si>
    <t>B9382UAR</t>
  </si>
  <si>
    <t>MHKP3CA1JMK238963</t>
  </si>
  <si>
    <t>3SZDHB7774</t>
  </si>
  <si>
    <t> B9383UAR</t>
  </si>
  <si>
    <t>MHKP3CA1JMK239064</t>
  </si>
  <si>
    <t>3SZDHB7854</t>
  </si>
  <si>
    <t> B9386UAR</t>
  </si>
  <si>
    <t>MHKP3CA1JMK239060</t>
  </si>
  <si>
    <t>3SZDHB7880</t>
  </si>
  <si>
    <t> B9395UAR</t>
  </si>
  <si>
    <t>MHKP3CA1JMK239057</t>
  </si>
  <si>
    <t>3SZDHB7857</t>
  </si>
  <si>
    <t> B9394UAR</t>
  </si>
  <si>
    <t>MHKP3CA1JMK239055</t>
  </si>
  <si>
    <t>3SZDHB7819</t>
  </si>
  <si>
    <t> B9391UAR</t>
  </si>
  <si>
    <t>MHKP3CA1JMK239052</t>
  </si>
  <si>
    <t>3SZDHB7821</t>
  </si>
  <si>
    <t> B9389UAR</t>
  </si>
  <si>
    <t>MHKP3CA1JMK239051</t>
  </si>
  <si>
    <t>3SZDHB7877</t>
  </si>
  <si>
    <t>B9385UAR</t>
  </si>
  <si>
    <t>MHKP3CA1JMK239070</t>
  </si>
  <si>
    <t>3SZDHB7862</t>
  </si>
  <si>
    <t>B9390UAR</t>
  </si>
  <si>
    <t>MHKP3CA1JMK239085</t>
  </si>
  <si>
    <t>3SZDHB7894</t>
  </si>
  <si>
    <t>B9396UAR</t>
  </si>
  <si>
    <t>MHKP3CA1JMK239087</t>
  </si>
  <si>
    <t>3SZDHB7898</t>
  </si>
  <si>
    <t> B9392UAR</t>
  </si>
  <si>
    <t>MHKP3CA1JMK239068</t>
  </si>
  <si>
    <t>3SZDHB7863</t>
  </si>
  <si>
    <t> B9388UAR</t>
  </si>
  <si>
    <t>MHKP3CA1JMK239065</t>
  </si>
  <si>
    <t>3SZDHB7883</t>
  </si>
  <si>
    <t>0000551/4/08/08/2021</t>
  </si>
  <si>
    <t>B9448UAR</t>
  </si>
  <si>
    <t>MHKP3CA1JMK239513</t>
  </si>
  <si>
    <t>3SZDHB9055</t>
  </si>
  <si>
    <t>B9483UAR</t>
  </si>
  <si>
    <t>MHKP3CA1JMK239510</t>
  </si>
  <si>
    <t>3SZDHB8973</t>
  </si>
  <si>
    <t>B9487UAR</t>
  </si>
  <si>
    <t>MHKP3CA1JMK239509</t>
  </si>
  <si>
    <t>3SZDHB8970</t>
  </si>
  <si>
    <t>B9452UAR</t>
  </si>
  <si>
    <t>MHKP3CA1JMK239507</t>
  </si>
  <si>
    <t>3SZDHB8972</t>
  </si>
  <si>
    <t>B9450UAR</t>
  </si>
  <si>
    <t>MHKP3CA1JMK241344</t>
  </si>
  <si>
    <t>3SZDHB9704</t>
  </si>
  <si>
    <t>B9473UAR</t>
  </si>
  <si>
    <t>MHKP3CA1JMK241341</t>
  </si>
  <si>
    <t>3SZDHB9044</t>
  </si>
  <si>
    <t>B9475UAR</t>
  </si>
  <si>
    <t>MHKP3CA1JMK241339</t>
  </si>
  <si>
    <t>3SZDHB9043</t>
  </si>
  <si>
    <t>B9469UAR</t>
  </si>
  <si>
    <t>MHKP3CA1JMK241338</t>
  </si>
  <si>
    <t>3SZDHB9040</t>
  </si>
  <si>
    <t>B9479UAR</t>
  </si>
  <si>
    <t>MHKP3CA1JMK241335</t>
  </si>
  <si>
    <t>3SZDHB9017</t>
  </si>
  <si>
    <t>B9477UAR</t>
  </si>
  <si>
    <t>MHKP3CA1JMK241343</t>
  </si>
  <si>
    <t>3SZDHB9042</t>
  </si>
  <si>
    <t>B9454UAR</t>
  </si>
  <si>
    <t>MHKP3CA1JMK241340</t>
  </si>
  <si>
    <t>3SZDHB9041</t>
  </si>
  <si>
    <t>B9471UAR</t>
  </si>
  <si>
    <t>MHKP3CA1JMK241336</t>
  </si>
  <si>
    <t>3SZDHB9019</t>
  </si>
  <si>
    <t>B9465UAR</t>
  </si>
  <si>
    <t>MHKP3CA1JMK241332</t>
  </si>
  <si>
    <t>3SZDHB9053</t>
  </si>
  <si>
    <t>B9446UAR</t>
  </si>
  <si>
    <t>MHKP3CA1JMK241333</t>
  </si>
  <si>
    <t>3SZDHB9021</t>
  </si>
  <si>
    <t>0000552/4/08/08/2021</t>
  </si>
  <si>
    <t>B9474UAR</t>
  </si>
  <si>
    <t>MHKP3CA1JMK241387</t>
  </si>
  <si>
    <t>3SZDHB9725</t>
  </si>
  <si>
    <t>B9505UAR</t>
  </si>
  <si>
    <t>MHKP3CA1JMK241390</t>
  </si>
  <si>
    <t>3SZDHB9707</t>
  </si>
  <si>
    <t>B9491UAR</t>
  </si>
  <si>
    <t>MHKP3CA1JMK241398</t>
  </si>
  <si>
    <t>3SZDHB9738</t>
  </si>
  <si>
    <t>B9476UAR</t>
  </si>
  <si>
    <t>MHKP3CA1JMK241394</t>
  </si>
  <si>
    <t>3SZDHB9750</t>
  </si>
  <si>
    <t>B9482UAR</t>
  </si>
  <si>
    <t>MHKP3CA1JMK241406</t>
  </si>
  <si>
    <t>3SZDHB9777</t>
  </si>
  <si>
    <t>B9503UAR</t>
  </si>
  <si>
    <t>MHKP3CA1JMK241405</t>
  </si>
  <si>
    <t>3SZDHB9772</t>
  </si>
  <si>
    <t>B9470UAR</t>
  </si>
  <si>
    <t>MHKP3CA1JMK241395</t>
  </si>
  <si>
    <t>3SZDHB9752</t>
  </si>
  <si>
    <t>B9480UAR</t>
  </si>
  <si>
    <t>MHKP3CA1JMK241391</t>
  </si>
  <si>
    <t>3SZDHB9724</t>
  </si>
  <si>
    <t>B9478UAR</t>
  </si>
  <si>
    <t>MHKP3CA1JMK241400</t>
  </si>
  <si>
    <t>3SZDHB9751</t>
  </si>
  <si>
    <t>B9468UAR</t>
  </si>
  <si>
    <t>MHKP3CA1JMK241403</t>
  </si>
  <si>
    <t>3SZDHB9773</t>
  </si>
  <si>
    <t>0000541/4/08/06/2021</t>
  </si>
  <si>
    <t>Luxio 1.5 D M/T</t>
  </si>
  <si>
    <t>B2845UZG</t>
  </si>
  <si>
    <t>MHKW3CA1JMK017153</t>
  </si>
  <si>
    <t>3SZDHC2361</t>
  </si>
  <si>
    <t>B2964UZF</t>
  </si>
  <si>
    <t>MHKW3CA1JMK017146</t>
  </si>
  <si>
    <t>3SZDHC2219</t>
  </si>
  <si>
    <t>0000068/4/03/10/2021</t>
  </si>
  <si>
    <t>MITRA INTERTRANS FORWADING, PT</t>
  </si>
  <si>
    <t>Volkswagen Tiguan 1.4 TSI A/T</t>
  </si>
  <si>
    <t>B1889GAS</t>
  </si>
  <si>
    <t>MFBTB3E5NLJ000477</t>
  </si>
  <si>
    <t>CZDA72755</t>
  </si>
  <si>
    <t>0000836/4/01/08/2021</t>
  </si>
  <si>
    <t>SHOWA KOSAN INDONESIA, PT</t>
  </si>
  <si>
    <t>B2027POG</t>
  </si>
  <si>
    <t>MHFJW8EM4M2392279</t>
  </si>
  <si>
    <t>1TRA902479</t>
  </si>
  <si>
    <t>0000837/4/01/08/2021</t>
  </si>
  <si>
    <t>B2402POF</t>
  </si>
  <si>
    <t>MK2NCLTARMJ004989</t>
  </si>
  <si>
    <t>4A91KAH7919</t>
  </si>
  <si>
    <t>0000569/4/08/08/2021</t>
  </si>
  <si>
    <t>PRIMA TRANS LOGISTIK, PT</t>
  </si>
  <si>
    <t>B1318SSM</t>
  </si>
  <si>
    <t>MHFAB8GS6M0484772</t>
  </si>
  <si>
    <t>2GDC864965</t>
  </si>
  <si>
    <t>0000075/4/03/10/2021</t>
  </si>
  <si>
    <t>SUPER ELEKTRONIK MANDIRI, PT</t>
  </si>
  <si>
    <t>B2217SIZ</t>
  </si>
  <si>
    <t>MK2NCWMARKJ000930</t>
  </si>
  <si>
    <t>4A91HD9835</t>
  </si>
  <si>
    <t>0000091/4/03/12/2021</t>
  </si>
  <si>
    <t>Mobilio S M/T</t>
  </si>
  <si>
    <t>B2472PKQ</t>
  </si>
  <si>
    <t>MHRDD4730LJ950345</t>
  </si>
  <si>
    <t>L15Z15615315</t>
  </si>
  <si>
    <t>0000092/4/03/12/2021</t>
  </si>
  <si>
    <t>B2352SIP</t>
  </si>
  <si>
    <t>MK2NCWMANKJ000794</t>
  </si>
  <si>
    <t>4A91GN5064</t>
  </si>
  <si>
    <t>0000067/4/03/09/2021</t>
  </si>
  <si>
    <t>PT. BORWITA CIPTA PRIMA</t>
  </si>
  <si>
    <t>Xpander Cross Plus A/T Black Edition</t>
  </si>
  <si>
    <t>L1521UF</t>
  </si>
  <si>
    <t>MK2NCXTARMJ007343</t>
  </si>
  <si>
    <t>4A91KAG5619</t>
  </si>
  <si>
    <t>0000070/4/03/10/2021</t>
  </si>
  <si>
    <t>Xpander Cross 1.5L M/T</t>
  </si>
  <si>
    <t>L1117UO</t>
  </si>
  <si>
    <t>MK2NCXPANMJ003350</t>
  </si>
  <si>
    <t>4A91KAJ1664</t>
  </si>
  <si>
    <t>0000071/4/03/10/2021</t>
  </si>
  <si>
    <t>Xpander Sport 1.5L Black Edition</t>
  </si>
  <si>
    <t>L1110UO</t>
  </si>
  <si>
    <t>MK2NCLPANMJ002081</t>
  </si>
  <si>
    <t>4A91KAG3053</t>
  </si>
  <si>
    <t>0000072/4/03/10/2021</t>
  </si>
  <si>
    <t>All New Xenia 1.3 R M/T Sporty</t>
  </si>
  <si>
    <t>L1866EX</t>
  </si>
  <si>
    <t>MHKV5EA2JMK062953</t>
  </si>
  <si>
    <t>1NRG156178</t>
  </si>
  <si>
    <t>0000073/4/03/10/2021</t>
  </si>
  <si>
    <t>SIGRA 1.2 R M/T</t>
  </si>
  <si>
    <t>L1852EX</t>
  </si>
  <si>
    <t>MHKS6GJ6JMJ100760</t>
  </si>
  <si>
    <t>3NRH621176</t>
  </si>
  <si>
    <t>0000088/4/03/11/2021</t>
  </si>
  <si>
    <t>Terios R A/T</t>
  </si>
  <si>
    <t>L1262AAD</t>
  </si>
  <si>
    <t>MHKG8FB2JMK013644</t>
  </si>
  <si>
    <t>2NRG681234</t>
  </si>
  <si>
    <t>0000077/4/03/10/2021</t>
  </si>
  <si>
    <t>MATAHARI SAKTI, PT</t>
  </si>
  <si>
    <t>B1197DFE</t>
  </si>
  <si>
    <t>MHKM5EA3JMK194139</t>
  </si>
  <si>
    <t>1NRG151418</t>
  </si>
  <si>
    <t>0000078/4/03/10/2021</t>
  </si>
  <si>
    <t>B1004DFD</t>
  </si>
  <si>
    <t>MHKM5EA3JMK191826</t>
  </si>
  <si>
    <t>1NRG147565</t>
  </si>
  <si>
    <t>0000079/4/03/10/2021</t>
  </si>
  <si>
    <t>B1006DFD</t>
  </si>
  <si>
    <t>MHKM5EA3JMK191852</t>
  </si>
  <si>
    <t>1NRG147723</t>
  </si>
  <si>
    <t>0000080/4/03/10/2021</t>
  </si>
  <si>
    <t>B1205DFE</t>
  </si>
  <si>
    <t>MHKM5EA3JMK196188</t>
  </si>
  <si>
    <t>1NRG155628</t>
  </si>
  <si>
    <t>0000081/4/03/10/2021</t>
  </si>
  <si>
    <t>B1012DFD</t>
  </si>
  <si>
    <t>MHKM5EA3JMK193945</t>
  </si>
  <si>
    <t>1NRG151068</t>
  </si>
  <si>
    <t>0000082/4/03/10/2021</t>
  </si>
  <si>
    <t>B1207DFE</t>
  </si>
  <si>
    <t>MHKM5EA3JMK193802</t>
  </si>
  <si>
    <t>1NRG150751</t>
  </si>
  <si>
    <t>0000083/4/03/10/2021</t>
  </si>
  <si>
    <t>B1044DFD</t>
  </si>
  <si>
    <t>MHKM5EA3JMK196431</t>
  </si>
  <si>
    <t>1NRG155876</t>
  </si>
  <si>
    <t>0000084/4/03/10/2021</t>
  </si>
  <si>
    <t>B1201DFE</t>
  </si>
  <si>
    <t>MHKM5EA3JMK191945</t>
  </si>
  <si>
    <t>1NRG147480</t>
  </si>
  <si>
    <t>0000085/4/03/10/2021</t>
  </si>
  <si>
    <t>B1181DFE</t>
  </si>
  <si>
    <t>MHKM5EA3JMK196063</t>
  </si>
  <si>
    <t>1NRG155381</t>
  </si>
  <si>
    <t>0000086/4/03/10/2021</t>
  </si>
  <si>
    <t>B1177DFE</t>
  </si>
  <si>
    <t>MHKM5EA3JMK188933</t>
  </si>
  <si>
    <t>1NRG143025</t>
  </si>
  <si>
    <t>0000387/4/10/09/2021</t>
  </si>
  <si>
    <t>KAO INDONESIA, PT</t>
  </si>
  <si>
    <t>B1302DFC</t>
  </si>
  <si>
    <t>MHKM5EB3JMK036772</t>
  </si>
  <si>
    <t>1NRG157263</t>
  </si>
  <si>
    <t>0000388/4/10/09/2021</t>
  </si>
  <si>
    <t>B1298DFC</t>
  </si>
  <si>
    <t>MHKM5EB3JMK036614</t>
  </si>
  <si>
    <t>1NRG156612</t>
  </si>
  <si>
    <t>0000385/4/10/09/2021</t>
  </si>
  <si>
    <t>B9862SCJ</t>
  </si>
  <si>
    <t>MHMFE74PUMK096180</t>
  </si>
  <si>
    <t>4D34TX67894</t>
  </si>
  <si>
    <t>B9897SCJ</t>
  </si>
  <si>
    <t>MHMFE74PUMK096349</t>
  </si>
  <si>
    <t>4D34TX82138</t>
  </si>
  <si>
    <t>B9868SCJ</t>
  </si>
  <si>
    <t>MHMFE74PUMK096290</t>
  </si>
  <si>
    <t>4D34TX80986</t>
  </si>
  <si>
    <t>0000389/4/10/09/2021</t>
  </si>
  <si>
    <t>B1539DFD</t>
  </si>
  <si>
    <t>MHKM5EB3JMK036925</t>
  </si>
  <si>
    <t>1NRG159137</t>
  </si>
  <si>
    <t>0000390/4/10/09/2021</t>
  </si>
  <si>
    <t>B1279DFG</t>
  </si>
  <si>
    <t>MHKM5EB3JMK036687</t>
  </si>
  <si>
    <t>1NRG157042</t>
  </si>
  <si>
    <t>0000391/4/10/09/2021</t>
  </si>
  <si>
    <t>BK1324ACR</t>
  </si>
  <si>
    <t>MHKM5EB3JMK036941</t>
  </si>
  <si>
    <t>1NRG159180</t>
  </si>
  <si>
    <t>0000392/4/10/09/2021</t>
  </si>
  <si>
    <t>BK1549ACS</t>
  </si>
  <si>
    <t>MHKM5EB3JMK037017</t>
  </si>
  <si>
    <t>1NRG158813</t>
  </si>
  <si>
    <t>0000873/4/01/11/2021</t>
  </si>
  <si>
    <t>ECOLAB INTERNATIONAL INDONESIA, PT</t>
  </si>
  <si>
    <t>B2001SID</t>
  </si>
  <si>
    <t>MK2NCWLANKJ000449</t>
  </si>
  <si>
    <t>4A91GP4401</t>
  </si>
  <si>
    <t>B2019SID</t>
  </si>
  <si>
    <t>MK2NCWLANKJ000345</t>
  </si>
  <si>
    <t>4A91GN1733</t>
  </si>
  <si>
    <t>0000108/4/04/12/2021</t>
  </si>
  <si>
    <t>PINUS MERAH ABADI, PT</t>
  </si>
  <si>
    <t>Gran Max 1.3 Blind  Van AC</t>
  </si>
  <si>
    <t>0000109/4/04/12/2021</t>
  </si>
  <si>
    <t>0000110/4/04/12/2021</t>
  </si>
  <si>
    <t>0000111/4/04/12/2021</t>
  </si>
  <si>
    <t>0000112/4/04/12/2021</t>
  </si>
  <si>
    <t>0000113/4/04/12/2021</t>
  </si>
  <si>
    <t>0000114/4/04/12/2021</t>
  </si>
  <si>
    <t>0000115/4/04/12/2021</t>
  </si>
  <si>
    <t>0000116/4/04/12/2021</t>
  </si>
  <si>
    <t>0000117/4/04/12/2021</t>
  </si>
  <si>
    <t>0000118/4/04/12/2021</t>
  </si>
  <si>
    <t>0000106/4/04/12/2021</t>
  </si>
  <si>
    <t>KINARYA SELARAS PIRANTI, PT</t>
  </si>
  <si>
    <t>All New Triton GLS  4x4 M/T</t>
  </si>
  <si>
    <t>0000106/4/04/12/2022</t>
  </si>
  <si>
    <t>0000106/4/04/12/2023</t>
  </si>
  <si>
    <t>0000106/4/04/12/2024</t>
  </si>
  <si>
    <t>0000106/4/04/12/2025</t>
  </si>
  <si>
    <t>0000106/4/04/12/2026</t>
  </si>
  <si>
    <t>0000106/4/04/12/2027</t>
  </si>
  <si>
    <t>0000106/4/04/12/2028</t>
  </si>
  <si>
    <t>0000106/4/04/12/2029</t>
  </si>
  <si>
    <t>0000106/4/04/12/2030</t>
  </si>
  <si>
    <t>0000106/4/04/12/2031</t>
  </si>
  <si>
    <t>0000106/4/04/12/2032</t>
  </si>
  <si>
    <t>0000106/4/04/12/2033</t>
  </si>
  <si>
    <t>0000106/4/04/12/2034</t>
  </si>
  <si>
    <t>0000106/4/04/12/2035</t>
  </si>
  <si>
    <t>0000106/4/04/12/2036</t>
  </si>
  <si>
    <t>0000106/4/04/12/2037</t>
  </si>
  <si>
    <t>0000106/4/04/12/2038</t>
  </si>
  <si>
    <t>0000106/4/04/12/2039</t>
  </si>
  <si>
    <t>0000106/4/04/12/2040</t>
  </si>
  <si>
    <t>0000106/4/04/12/2041</t>
  </si>
  <si>
    <t>0000106/4/04/12/2042</t>
  </si>
  <si>
    <t>0000106/4/04/12/2043</t>
  </si>
  <si>
    <t>0000106/4/04/12/2044</t>
  </si>
  <si>
    <t>0000106/4/04/12/2045</t>
  </si>
  <si>
    <t>0000107/4/04/12/2021</t>
  </si>
  <si>
    <t>0000107/4/04/12/2022</t>
  </si>
  <si>
    <t>0000107/4/04/12/2023</t>
  </si>
  <si>
    <t>0000107/4/04/12/2024</t>
  </si>
  <si>
    <t>0000107/4/04/12/2025</t>
  </si>
  <si>
    <t>0000103/4/04/10/2021</t>
  </si>
  <si>
    <t>BANK SYARIAH INDONESIA, PT</t>
  </si>
  <si>
    <t>B1400SSN</t>
  </si>
  <si>
    <t>JTNGF3DH3M8033382</t>
  </si>
  <si>
    <t>2AR2729534</t>
  </si>
  <si>
    <t>0000025/4/06/12/2021</t>
  </si>
  <si>
    <t>DHARMA EKATAMA SEMESTA, PT</t>
  </si>
  <si>
    <t>H8150EA</t>
  </si>
  <si>
    <t>MHMFE74PVMK006685</t>
  </si>
  <si>
    <t>4D34TXX4046</t>
  </si>
  <si>
    <t>H8151EA</t>
  </si>
  <si>
    <t>MHMFE74PVMK006686</t>
  </si>
  <si>
    <t>4D34TXX4048</t>
  </si>
  <si>
    <t>0000089/4/03/11/2021</t>
  </si>
  <si>
    <t>B9083PCS</t>
  </si>
  <si>
    <t>MHMFE74PVMK005731</t>
  </si>
  <si>
    <t>4D34TX70156</t>
  </si>
  <si>
    <t>B9085PCS</t>
  </si>
  <si>
    <t>MHMFE74PVMK005732</t>
  </si>
  <si>
    <t>4D34TX70155</t>
  </si>
  <si>
    <t>B9956PCR</t>
  </si>
  <si>
    <t>MHMFE74PVMK005730</t>
  </si>
  <si>
    <t>4D34TX70149</t>
  </si>
  <si>
    <t>B9954PCR</t>
  </si>
  <si>
    <t>MHMFE74PVMK005728</t>
  </si>
  <si>
    <t>4D34TX70152</t>
  </si>
  <si>
    <t>TOTAL UNIT</t>
  </si>
  <si>
    <t>TOTAL CUSTOMER</t>
  </si>
  <si>
    <t>All Budget</t>
  </si>
  <si>
    <t>Budget per month</t>
  </si>
  <si>
    <t>Actual Budget</t>
  </si>
  <si>
    <t>Actual cost</t>
  </si>
  <si>
    <t>Sisa Budget</t>
  </si>
  <si>
    <t>Unit FMC End Contract</t>
  </si>
  <si>
    <t>Budget</t>
  </si>
  <si>
    <t xml:space="preserve">Actual Period </t>
  </si>
  <si>
    <t xml:space="preserve">Current Maintenance cost </t>
  </si>
  <si>
    <t>Budget - Actual</t>
  </si>
  <si>
    <t>Actual vs Budget</t>
  </si>
  <si>
    <t>000.0004/4/08/07/2013</t>
  </si>
  <si>
    <t>PT. Kramayudha Ratu Motors</t>
  </si>
  <si>
    <t>Mitsubishi Outlander PX</t>
  </si>
  <si>
    <t>B 1953 PJF</t>
  </si>
  <si>
    <t>MHMGAWP2TDK-004619</t>
  </si>
  <si>
    <t>4B11-KS4570</t>
  </si>
  <si>
    <t>B 1952 PJF</t>
  </si>
  <si>
    <t>MHMGAWP2TDK-004866</t>
  </si>
  <si>
    <t>4B11-KT3182</t>
  </si>
  <si>
    <t>B 1947 PJF</t>
  </si>
  <si>
    <t>MHMGAWP2TDK-004867</t>
  </si>
  <si>
    <t>4B11-KT3184</t>
  </si>
  <si>
    <t>B 1946 PJF</t>
  </si>
  <si>
    <t>MHMGAWP2TDK-004873</t>
  </si>
  <si>
    <t>4B11-KT3358</t>
  </si>
  <si>
    <t>B 1950 PJF</t>
  </si>
  <si>
    <t>MHMGAWP2TDK-005390</t>
  </si>
  <si>
    <t>4B11-KY6194</t>
  </si>
  <si>
    <t>B 1948 PJF</t>
  </si>
  <si>
    <t>MHMGAWP2TDK-005375</t>
  </si>
  <si>
    <t>4B11-KY6055</t>
  </si>
  <si>
    <t>B 1949 PJF</t>
  </si>
  <si>
    <t>MHMGAWP2TDK-005379</t>
  </si>
  <si>
    <t>4B11-KY6038</t>
  </si>
  <si>
    <t>B 1951 PJF</t>
  </si>
  <si>
    <t>MHMGAWP2TDK-004975</t>
  </si>
  <si>
    <t>4B11-KT8563</t>
  </si>
  <si>
    <t>000.0154/4/01/12/2015</t>
  </si>
  <si>
    <t>MCLei</t>
  </si>
  <si>
    <t>Mirage Exceed</t>
  </si>
  <si>
    <t>B 1921 PRL</t>
  </si>
  <si>
    <t>MMBXTA03AEH020697</t>
  </si>
  <si>
    <t>3A92UBL1193</t>
  </si>
  <si>
    <t>000.0037/4/01/03/2014</t>
  </si>
  <si>
    <t>PT Berau Coal</t>
  </si>
  <si>
    <t>Toyota Alphard GS Audioless</t>
  </si>
  <si>
    <t>B 1615 PRD</t>
  </si>
  <si>
    <t>ANH208282808</t>
  </si>
  <si>
    <t>2AZ-G179404</t>
  </si>
  <si>
    <t>000.0029/4/08/08/2014</t>
  </si>
  <si>
    <t>B 1798 PJH</t>
  </si>
  <si>
    <t>MHMGAWP2TEK009787</t>
  </si>
  <si>
    <t>4B11NC5901</t>
  </si>
  <si>
    <t>B 1795 PJH</t>
  </si>
  <si>
    <t>MHMGAWP2TEK009879</t>
  </si>
  <si>
    <t>4B11ND2573</t>
  </si>
  <si>
    <t>0000139/4/10/03/2016</t>
  </si>
  <si>
    <t>PT. Nissin Food Indonesia</t>
  </si>
  <si>
    <t>Daihatsu Grand Max Blind Van</t>
  </si>
  <si>
    <t>B 9758 PCK</t>
  </si>
  <si>
    <t>MHKB3BA1JGK035919</t>
  </si>
  <si>
    <t>K3MG66773</t>
  </si>
  <si>
    <t>0000140/4/10/05/2016</t>
  </si>
  <si>
    <t>B 9113 PCL</t>
  </si>
  <si>
    <t>MHKB3BA1JGK036558</t>
  </si>
  <si>
    <t>K3MG70233</t>
  </si>
  <si>
    <t>0000175/4/10/06/2016</t>
  </si>
  <si>
    <t>B 9156 PCL</t>
  </si>
  <si>
    <t>MHKB3BA1JGK037541</t>
  </si>
  <si>
    <t>K3MG73039</t>
  </si>
  <si>
    <t>B 9157 PCL</t>
  </si>
  <si>
    <t>MHKB3BA1JGK037543</t>
  </si>
  <si>
    <t>K3MG72938</t>
  </si>
  <si>
    <t>0000116/4/10/03/2016</t>
  </si>
  <si>
    <t>D 8155 EX</t>
  </si>
  <si>
    <t>MHKB3BA1JGK035405</t>
  </si>
  <si>
    <t>K3MG64117</t>
  </si>
  <si>
    <t>D 8281 EX</t>
  </si>
  <si>
    <t>MHKB3BA1JGK035888</t>
  </si>
  <si>
    <t>K3MG66452</t>
  </si>
  <si>
    <t>D 8153 EX</t>
  </si>
  <si>
    <t>MHKB3BA1JGK035471</t>
  </si>
  <si>
    <t>K3MG64652</t>
  </si>
  <si>
    <t>0000118/4/10/03/2016</t>
  </si>
  <si>
    <t>F 8162 TP</t>
  </si>
  <si>
    <t>MHKB3BA1JGK035281</t>
  </si>
  <si>
    <t>K3MG63501</t>
  </si>
  <si>
    <t>F 8166 TP</t>
  </si>
  <si>
    <t>MHKB3BA1JGK035403</t>
  </si>
  <si>
    <t>K3MG64118</t>
  </si>
  <si>
    <t>0000125/4/10/03/2016</t>
  </si>
  <si>
    <t>B 9754 PCK</t>
  </si>
  <si>
    <t>MHKB3BA1JGK035920</t>
  </si>
  <si>
    <t>K3MG66585</t>
  </si>
  <si>
    <t>F 8164 TP</t>
  </si>
  <si>
    <t>MHKB3BA1JGK035383</t>
  </si>
  <si>
    <t>K3MG63908</t>
  </si>
  <si>
    <t>D 8156 EX</t>
  </si>
  <si>
    <t>MHKB3BA1JGK035257</t>
  </si>
  <si>
    <t>K3MG63357</t>
  </si>
  <si>
    <t>D 8279 EX</t>
  </si>
  <si>
    <t>MHKB3BA1JGK035891</t>
  </si>
  <si>
    <t>K3MG66404</t>
  </si>
  <si>
    <t>D 8278 EX</t>
  </si>
  <si>
    <t>MHKB3BA1JGK035889</t>
  </si>
  <si>
    <t>K3MG66475</t>
  </si>
  <si>
    <t>B 9755 PCK</t>
  </si>
  <si>
    <t>MHKB3BA1JGK035918</t>
  </si>
  <si>
    <t>K3MG66756</t>
  </si>
  <si>
    <t>0000119/4/10/03/2016</t>
  </si>
  <si>
    <t>H 1851 QA</t>
  </si>
  <si>
    <t>MHKB3BA1JGK035446</t>
  </si>
  <si>
    <t>K3MG64396</t>
  </si>
  <si>
    <t>0000148/4/10/06/2016</t>
  </si>
  <si>
    <t>B 9116 PCL</t>
  </si>
  <si>
    <t>MHKB3BA1JGK036450</t>
  </si>
  <si>
    <t>K3MG69836</t>
  </si>
  <si>
    <t>D 8157 EX</t>
  </si>
  <si>
    <t>MHKB3BA1JGK035434</t>
  </si>
  <si>
    <t>K3MG64196</t>
  </si>
  <si>
    <t>H 1850 QA</t>
  </si>
  <si>
    <t>MHKB3BA1JGK035435</t>
  </si>
  <si>
    <t>K3MG64213</t>
  </si>
  <si>
    <t>F 8165 TP</t>
  </si>
  <si>
    <t>MHKB3BA1JGK035328</t>
  </si>
  <si>
    <t>K3MG63925</t>
  </si>
  <si>
    <t>D 8283 EX</t>
  </si>
  <si>
    <t>MHKB3BA1JGK035892</t>
  </si>
  <si>
    <t>K3MG66499</t>
  </si>
  <si>
    <t>0000117/4/10/03/2016</t>
  </si>
  <si>
    <t>B 9710 PCK</t>
  </si>
  <si>
    <t>MHKB3BA1JGK035890</t>
  </si>
  <si>
    <t>K3MG66419</t>
  </si>
  <si>
    <t>B 9684 PCK</t>
  </si>
  <si>
    <t>MHKB3BA1JGK035716</t>
  </si>
  <si>
    <t>K3MG66283</t>
  </si>
  <si>
    <t>000.0064/4/01/11/2014</t>
  </si>
  <si>
    <t>PT. JBA Indonesia</t>
  </si>
  <si>
    <t>Mitsubishi Pajero Dakar 4X2 AT</t>
  </si>
  <si>
    <t>B 1241 PJI</t>
  </si>
  <si>
    <t>MMBGYKG40ED023932</t>
  </si>
  <si>
    <t>4D56UCFG2773</t>
  </si>
  <si>
    <t>000.0110/4/08/06/2016</t>
  </si>
  <si>
    <t>KopKar PT. Indokarlo Perkasa</t>
  </si>
  <si>
    <t>L300 BOX</t>
  </si>
  <si>
    <t>B 9238 PCL</t>
  </si>
  <si>
    <t>MHML0PU39GK197679</t>
  </si>
  <si>
    <t>4D56CP59593</t>
  </si>
  <si>
    <t>000.0059/4/08/05/2015</t>
  </si>
  <si>
    <t>Mitsubishi Pajero Sport Dakar 4X2 AT</t>
  </si>
  <si>
    <t>B 1027 PJJ</t>
  </si>
  <si>
    <t>MMBGYKG40EF027362</t>
  </si>
  <si>
    <t>4D56UCFS1333</t>
  </si>
  <si>
    <t>000.0050/4/08/05/2015</t>
  </si>
  <si>
    <t>B 1028 PJJ</t>
  </si>
  <si>
    <t>MMBGYKG40EF028288</t>
  </si>
  <si>
    <t>4D56UCFS6335</t>
  </si>
  <si>
    <t>000.0060/4/08/05/2015</t>
  </si>
  <si>
    <t>Mitsubishi Outlander GLX  MT</t>
  </si>
  <si>
    <t>B 1031 PJJ</t>
  </si>
  <si>
    <t>MHMGAWS2NFK001248</t>
  </si>
  <si>
    <t>4B11NS3464</t>
  </si>
  <si>
    <t>0000079/4/08/10/2015</t>
  </si>
  <si>
    <t>Mr. Ryoichi Inaba ( PT. KTB )</t>
  </si>
  <si>
    <t>B 1018 TIN</t>
  </si>
  <si>
    <t>MMBXTA03AEH020783</t>
  </si>
  <si>
    <t>3A92UBL2726</t>
  </si>
  <si>
    <t>000.0109/4/08/06/2016</t>
  </si>
  <si>
    <t>FE71 BOX besi</t>
  </si>
  <si>
    <t>B 9232 PCL</t>
  </si>
  <si>
    <t>MHMFE71P1GK058641</t>
  </si>
  <si>
    <t>4D34TP69823</t>
  </si>
  <si>
    <t>B 9239 PCL</t>
  </si>
  <si>
    <t>MHML0PU39GK197694</t>
  </si>
  <si>
    <t>4D56CP59651</t>
  </si>
  <si>
    <t>000.0113/4/08/06/2016</t>
  </si>
  <si>
    <t>Mitsubishi Pajero Sport Exceed</t>
  </si>
  <si>
    <t>B 1320 PJK</t>
  </si>
  <si>
    <t>MMBGYKR30GH011056</t>
  </si>
  <si>
    <t>4D56UAE6390</t>
  </si>
  <si>
    <t>B 9237 PCL</t>
  </si>
  <si>
    <t>MHML0PU39GK197685</t>
  </si>
  <si>
    <t>4D56CP59640</t>
  </si>
  <si>
    <t>B 9241 PCL</t>
  </si>
  <si>
    <t>MHML0PU39GK197686</t>
  </si>
  <si>
    <t>4D56CP59636</t>
  </si>
  <si>
    <t>000.0063/4/08/06/2015</t>
  </si>
  <si>
    <t>B 1181 PJJ</t>
  </si>
  <si>
    <t>MMBGYKG40EF033206</t>
  </si>
  <si>
    <t>4D56UCFU8781</t>
  </si>
  <si>
    <t>B 1132 PJJ</t>
  </si>
  <si>
    <t>MMBGYKG40EF031773</t>
  </si>
  <si>
    <t>4D56UCFU0541</t>
  </si>
  <si>
    <t>000.0076/4/08/09/2015</t>
  </si>
  <si>
    <t>B 1353 PJJ</t>
  </si>
  <si>
    <t>MMBGYKG40EF033410</t>
  </si>
  <si>
    <t>4D56UCFU9499</t>
  </si>
  <si>
    <t>000.0032/4/01/11/2013</t>
  </si>
  <si>
    <t>Toyota Kijang Innova G MT</t>
  </si>
  <si>
    <t>B 1646 PZT</t>
  </si>
  <si>
    <t>MHFXW42G3D2270885</t>
  </si>
  <si>
    <t>1TR7653486</t>
  </si>
  <si>
    <t>B 1644 PZT</t>
  </si>
  <si>
    <t>MHFXW42G9D2275217</t>
  </si>
  <si>
    <t>1TR7685841</t>
  </si>
  <si>
    <t>B 1645 PZT</t>
  </si>
  <si>
    <t>MHFXW42G9D2273290</t>
  </si>
  <si>
    <t>1TR7671734</t>
  </si>
  <si>
    <t>0000089/4/08/10/2015</t>
  </si>
  <si>
    <t>Mitsubishi Mirage Exceed</t>
  </si>
  <si>
    <t>B 1892 PYH</t>
  </si>
  <si>
    <t>MMBXTA03AGH009777</t>
  </si>
  <si>
    <t>3A92UCT3202</t>
  </si>
  <si>
    <t>B 1883 PYH</t>
  </si>
  <si>
    <t>MMBXTA03AGH009735</t>
  </si>
  <si>
    <t>3A92UCT2630</t>
  </si>
  <si>
    <t>B 1905 PYH</t>
  </si>
  <si>
    <t>MMBXTA03AGH009739</t>
  </si>
  <si>
    <t>3A92UCT2068</t>
  </si>
  <si>
    <t>B 275 PRY</t>
  </si>
  <si>
    <t>MMBXTA03AGH003003</t>
  </si>
  <si>
    <t>3A92UCL9060</t>
  </si>
  <si>
    <t>B 1433 PYH</t>
  </si>
  <si>
    <t>MMBXTA03AGH008189</t>
  </si>
  <si>
    <t>3A92UCS0527</t>
  </si>
  <si>
    <t>B 1639 PYI</t>
  </si>
  <si>
    <t>MMBXTA03AGH011254</t>
  </si>
  <si>
    <t>3A92UCX3655</t>
  </si>
  <si>
    <t>B 1637 PYI</t>
  </si>
  <si>
    <t>MMBXTA03AGH011224</t>
  </si>
  <si>
    <t>3A92UCX3165</t>
  </si>
  <si>
    <t>B 1638 PYI</t>
  </si>
  <si>
    <t>MMBXTA03AGH011239</t>
  </si>
  <si>
    <t>3A92UCX3151</t>
  </si>
  <si>
    <t>B 1373 PYI</t>
  </si>
  <si>
    <t>MMBXTA03AGH010222</t>
  </si>
  <si>
    <t>3A92UCT6189</t>
  </si>
  <si>
    <t>B 1302 PYI</t>
  </si>
  <si>
    <t>MMBXTA03AGH010077</t>
  </si>
  <si>
    <t>3A92UCT5639</t>
  </si>
  <si>
    <t>000.0100/4/08/06/2016</t>
  </si>
  <si>
    <t>Mitsubishi Outlander PX (extend)</t>
  </si>
  <si>
    <t>MHMGAWP2TDK004867</t>
  </si>
  <si>
    <t>000093/4/08/03/2016</t>
  </si>
  <si>
    <t>All New Pajero Sport Dakar 4X2</t>
  </si>
  <si>
    <t>B 1801 PJJ</t>
  </si>
  <si>
    <t>MMBGUKR10GH008271</t>
  </si>
  <si>
    <t>4N15UAL3016</t>
  </si>
  <si>
    <t>000094/4/08/03/2016</t>
  </si>
  <si>
    <t>All New Pajero Sport Dakar 4X4</t>
  </si>
  <si>
    <t>B 291 LHH</t>
  </si>
  <si>
    <t>MMBGUKS10GH008048</t>
  </si>
  <si>
    <t>4N15UAL5552</t>
  </si>
  <si>
    <t>Honda New Freed E SD AT</t>
  </si>
  <si>
    <t>B 1908 PZT</t>
  </si>
  <si>
    <t>MHRGB3860DJ305334</t>
  </si>
  <si>
    <t>L15A79138793</t>
  </si>
  <si>
    <t>000.0141/4/10/03/2016</t>
  </si>
  <si>
    <t>Outlander Sport  GLS AT</t>
  </si>
  <si>
    <t>B 1923 PJJ</t>
  </si>
  <si>
    <t>MHMGAWS2TGK002034</t>
  </si>
  <si>
    <t>4B11NX8219</t>
  </si>
  <si>
    <t>B 1925 PJJ</t>
  </si>
  <si>
    <t>MHMGAWS2TGK002037</t>
  </si>
  <si>
    <t>4B11NX8178</t>
  </si>
  <si>
    <t>B 1926 PJJ</t>
  </si>
  <si>
    <t>MHMGAWS2TGK002035</t>
  </si>
  <si>
    <t>4B11NX8176</t>
  </si>
  <si>
    <t>000.00129/4/10/03/2016</t>
  </si>
  <si>
    <t>B 1956 PJJ</t>
  </si>
  <si>
    <t>MHMGAWS2TGK002041</t>
  </si>
  <si>
    <t>4B11PA2459</t>
  </si>
  <si>
    <t>B 1954 PJJ</t>
  </si>
  <si>
    <t>MHMGAWS2TGK002047</t>
  </si>
  <si>
    <t>4B11PA2467</t>
  </si>
  <si>
    <t>B 1951 PJJ</t>
  </si>
  <si>
    <t>MHMGAWS2TGK002019</t>
  </si>
  <si>
    <t>4B11NX8165</t>
  </si>
  <si>
    <t>000.0143/4/10/03/2016</t>
  </si>
  <si>
    <t>Outlander Sport  PX AT</t>
  </si>
  <si>
    <t>B 1924 PJJ</t>
  </si>
  <si>
    <t>MHMGAWP2TGK012687</t>
  </si>
  <si>
    <t>4B11PK5186</t>
  </si>
  <si>
    <t>B 1927 PJJ</t>
  </si>
  <si>
    <t>MHMGAWP2TGK012688</t>
  </si>
  <si>
    <t>4B11PK8185</t>
  </si>
  <si>
    <t>B 1972 PJJ</t>
  </si>
  <si>
    <t>MHMGAWP2TGK012815</t>
  </si>
  <si>
    <t>4B11PM4641</t>
  </si>
  <si>
    <t>000.0170/4/10/03/2016</t>
  </si>
  <si>
    <t>Pajero Sport Exceed</t>
  </si>
  <si>
    <t>B 1997 PJJ</t>
  </si>
  <si>
    <t>MMBGYKR30GH011818</t>
  </si>
  <si>
    <t>4D56UAE6266</t>
  </si>
  <si>
    <t>000.0131/4/10/03/2016</t>
  </si>
  <si>
    <t>B 1109 PJK</t>
  </si>
  <si>
    <t>MMBGYKR30GH011027</t>
  </si>
  <si>
    <t>4D56UAE6063</t>
  </si>
  <si>
    <t>000.0132/4/10/03/2016</t>
  </si>
  <si>
    <t>Pajero Sport Dakar 4X2</t>
  </si>
  <si>
    <t>B 1045PJK</t>
  </si>
  <si>
    <t>MMBGUKR10GH019923</t>
  </si>
  <si>
    <t>4N15UAP4382</t>
  </si>
  <si>
    <t>000.0165/4/10/03/2016</t>
  </si>
  <si>
    <t>B 1986 PJJ</t>
  </si>
  <si>
    <t>MHMGAWS2TGK002028</t>
  </si>
  <si>
    <t>4B11NX8180</t>
  </si>
  <si>
    <t>B 1987 PJJ</t>
  </si>
  <si>
    <t>MHMGAWS2TGK002030</t>
  </si>
  <si>
    <t>4B11NX8175</t>
  </si>
  <si>
    <t>000.0166/4/10/03/2016</t>
  </si>
  <si>
    <t>B 1047 PJK</t>
  </si>
  <si>
    <t>MHMGAWP2TGK012958</t>
  </si>
  <si>
    <t>4B11PP9298</t>
  </si>
  <si>
    <t>B 1048 PJK</t>
  </si>
  <si>
    <t>MHMGAWP2TGK012968</t>
  </si>
  <si>
    <t>4B11PQ0994</t>
  </si>
  <si>
    <t>000.0168/4/10/03/2016</t>
  </si>
  <si>
    <t>B 1055 PJK</t>
  </si>
  <si>
    <t>MHMGAWP2TGK012972</t>
  </si>
  <si>
    <t>4B11PQ0985</t>
  </si>
  <si>
    <t>000.0169/4/10/03/2016</t>
  </si>
  <si>
    <t>B 1080 PJK</t>
  </si>
  <si>
    <t>MHMGAWP2TGK013019</t>
  </si>
  <si>
    <t>4B11PQ7691</t>
  </si>
  <si>
    <t>000.0171/4/10/03/2016</t>
  </si>
  <si>
    <t>B 1018 PJK</t>
  </si>
  <si>
    <t>MMBGYKR30GH011520</t>
  </si>
  <si>
    <t>4D56UAE6628</t>
  </si>
  <si>
    <t>0000200/4/01/04/2017</t>
  </si>
  <si>
    <t>B 1750 PJL</t>
  </si>
  <si>
    <t>MMBGUKR10GH016210</t>
  </si>
  <si>
    <t>4N15UAN3941</t>
  </si>
  <si>
    <t>0000157/4/10/04/2016</t>
  </si>
  <si>
    <t>Mirage GLS AT</t>
  </si>
  <si>
    <t>B 1977 PYO</t>
  </si>
  <si>
    <t>MMBXTA03AGH012515</t>
  </si>
  <si>
    <t>3A92UCY5955</t>
  </si>
  <si>
    <t>B 1022 PYP</t>
  </si>
  <si>
    <t>MMBXTA03AGH012519</t>
  </si>
  <si>
    <t>3A92UCY5989</t>
  </si>
  <si>
    <t>B 1989 PYO</t>
  </si>
  <si>
    <t>MMBXTA03AGH012725</t>
  </si>
  <si>
    <t>3A92UCY6594</t>
  </si>
  <si>
    <t>000.0167/4/10/03/2016</t>
  </si>
  <si>
    <t>Outlander Sport PX AT</t>
  </si>
  <si>
    <t>B 1988 PJJ</t>
  </si>
  <si>
    <t>MHMGAWS2TGK012746</t>
  </si>
  <si>
    <t>4B11PL3291</t>
  </si>
  <si>
    <t>000.0159/4/10/04/2016</t>
  </si>
  <si>
    <t>B 1478 PYO</t>
  </si>
  <si>
    <t>MMBXTA03AGH012427</t>
  </si>
  <si>
    <t>3A92UCY5259</t>
  </si>
  <si>
    <t>B 1481 PYO</t>
  </si>
  <si>
    <t>MMBXTA03AGH012419</t>
  </si>
  <si>
    <t>3A92UCY5279</t>
  </si>
  <si>
    <t>0000158/4/10/04/2016</t>
  </si>
  <si>
    <t>B 1210 PYP</t>
  </si>
  <si>
    <t>MMBXTA03AGH012625</t>
  </si>
  <si>
    <t>3A92UCY6175</t>
  </si>
  <si>
    <t>000.0164/4/10/04/2016</t>
  </si>
  <si>
    <t>B 1341 PYO</t>
  </si>
  <si>
    <t>MMBXTA03AGH012485</t>
  </si>
  <si>
    <t>3A92UCY5930</t>
  </si>
  <si>
    <t>000.0163/4/10/04/2016</t>
  </si>
  <si>
    <t>B 1289 PYO</t>
  </si>
  <si>
    <t>MMBXTA03AGH012486</t>
  </si>
  <si>
    <t>3A92UCY5705</t>
  </si>
  <si>
    <t>000.0162/4/10/04/2016</t>
  </si>
  <si>
    <t>B 1432 PYO</t>
  </si>
  <si>
    <t>MMBXTA03AGH012634</t>
  </si>
  <si>
    <t>3A92UCY6345</t>
  </si>
  <si>
    <t>000.0156/4/10/04/2016</t>
  </si>
  <si>
    <t>B 1052 PYP</t>
  </si>
  <si>
    <t>MMBXTA03AGH012194</t>
  </si>
  <si>
    <t>3A92UCY4151</t>
  </si>
  <si>
    <t>B 1043 PYP</t>
  </si>
  <si>
    <t>MMBXTA03AGH012375</t>
  </si>
  <si>
    <t>3A92UCY5171</t>
  </si>
  <si>
    <t>B 1040 PYP</t>
  </si>
  <si>
    <t>MMBXTA03AGH012389</t>
  </si>
  <si>
    <t>3A92UCY5187</t>
  </si>
  <si>
    <t>B 1037 PYP</t>
  </si>
  <si>
    <t>MMBXTA03AGH012733</t>
  </si>
  <si>
    <t>3A92UCY6563</t>
  </si>
  <si>
    <t>B 1041 PYP</t>
  </si>
  <si>
    <t>MMBXTA03AGH012756</t>
  </si>
  <si>
    <t>3A92UCY6586</t>
  </si>
  <si>
    <t>000.0160/4/10/04/2016</t>
  </si>
  <si>
    <t>B 1750 PYP</t>
  </si>
  <si>
    <t>MMBXTA03AGH012306</t>
  </si>
  <si>
    <t>3A92UCY4700</t>
  </si>
  <si>
    <t>B 1749 PYP</t>
  </si>
  <si>
    <t>MMBXTA03AGH012745</t>
  </si>
  <si>
    <t>3A92UCY6640</t>
  </si>
  <si>
    <t>B 1819 PYP</t>
  </si>
  <si>
    <t>MMBXTA03AGH012311</t>
  </si>
  <si>
    <t>3A92UCY4754</t>
  </si>
  <si>
    <t>B 1758 PYP</t>
  </si>
  <si>
    <t>MMBXTA03AGH012299</t>
  </si>
  <si>
    <t>3A92UCY4682</t>
  </si>
  <si>
    <t>000.0161/4/10/04/2016</t>
  </si>
  <si>
    <t>B 1791 PYP</t>
  </si>
  <si>
    <t>MMBXTA03AGH012308</t>
  </si>
  <si>
    <t>3A92UCY4699</t>
  </si>
  <si>
    <t>0000114/4/08/06/2016</t>
  </si>
  <si>
    <t>B 1405 PJK</t>
  </si>
  <si>
    <t>MHMGAWP2TGK012764</t>
  </si>
  <si>
    <t>4B11PL9586</t>
  </si>
  <si>
    <t>Pak Adi Suryana</t>
  </si>
  <si>
    <t>B 1347 PJK</t>
  </si>
  <si>
    <t>MHMGAWP2TGK013183</t>
  </si>
  <si>
    <t>4B11NN6823</t>
  </si>
  <si>
    <t>Pak Timbul</t>
  </si>
  <si>
    <t>B 1369 PJK</t>
  </si>
  <si>
    <t>MHMGAWP2TGK013129</t>
  </si>
  <si>
    <t>4B11RL2385</t>
  </si>
  <si>
    <t>Pak Fikri</t>
  </si>
  <si>
    <t>B 1344 PJK</t>
  </si>
  <si>
    <t>MHMGAWP2TGK013128</t>
  </si>
  <si>
    <t>4B11RL2320</t>
  </si>
  <si>
    <t>Pak Tulus</t>
  </si>
  <si>
    <t>B 1352 PJK</t>
  </si>
  <si>
    <t>MHMGAWP2TGK013144</t>
  </si>
  <si>
    <t>4B11RM8742</t>
  </si>
  <si>
    <t>Pak Fachrudin</t>
  </si>
  <si>
    <t>0000113/4/08/06/2016</t>
  </si>
  <si>
    <t>B 1319 PJK</t>
  </si>
  <si>
    <t>MMBGYKR30GH009343</t>
  </si>
  <si>
    <t>4D56UAE5620</t>
  </si>
  <si>
    <t>B 9242 PCL</t>
  </si>
  <si>
    <t>MHML0PU39GK197680</t>
  </si>
  <si>
    <t>4D56CP59610</t>
  </si>
  <si>
    <t>early termination 01/08/2019</t>
  </si>
  <si>
    <t>000.0108/4/08/06/2016</t>
  </si>
  <si>
    <t>B 9202 PCL</t>
  </si>
  <si>
    <t>B 9201 PCL</t>
  </si>
  <si>
    <t>000.0175/4/01/06/2016</t>
  </si>
  <si>
    <t>PT. Diamond Realty Investment Indonesia</t>
  </si>
  <si>
    <t>Delica Royal</t>
  </si>
  <si>
    <t>B 47 UWR</t>
  </si>
  <si>
    <t>JMYLTCV2WFJ001091</t>
  </si>
  <si>
    <t>4J11QK7830</t>
  </si>
  <si>
    <t>0000243/4/01/08/2018</t>
  </si>
  <si>
    <t>Asia Quest  Bussines Consulting Indonesia, PT</t>
  </si>
  <si>
    <t>B 2225 PFH</t>
  </si>
  <si>
    <t>MK2NCWTARJJ024565</t>
  </si>
  <si>
    <t>4A91DR0374</t>
  </si>
  <si>
    <t>0000060/4/01/08/2014</t>
  </si>
  <si>
    <t>Suzuki Ertiga GL AT</t>
  </si>
  <si>
    <t>B 1442 PRK</t>
  </si>
  <si>
    <t>MHYKZE81SEJ231770</t>
  </si>
  <si>
    <t>K14BT1135474</t>
  </si>
  <si>
    <t>Suzuki Kebon Jeruk</t>
  </si>
  <si>
    <t>B 1444 PRK</t>
  </si>
  <si>
    <t>MHYKZE81SEJ231969</t>
  </si>
  <si>
    <t>K14BT1133664</t>
  </si>
  <si>
    <t>Suzuki Wagon R GX MT</t>
  </si>
  <si>
    <t>B 1443 PRK</t>
  </si>
  <si>
    <t>MHYHMP31SEJ109830</t>
  </si>
  <si>
    <t>K14BT1014093</t>
  </si>
  <si>
    <t>0000269/4/01/02/2019</t>
  </si>
  <si>
    <t>Xpander Ultimate A/T (white)</t>
  </si>
  <si>
    <t>B2979PFV</t>
  </si>
  <si>
    <t>MK2NCWTARKJ006025</t>
  </si>
  <si>
    <t>4A91GL8833</t>
  </si>
  <si>
    <t>0000270/4/01/02/2019</t>
  </si>
  <si>
    <t>B2586PFV</t>
  </si>
  <si>
    <t>MK2NCWTARKJ005335</t>
  </si>
  <si>
    <t>4A91GM2713</t>
  </si>
  <si>
    <t>B2582PFV</t>
  </si>
  <si>
    <t>MK2NCWTARKJ005080</t>
  </si>
  <si>
    <t>4A91GM0199</t>
  </si>
  <si>
    <t>B2590PFV</t>
  </si>
  <si>
    <t>MK2NCWTARKJ002243</t>
  </si>
  <si>
    <t>4A91GK4022</t>
  </si>
  <si>
    <t>0000271/4/01/03/2019</t>
  </si>
  <si>
    <t>B1959PJO</t>
  </si>
  <si>
    <t>MK2KRWPNUKJ001655</t>
  </si>
  <si>
    <t>4N15UDM1832</t>
  </si>
  <si>
    <t>0000272/4/01/03/2019</t>
  </si>
  <si>
    <t>B1955PJO</t>
  </si>
  <si>
    <t>MK2KRWPNUKJ002183</t>
  </si>
  <si>
    <t>4N15UDM6498</t>
  </si>
  <si>
    <t>0000288/4/01/05/2019</t>
  </si>
  <si>
    <t>B1170PJP</t>
  </si>
  <si>
    <t>MK2KRWPNUKJ005854</t>
  </si>
  <si>
    <t>4N15UDT2566</t>
  </si>
  <si>
    <t>B1265PJP</t>
  </si>
  <si>
    <t>MK2KRWPNUKJ005786</t>
  </si>
  <si>
    <t>4N15UDT2541</t>
  </si>
  <si>
    <t>B 9685 PCK</t>
  </si>
  <si>
    <t>0000149/4/10/06/2016</t>
  </si>
  <si>
    <t>B 9114 PCL</t>
  </si>
  <si>
    <t>0000150/4/10/06/2016</t>
  </si>
  <si>
    <t>B 9115 PCL</t>
  </si>
  <si>
    <t>0000176/4/10/06/2016</t>
  </si>
  <si>
    <t>B 9166 PCL</t>
  </si>
  <si>
    <t>0000177/4/10/06/2016</t>
  </si>
  <si>
    <t>B 9162 PCL</t>
  </si>
  <si>
    <t>0000349/4/01/09/2019</t>
  </si>
  <si>
    <t xml:space="preserve">PT. TIKI JALUR NUGRAHA ( JNE) </t>
  </si>
  <si>
    <t>B9117PCH</t>
  </si>
  <si>
    <t>MHMFE71P1DK044911</t>
  </si>
  <si>
    <t>4D34TJ93764</t>
  </si>
  <si>
    <t>B9106PCH</t>
  </si>
  <si>
    <t>MHMFE71P1DK044054</t>
  </si>
  <si>
    <t>4D34TJ73153</t>
  </si>
  <si>
    <t>B9074PCH</t>
  </si>
  <si>
    <t>MHMFE71P1DK044896</t>
  </si>
  <si>
    <t>4D34TJ93758</t>
  </si>
  <si>
    <t>B9114PCH</t>
  </si>
  <si>
    <t>MHMFE71P1DK044047</t>
  </si>
  <si>
    <t>4D34TJ73149</t>
  </si>
  <si>
    <t>0000310/4/01/07/2019</t>
  </si>
  <si>
    <t>PT. STOQO TEKNOLOGI INDONESIA</t>
  </si>
  <si>
    <t>0000302/4/01/07/2019</t>
  </si>
  <si>
    <t>B9196PCL</t>
  </si>
  <si>
    <t>MHMFE71PCGK008014</t>
  </si>
  <si>
    <t>4D34TP56873</t>
  </si>
  <si>
    <t>0000311/4/01/07/2019</t>
  </si>
  <si>
    <t>B9075PCH</t>
  </si>
  <si>
    <t>MHMFE71P1DK044899</t>
  </si>
  <si>
    <t>4D34TJ93777</t>
  </si>
  <si>
    <t>0000309/4/01/07/2019</t>
  </si>
  <si>
    <t>B9258PCP</t>
  </si>
  <si>
    <t>MHKB3BA1JKK059540</t>
  </si>
  <si>
    <t>K3MH51485</t>
  </si>
  <si>
    <t>B9285PCP</t>
  </si>
  <si>
    <t>MHKB3BA1JKK059543</t>
  </si>
  <si>
    <t>K3MH51486</t>
  </si>
  <si>
    <t>B9254PCP</t>
  </si>
  <si>
    <t>MHKB3BA1JKK059560</t>
  </si>
  <si>
    <t>K3MH51559</t>
  </si>
  <si>
    <t>B9256PCP</t>
  </si>
  <si>
    <t>MHKB3BA1JKK059555</t>
  </si>
  <si>
    <t>K3MH51391</t>
  </si>
  <si>
    <t>0000359/4/01/10/2019</t>
  </si>
  <si>
    <t>B9084PCH</t>
  </si>
  <si>
    <t>MHMFE71P1DK044907</t>
  </si>
  <si>
    <t>4D34TJ93163</t>
  </si>
  <si>
    <t>B9118PCH</t>
  </si>
  <si>
    <t>MHMFE71P1DK044910</t>
  </si>
  <si>
    <t>4D34TJ93762</t>
  </si>
  <si>
    <t>B9100PCH</t>
  </si>
  <si>
    <t>MHMFE71P1DK0448895</t>
  </si>
  <si>
    <t>4D34TJ93760</t>
  </si>
  <si>
    <t>B9102PCH</t>
  </si>
  <si>
    <t>MHMFE71P1DK044058</t>
  </si>
  <si>
    <t>4D34TJ73137</t>
  </si>
  <si>
    <t>B9078PCH</t>
  </si>
  <si>
    <t>MHMFE71P1DK044886</t>
  </si>
  <si>
    <t>4D34TJ93754</t>
  </si>
  <si>
    <t>0000264/4/08/06/2019</t>
  </si>
  <si>
    <t>B2294UOA</t>
  </si>
  <si>
    <t>MK2NCWHARKJ002252</t>
  </si>
  <si>
    <t>4A91GX3314</t>
  </si>
  <si>
    <t>TLO Banjir</t>
  </si>
  <si>
    <t>0000089/4/01/04/2015</t>
  </si>
  <si>
    <t>B 1849 PJI</t>
  </si>
  <si>
    <t>MHMGAWS2TEK001614</t>
  </si>
  <si>
    <t>4B11MS7105</t>
  </si>
  <si>
    <t>B9080PCH</t>
  </si>
  <si>
    <t>MHMFE71P1DK044887</t>
  </si>
  <si>
    <t>4D34TJ93780</t>
  </si>
  <si>
    <t xml:space="preserve">TLO </t>
  </si>
  <si>
    <t>0000120/4/10/03/2016</t>
  </si>
  <si>
    <t>AD 1709 CU</t>
  </si>
  <si>
    <t>0000128/4/10/03/2016</t>
  </si>
  <si>
    <t>AD 1710 CU</t>
  </si>
  <si>
    <t>MHKB3BA1JGK035447</t>
  </si>
  <si>
    <t>K3MG64408</t>
  </si>
  <si>
    <t>AD 1712 CU</t>
  </si>
  <si>
    <t>H 1852 QA</t>
  </si>
  <si>
    <t>0000281/4/01/05/2019</t>
  </si>
  <si>
    <t>B9182PCL</t>
  </si>
  <si>
    <t>MHMFE71PCGK008072</t>
  </si>
  <si>
    <t>4D34TP57572</t>
  </si>
  <si>
    <t>B 9163 PCL</t>
  </si>
  <si>
    <t>B 9165 PCL</t>
  </si>
  <si>
    <t>MHKB3BA1JGK037550</t>
  </si>
  <si>
    <t>K3MG72941</t>
  </si>
  <si>
    <t>0000178/4/10/09/2016</t>
  </si>
  <si>
    <t>Iron Wire Work Indonesia, PT</t>
  </si>
  <si>
    <t>B 1463 PYU</t>
  </si>
  <si>
    <t>MMBXTA03AGH012600</t>
  </si>
  <si>
    <t>3A92UCY6159</t>
  </si>
  <si>
    <t>0000298/4/01/05/2019</t>
  </si>
  <si>
    <t>Kijang Innova Diesel 2.4 M/T</t>
  </si>
  <si>
    <t>B2077PKC</t>
  </si>
  <si>
    <t>MHFJB8EM0K1052187</t>
  </si>
  <si>
    <t>2GD4640376</t>
  </si>
  <si>
    <t>MHFJB8EM1K1056944</t>
  </si>
  <si>
    <t>2GDC587613</t>
  </si>
  <si>
    <t>0000383/4/01/11/2019</t>
  </si>
  <si>
    <t>Ecolab International Indonesia, PT</t>
  </si>
  <si>
    <t>Pajero Sport GLX 4x4 M/T</t>
  </si>
  <si>
    <t>KT1331NL</t>
  </si>
  <si>
    <t>MMBGNKH40EF027548</t>
  </si>
  <si>
    <t>4D56UCFS2410</t>
  </si>
  <si>
    <t>0000293/4/08/01/2020</t>
  </si>
  <si>
    <t>0000364/4/01/10/2019</t>
  </si>
  <si>
    <t>Bima</t>
  </si>
  <si>
    <t>B9270PCL</t>
  </si>
  <si>
    <t>MHMFE74P4GK084263</t>
  </si>
  <si>
    <t>4D34TP56181</t>
  </si>
  <si>
    <t>early termination 05/08/2020</t>
  </si>
  <si>
    <t>0000363/4/01/10/2019</t>
  </si>
  <si>
    <t>L9343NI/L9223BV</t>
  </si>
  <si>
    <t>MHMFE71P1EK051282</t>
  </si>
  <si>
    <t>4D34TK82721</t>
  </si>
  <si>
    <t>0000376/4/01/11/2019</t>
  </si>
  <si>
    <t>Colt L300 Diesel</t>
  </si>
  <si>
    <t>Samarinda</t>
  </si>
  <si>
    <t>B9242PCL</t>
  </si>
  <si>
    <t>early termination 11/08/2020</t>
  </si>
  <si>
    <t>0000365/4/01/10/2019</t>
  </si>
  <si>
    <t>0000315/4/01/07/2019</t>
  </si>
  <si>
    <t>0000233/4/01/06/2018</t>
  </si>
  <si>
    <t>PT. Netika Indonesia</t>
  </si>
  <si>
    <t>Xpander Exceed M/T</t>
  </si>
  <si>
    <t>B 2811 PFL</t>
  </si>
  <si>
    <t>MK2NCWHANHJ000220</t>
  </si>
  <si>
    <t>4A91CQ4656</t>
  </si>
  <si>
    <t>0000285/4/08/10/2019</t>
  </si>
  <si>
    <t>PT. SENKO GROUP HOLDING</t>
  </si>
  <si>
    <t>early termination 30/10/2020</t>
  </si>
  <si>
    <t>0000318/4/01/06/2019</t>
  </si>
  <si>
    <t>PT. MADUSARI NUSAPERDANA</t>
  </si>
  <si>
    <t>Gran Max 1.3 D Minibus FH</t>
  </si>
  <si>
    <t>Return 07 Sept 2020</t>
  </si>
  <si>
    <t>0000362/4/01/10/2019</t>
  </si>
  <si>
    <t>Toyota Hi-lux DC  E M/T</t>
  </si>
  <si>
    <t>B9813PBC</t>
  </si>
  <si>
    <t>MR0KS8CD8G1101759</t>
  </si>
  <si>
    <t>2KDU858100</t>
  </si>
  <si>
    <t>Return 30 Sept 2020</t>
  </si>
  <si>
    <t>0000367/4/01/10/2019</t>
  </si>
  <si>
    <t>Singaraja</t>
  </si>
  <si>
    <t>B9067PCH</t>
  </si>
  <si>
    <t>MHMFE71P1DK044049</t>
  </si>
  <si>
    <t>4D34TJ73140</t>
  </si>
  <si>
    <t>0000368/4/01/10/2019</t>
  </si>
  <si>
    <t>L9143NI/L9227BV</t>
  </si>
  <si>
    <t>MHMFE71P1EK051407</t>
  </si>
  <si>
    <t>4D34TK82779</t>
  </si>
  <si>
    <t>0000377/4/01/11/2019</t>
  </si>
  <si>
    <t>L9371NI/L9803BV</t>
  </si>
  <si>
    <t>MHMFE71P1EK051934</t>
  </si>
  <si>
    <t>4D34TK97574</t>
  </si>
  <si>
    <t>0000385/4/01/11/2019</t>
  </si>
  <si>
    <t>Colt Diesel FE71L  Box</t>
  </si>
  <si>
    <t>B9195PCL</t>
  </si>
  <si>
    <t>MHMFE71PCGK008013</t>
  </si>
  <si>
    <t>4D34TP56877</t>
  </si>
  <si>
    <t>0000284/4/08/10/2019</t>
  </si>
  <si>
    <t>B1144UJU</t>
  </si>
  <si>
    <t>MK2GAWP2TJK000962</t>
  </si>
  <si>
    <t>4B11YK3273</t>
  </si>
  <si>
    <t>early termination 30/11/2020 ( Mr. Leonard Pensiun)</t>
  </si>
  <si>
    <t>0000178/4/08/10/2017</t>
  </si>
  <si>
    <t>B 1794 UJP</t>
  </si>
  <si>
    <t>MHMGAWP2THK014295</t>
  </si>
  <si>
    <t>4B11SK0795</t>
  </si>
  <si>
    <t>Mr. Deddy Syahrial</t>
  </si>
  <si>
    <t>B 1793 UJP</t>
  </si>
  <si>
    <t>MK2GAWP2THK000161</t>
  </si>
  <si>
    <t>4B11SN7204</t>
  </si>
  <si>
    <t>Mr. Ari Minarwan</t>
  </si>
  <si>
    <t>0000378/4/08/08/2020</t>
  </si>
  <si>
    <t>New Kijang Innova G M/T Diesel</t>
  </si>
  <si>
    <t>B1094PYS</t>
  </si>
  <si>
    <t>MHFJB8EM7G1007593</t>
  </si>
  <si>
    <t>2GDC070666</t>
  </si>
  <si>
    <t>actual hanya 2 bulan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</si>
  <si>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</si>
  <si>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</si>
  <si>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</si>
  <si>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</si>
  <si>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</si>
  <si>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</si>
  <si>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</si>
  <si>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</si>
  <si>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</si>
  <si>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</si>
  <si>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</si>
  <si>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</si>
  <si>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</si>
  <si>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B9109PCH</t>
  </si>
  <si>
    <t>MHMFE71P1DK044892</t>
  </si>
  <si>
    <t>4D34TJ93478</t>
  </si>
  <si>
    <t>0000245/4/08/05/2019</t>
  </si>
  <si>
    <t>Xpander 1.5L Ultimate (4x2) A/T (white)</t>
  </si>
  <si>
    <t>B2227UKY</t>
  </si>
  <si>
    <t>MK2NCWTATRKJ008672</t>
  </si>
  <si>
    <t>4A91GN8005</t>
  </si>
  <si>
    <t>Return to DSF 26/03/2021</t>
  </si>
  <si>
    <t>0000426/4/01/01/2020</t>
  </si>
  <si>
    <t>B2776PKM</t>
  </si>
  <si>
    <t>MHFJB8EMXL1066812</t>
  </si>
  <si>
    <t>2GDC677447</t>
  </si>
  <si>
    <t>B2955PKN</t>
  </si>
  <si>
    <t>MHFJB8EM0L1065166</t>
  </si>
  <si>
    <t>2GDC668336</t>
  </si>
  <si>
    <t>0000215/4/10/05/2019</t>
  </si>
  <si>
    <t>All New Avanza 1.3G A/T</t>
  </si>
  <si>
    <t>B2786SID</t>
  </si>
  <si>
    <t>MHKM5EB3JKK023623</t>
  </si>
  <si>
    <t>1NRG012900</t>
  </si>
  <si>
    <t>B2227SIE</t>
  </si>
  <si>
    <t>MHFJW8EM4K2367332</t>
  </si>
  <si>
    <t>1TRA598410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</si>
  <si>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</si>
  <si>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</si>
  <si>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</si>
  <si>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</si>
  <si>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</si>
  <si>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</si>
  <si>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</si>
  <si>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MHFJB8EM2K1053776</t>
  </si>
  <si>
    <t>2GD4652322</t>
  </si>
  <si>
    <t>B2221SIE</t>
  </si>
  <si>
    <t>MHFJW8EM1K2367773</t>
  </si>
  <si>
    <t>1TRA601793</t>
  </si>
  <si>
    <t>B2225SIE</t>
  </si>
  <si>
    <t>MHFJW8EM4K2367234</t>
  </si>
  <si>
    <t>1TRA597745</t>
  </si>
  <si>
    <t>B 2217 SIE</t>
  </si>
  <si>
    <t>MHFJW8EM0K2366758</t>
  </si>
  <si>
    <t>1TRA594083</t>
  </si>
  <si>
    <t>B2223SIE</t>
  </si>
  <si>
    <t>MHFJW8EM2K2367202</t>
  </si>
  <si>
    <t>1TRA597437</t>
  </si>
  <si>
    <t>0000218/4/10/05/2019</t>
  </si>
  <si>
    <t xml:space="preserve">ALL NEW KIJANG INNOVA 2.4 G MT DIESEL </t>
  </si>
  <si>
    <t>B2201SIE</t>
  </si>
  <si>
    <t>B2199SIE</t>
  </si>
  <si>
    <t>MHFJB8EM2K1052190</t>
  </si>
  <si>
    <t>2GD4640311</t>
  </si>
  <si>
    <t>0000219/4/10/05/2019</t>
  </si>
  <si>
    <t xml:space="preserve">ALL NEW KIJANG INNOVA 2.4 G A/T DIESEL </t>
  </si>
  <si>
    <t>B2776SID</t>
  </si>
  <si>
    <t>MHFJB8EM4K1052127</t>
  </si>
  <si>
    <t>2GDC528297</t>
  </si>
  <si>
    <t>0000340/4/08/06/2020</t>
  </si>
  <si>
    <t>Mr. Ryoichi Inaba ( PT. MMKSI )</t>
  </si>
  <si>
    <t>B 2881 PFH</t>
  </si>
  <si>
    <t>MK2NCWTARHJ000232</t>
  </si>
  <si>
    <t>4A91CQ6906</t>
  </si>
  <si>
    <t>Return 01/03/2021</t>
  </si>
  <si>
    <t>0000449/4/01/03/2020</t>
  </si>
  <si>
    <t>Innova Q A/T</t>
  </si>
  <si>
    <t>B 1045 PYK</t>
  </si>
  <si>
    <t>MHFAW8EM4G0201041</t>
  </si>
  <si>
    <t>ITRA037835</t>
  </si>
  <si>
    <t>B2395UKY</t>
  </si>
  <si>
    <t>MK2NCWPARKJ002324</t>
  </si>
  <si>
    <t>4A91GN2025</t>
  </si>
  <si>
    <t>Return 13/04/2021</t>
  </si>
  <si>
    <t>0000329/4/08/05/2020</t>
  </si>
  <si>
    <t>B2299UOR</t>
  </si>
  <si>
    <t>MK2NCLPARLJ000269</t>
  </si>
  <si>
    <t>4A91HP7560</t>
  </si>
  <si>
    <t>0000249/4/08/05/2019</t>
  </si>
  <si>
    <t>Pajero Sport Dakar Ultimate A/T</t>
  </si>
  <si>
    <t>B1306UJT</t>
  </si>
  <si>
    <t>MK2KRWFNUKJ000595</t>
  </si>
  <si>
    <t>4N15UDP3357</t>
  </si>
  <si>
    <t>B2508UKY</t>
  </si>
  <si>
    <t>MK2NCWPARKJ002284</t>
  </si>
  <si>
    <t>4A91GN0370</t>
  </si>
  <si>
    <t>Return 14/04/2021</t>
  </si>
  <si>
    <t>0000251/4/08/05/2019</t>
  </si>
  <si>
    <t>B 1370 UJT</t>
  </si>
  <si>
    <t>MK2GAWP2TJK000950</t>
  </si>
  <si>
    <t>4B11YK4319</t>
  </si>
  <si>
    <t>0000433/4/01/01/2020</t>
  </si>
  <si>
    <t>KREATIF MAJU BERSAMA, CV</t>
  </si>
  <si>
    <t>B9088PCH</t>
  </si>
  <si>
    <t>MHMFE71P1DK044060</t>
  </si>
  <si>
    <t>4D34TJ73136</t>
  </si>
  <si>
    <t>B9068PCH</t>
  </si>
  <si>
    <t>MHMFE71P1DK044909</t>
  </si>
  <si>
    <t>4D34TJ93765</t>
  </si>
  <si>
    <t>B9113PCH</t>
  </si>
  <si>
    <t>MHMFE71P1DK044987</t>
  </si>
  <si>
    <t>4D34TJ93504</t>
  </si>
  <si>
    <t>B2740UKY</t>
  </si>
  <si>
    <t>MK2NCWPARKJ002800</t>
  </si>
  <si>
    <t>4A91GP9898</t>
  </si>
  <si>
    <t>B 2510 UKY</t>
  </si>
  <si>
    <t>MK2NCWPARKJ002279</t>
  </si>
  <si>
    <t>4A91GN3322</t>
  </si>
  <si>
    <t>0000247/4/08/05/2019</t>
  </si>
  <si>
    <t>B2951UKY</t>
  </si>
  <si>
    <t>MK2NCWTARKJ010238</t>
  </si>
  <si>
    <t>4A91GQ6057</t>
  </si>
  <si>
    <t>0000227/4/01/04/2018</t>
  </si>
  <si>
    <t>B 2774 PFF</t>
  </si>
  <si>
    <t>MK2NCWHANJJ003126</t>
  </si>
  <si>
    <t>4A91DC9785</t>
  </si>
  <si>
    <t>B 2775 PFF</t>
  </si>
  <si>
    <t>MK2NCWHANJJ003815</t>
  </si>
  <si>
    <t>4A91DG0988</t>
  </si>
  <si>
    <t>0000325/4/08/05/2020</t>
  </si>
  <si>
    <t>Xpander 1.5L Ultimate  AT</t>
  </si>
  <si>
    <t>Return 03/05/2021</t>
  </si>
  <si>
    <t>B2281UOR</t>
  </si>
  <si>
    <t>MK2NCLPARLJ000813</t>
  </si>
  <si>
    <t>4A91HQ0664</t>
  </si>
  <si>
    <t>0000326/4/08/05/2020</t>
  </si>
  <si>
    <t>B2255UOR</t>
  </si>
  <si>
    <t>MK2NCLPARLJ000894</t>
  </si>
  <si>
    <t>4A91HQ3432</t>
  </si>
  <si>
    <t>B2217UOR</t>
  </si>
  <si>
    <t>MK2NCLPARLJ000533</t>
  </si>
  <si>
    <t>4A91HP5168</t>
  </si>
  <si>
    <t>Return 04/05/2021</t>
  </si>
  <si>
    <t>B 2514 UKY</t>
  </si>
  <si>
    <t>MK2NCWPARKJ002779</t>
  </si>
  <si>
    <t>4A91GP5551</t>
  </si>
  <si>
    <t>0000257/4/08/05/2019</t>
  </si>
  <si>
    <t>MK2NCWTARKJ003767</t>
  </si>
  <si>
    <t>Return 18/05/2021</t>
  </si>
  <si>
    <t>0000328/4/08/05/2020</t>
  </si>
  <si>
    <t>B2211UOR</t>
  </si>
  <si>
    <t>MK2NCLTARLJ000921</t>
  </si>
  <si>
    <t>4A91HQ2282</t>
  </si>
  <si>
    <t>0000248/4/08/05/2019</t>
  </si>
  <si>
    <t>B1314UJT</t>
  </si>
  <si>
    <t>MK2GAWP2TJK000660</t>
  </si>
  <si>
    <t>4B11XP9726</t>
  </si>
  <si>
    <t>0000318/4/08/05/2020</t>
  </si>
  <si>
    <t>Xpander 1.5L Ultimate  AT (White)</t>
  </si>
  <si>
    <t>0000315/4/08/05/2020</t>
  </si>
  <si>
    <t>B2418UOQ</t>
  </si>
  <si>
    <t>MK2NCLTARLJ000961</t>
  </si>
  <si>
    <t>4A91HQ2260</t>
  </si>
  <si>
    <t>B1421UJT</t>
  </si>
  <si>
    <t>MK2GAWP2TJK000832</t>
  </si>
  <si>
    <t>4B11XY9557</t>
  </si>
  <si>
    <t>B2442UOQ</t>
  </si>
  <si>
    <t>MK2NCLPARLJ000686</t>
  </si>
  <si>
    <t>4A91HQ2797</t>
  </si>
  <si>
    <t>Return 21/05/2021</t>
  </si>
  <si>
    <t>MK2NCWTARKJ003975</t>
  </si>
  <si>
    <t>B2426UOQ</t>
  </si>
  <si>
    <t>MK2NCLTARLJ000886</t>
  </si>
  <si>
    <t>4A91HP9943</t>
  </si>
  <si>
    <t>0000395/4/01/12/2019</t>
  </si>
  <si>
    <t>0000400/4/01/12/2019</t>
  </si>
  <si>
    <t>New Kijang Innova 2.4 G M/T Diesel</t>
  </si>
  <si>
    <t>B1351PYS</t>
  </si>
  <si>
    <t>MHFJB8EM9G1007675</t>
  </si>
  <si>
    <t>2GDC072104</t>
  </si>
  <si>
    <t>0000474/4/01/06/2020</t>
  </si>
  <si>
    <t>Honda Mobilio 1.5 S M/T</t>
  </si>
  <si>
    <t>B2415PKC</t>
  </si>
  <si>
    <t>MHRDD4730KJ952396</t>
  </si>
  <si>
    <t>L15Z15605481</t>
  </si>
  <si>
    <t>Return 26/06/2021</t>
  </si>
  <si>
    <t>0000460/4/01/03/2020</t>
  </si>
  <si>
    <t>B2573PKR</t>
  </si>
  <si>
    <t>MHFJB8EM3L1069440</t>
  </si>
  <si>
    <t>2GDC702026</t>
  </si>
  <si>
    <t>0000330/4/08/05/2020</t>
  </si>
  <si>
    <t>Xpander 1.5L Sport AT (White)</t>
  </si>
  <si>
    <t>B2223UOR</t>
  </si>
  <si>
    <t>MK2NCLPARLJ000421</t>
  </si>
  <si>
    <t>4A91HP8612</t>
  </si>
  <si>
    <t>Return 09/06/2021</t>
  </si>
  <si>
    <t>0000304/4/08/04/2020</t>
  </si>
  <si>
    <t>B2731UOQ</t>
  </si>
  <si>
    <t>MK2NCLPARLJ000773</t>
  </si>
  <si>
    <t>4A91HQ2663</t>
  </si>
  <si>
    <t>Return 05/06/2021</t>
  </si>
  <si>
    <t>0000621/4/01/01/2021</t>
  </si>
  <si>
    <t>KARTIKA UTAMA, PT</t>
  </si>
  <si>
    <t>B2698SIC</t>
  </si>
  <si>
    <t>MK2NCWLANKJ000484</t>
  </si>
  <si>
    <t>4A91GR2145</t>
  </si>
  <si>
    <t>Return 08/07/2021</t>
  </si>
  <si>
    <t>0000620/4/01/01/2021</t>
  </si>
  <si>
    <t>B2099SID</t>
  </si>
  <si>
    <t>MK2NCWLANKJ000447</t>
  </si>
  <si>
    <t>4A91GP7722</t>
  </si>
  <si>
    <t>B2476SID</t>
  </si>
  <si>
    <t>MK2NCWLANKJ000521</t>
  </si>
  <si>
    <t>4A91GS5910</t>
  </si>
  <si>
    <t>0000629/4/01/02/2021</t>
  </si>
  <si>
    <t>B2031SID</t>
  </si>
  <si>
    <t>MK2NCWLANKJ000453</t>
  </si>
  <si>
    <t>4A91GR1423</t>
  </si>
  <si>
    <t>0000268/4/01/03/2019</t>
  </si>
  <si>
    <t>Kijang Innova Bensin 2.0 M/T</t>
  </si>
  <si>
    <t>B1645PZT</t>
  </si>
  <si>
    <t xml:space="preserve"> 1TR7671734</t>
  </si>
  <si>
    <t>Return 05/12/2019</t>
  </si>
  <si>
    <t>0000648/4/01/03/2021</t>
  </si>
  <si>
    <t>B 1868 PJJ</t>
  </si>
  <si>
    <t>Return 29/07/2021</t>
  </si>
  <si>
    <t>pretermination</t>
  </si>
  <si>
    <t>0000211/4/08/06/2018</t>
  </si>
  <si>
    <t>PT. Kramayudha Ratu Motor ( Bpk. Dayat )</t>
  </si>
  <si>
    <t>B 1439 UJR</t>
  </si>
  <si>
    <t>MK2GAWP2TJK000444</t>
  </si>
  <si>
    <t>4B11XJ1080</t>
  </si>
  <si>
    <t>0000204/4/08/04/2018</t>
  </si>
  <si>
    <t>PT. Kramayudha Ratu Motor ( Bpk. Rudi )</t>
  </si>
  <si>
    <t>B 1240 UJR</t>
  </si>
  <si>
    <t>MK2KRWFNUJJ001137</t>
  </si>
  <si>
    <t>4N15UCM4194</t>
  </si>
  <si>
    <t>0000209/4/08/06/2018</t>
  </si>
  <si>
    <t>PT. Kramayudha Ratu Motor ( Bpk. Tombang )</t>
  </si>
  <si>
    <t>B 1612 UJR</t>
  </si>
  <si>
    <t>MK2KRWFNUJJ001146</t>
  </si>
  <si>
    <t>4N15UCM4199</t>
  </si>
  <si>
    <t>0000210/4/08/06/2018</t>
  </si>
  <si>
    <t>PT. Kramayudha Ratu Motor ( Bpk. Ian )</t>
  </si>
  <si>
    <t>B 1594 UJR</t>
  </si>
  <si>
    <t>MK2KRWFNUJJ001274</t>
  </si>
  <si>
    <t>4N15UCN5472</t>
  </si>
  <si>
    <t>0000606/4/01/01/2021</t>
  </si>
  <si>
    <t>B2149PKY</t>
  </si>
  <si>
    <t>MK2NCLMARLJ000367</t>
  </si>
  <si>
    <t>4A91HR1431</t>
  </si>
  <si>
    <t>B2145PKY</t>
  </si>
  <si>
    <t>MK2NCLMARLJ000326</t>
  </si>
  <si>
    <t>4A91HQ3966</t>
  </si>
  <si>
    <t>0000607/4/01/01/2021</t>
  </si>
  <si>
    <t>B2237PKY</t>
  </si>
  <si>
    <t>MHFJW8EM8L2385995</t>
  </si>
  <si>
    <t>1TRA810650</t>
  </si>
  <si>
    <t>B2865SID</t>
  </si>
  <si>
    <t>MK2NCWLANKJ000454</t>
  </si>
  <si>
    <t>4A91GQ4921</t>
  </si>
  <si>
    <t>0000622/4/01/01/2021</t>
  </si>
  <si>
    <t>0000640/4/01/02/2021</t>
  </si>
  <si>
    <t>Xpander  1.5L GLS A/T</t>
  </si>
  <si>
    <t>B2728SIY</t>
  </si>
  <si>
    <t>MK2NCWMARKJ000913</t>
  </si>
  <si>
    <t>4A91HD6533</t>
  </si>
  <si>
    <t>B2722SIY</t>
  </si>
  <si>
    <t>MK2NCWMARKJ000920</t>
  </si>
  <si>
    <t>4A91HD8891</t>
  </si>
  <si>
    <t>B2724SIY</t>
  </si>
  <si>
    <t>MK2NCWMARKJ000924</t>
  </si>
  <si>
    <t>4A91HD6337</t>
  </si>
  <si>
    <t>0000216/4/08/07/2018</t>
  </si>
  <si>
    <t>PT. MKM ( Pak Patoni Zailani )</t>
  </si>
  <si>
    <t>All New Pajero Sport RF A/T 4x2</t>
  </si>
  <si>
    <t>B 1886 UJR</t>
  </si>
  <si>
    <t>MK2KRWPNUJJ012216</t>
  </si>
  <si>
    <t>4N15UDA0524</t>
  </si>
  <si>
    <t>PT. MKM ( Pak Tony Setiawan )</t>
  </si>
  <si>
    <t>B 1890 UJR</t>
  </si>
  <si>
    <t>MK2KRWPNUJJ012232</t>
  </si>
  <si>
    <t>4N15UDA0536</t>
  </si>
  <si>
    <t>0000371/4/01/10/2019</t>
  </si>
  <si>
    <t>Gianyar</t>
  </si>
  <si>
    <t>B9112PCH</t>
  </si>
  <si>
    <t>MHMFE71P1DK044890</t>
  </si>
  <si>
    <t>4D34TJ93475</t>
  </si>
  <si>
    <t>0000585/4/01/12/2020</t>
  </si>
  <si>
    <t>novasi ke PT. Meratus Line</t>
  </si>
  <si>
    <t>0000467/4/01/05/2020</t>
  </si>
  <si>
    <t>Bekasi, Jati Mulya</t>
  </si>
  <si>
    <t>0000404/4/08/11/2020</t>
  </si>
  <si>
    <t>New CRV 2.4 A/T</t>
  </si>
  <si>
    <t>B1289TJK</t>
  </si>
  <si>
    <t>MHRRM385OFJ501699</t>
  </si>
  <si>
    <t>K24Z99465484</t>
  </si>
  <si>
    <t>0000385/4/08/09/2020</t>
  </si>
  <si>
    <t>QUINE CONCULTING INDONESIA, PT</t>
  </si>
  <si>
    <t>Xpander 1.5L Exceed M/T</t>
  </si>
  <si>
    <t>B2811PFL</t>
  </si>
  <si>
    <t>0000217/4/08/09/2018</t>
  </si>
  <si>
    <t>PT. Kramayudha Ratu Motor   ( Mr. Akimoto )</t>
  </si>
  <si>
    <t>B 1961 OQ</t>
  </si>
  <si>
    <t>MK2KRWFNUJJ001477</t>
  </si>
  <si>
    <t>4N15UCP8349</t>
  </si>
  <si>
    <t>0000444/4/01/02/2020</t>
  </si>
  <si>
    <t>ADHYA AVIA PRIMA, PT</t>
  </si>
  <si>
    <t>0000283/4/08/10/2019</t>
  </si>
  <si>
    <t>B1183UJU</t>
  </si>
  <si>
    <t>MK2KRWMDYKJ000525</t>
  </si>
  <si>
    <t>4D56UAY0960</t>
  </si>
  <si>
    <t>Bondowoso</t>
  </si>
  <si>
    <t>B9069PCH</t>
  </si>
  <si>
    <t>MHMFE71P1DK044050</t>
  </si>
  <si>
    <t>4D34TJ73141</t>
  </si>
  <si>
    <t>B9097PCH</t>
  </si>
  <si>
    <t>MHMFE71P1DK044063</t>
  </si>
  <si>
    <t>4D34TJ73189</t>
  </si>
  <si>
    <t>Ponorogo</t>
  </si>
  <si>
    <t>B9070PCH</t>
  </si>
  <si>
    <t>MHMFE71P1DK044051</t>
  </si>
  <si>
    <t>4D34TJ73139</t>
  </si>
  <si>
    <t>B9072PCH</t>
  </si>
  <si>
    <t>MHMFE71P1DK044882</t>
  </si>
  <si>
    <t>4D34TJ93769</t>
  </si>
  <si>
    <t>B9098PCH</t>
  </si>
  <si>
    <t>MHMFE71P1DK044884</t>
  </si>
  <si>
    <t>4D34TJ93772</t>
  </si>
  <si>
    <t>B9079PCH</t>
  </si>
  <si>
    <t>MHMFE71P1DK044901</t>
  </si>
  <si>
    <t>4D34TJ93776</t>
  </si>
  <si>
    <t>B9082PCH</t>
  </si>
  <si>
    <t>MHMFE71P1DK044903</t>
  </si>
  <si>
    <t>4D34TJ92933</t>
  </si>
  <si>
    <t>Tuban</t>
  </si>
  <si>
    <t>B9073PCH</t>
  </si>
  <si>
    <t>MHMFE71P1DK044897</t>
  </si>
  <si>
    <t>4D34TJ93761</t>
  </si>
  <si>
    <t>Return 29/10/2021</t>
  </si>
  <si>
    <t>0000250/4/10/08/2019</t>
  </si>
  <si>
    <t>B2055SIL</t>
  </si>
  <si>
    <t>MK2NCWMANKJ001016</t>
  </si>
  <si>
    <t>4A91GQ2645</t>
  </si>
  <si>
    <t>B2964SIK</t>
  </si>
  <si>
    <t>MK2NCWMANKJ001010</t>
  </si>
  <si>
    <t>4A91GQ4493</t>
  </si>
  <si>
    <t>0000290/4/10/12/2019</t>
  </si>
  <si>
    <t>B2139SIZ</t>
  </si>
  <si>
    <t>MK2NCWMARKJ000897</t>
  </si>
  <si>
    <t>4A91HD2402</t>
  </si>
  <si>
    <t>0000338/4/01/09/2019</t>
  </si>
  <si>
    <t>B2225PFM</t>
  </si>
  <si>
    <t>0000422/4/01/01/2020</t>
  </si>
  <si>
    <t>0000294/4/08/01/2020</t>
  </si>
  <si>
    <t>B1834UJU</t>
  </si>
  <si>
    <t>MK2KRWMDYKJ000856</t>
  </si>
  <si>
    <t>4D56UAZ6632</t>
  </si>
  <si>
    <t>0000370/4/08/08/2020</t>
  </si>
  <si>
    <t>Sulawesi Tengah</t>
  </si>
  <si>
    <t>Morowali</t>
  </si>
  <si>
    <t>KT8839NJ</t>
  </si>
  <si>
    <t>MMBJNKL30HH050769</t>
  </si>
  <si>
    <t>4D56UAN3356</t>
  </si>
  <si>
    <t>Pamekasan/Madura</t>
  </si>
  <si>
    <t>B9093PCH</t>
  </si>
  <si>
    <t>MHMFE71P1DK044066</t>
  </si>
  <si>
    <t>4D34TJ73187</t>
  </si>
  <si>
    <t>B9091PCH</t>
  </si>
  <si>
    <t>MHMFE71P1DK044061</t>
  </si>
  <si>
    <t>4D34TJ73182</t>
  </si>
  <si>
    <t>B9071PCH</t>
  </si>
  <si>
    <t>MHMFE71P1DK044052</t>
  </si>
  <si>
    <t>4D34TJ73132</t>
  </si>
  <si>
    <t>Mojokerto</t>
  </si>
  <si>
    <t>0000067/4/04/11/2020</t>
  </si>
  <si>
    <t>B1521PVL</t>
  </si>
  <si>
    <t>MHKM5EA3JGJ032477</t>
  </si>
  <si>
    <t>1NRF122264</t>
  </si>
  <si>
    <t>0000314/4/01/07/2019</t>
  </si>
  <si>
    <t>PT. KAJIMA INDONESIA</t>
  </si>
  <si>
    <t>Delica 2.0 A/T</t>
  </si>
  <si>
    <t>B1659PRS</t>
  </si>
  <si>
    <t>JMYLTCV2WFJ000182</t>
  </si>
  <si>
    <t>4J11NR5808</t>
  </si>
  <si>
    <t>0000462/4/01/03/2020</t>
  </si>
  <si>
    <t>0000243/4/10/08/2019</t>
  </si>
  <si>
    <t>B2839SIK</t>
  </si>
  <si>
    <t>MK2NCWMANKJ000747</t>
  </si>
  <si>
    <t>4A91GN4951</t>
  </si>
  <si>
    <t>0000241/4/01/07/2018</t>
  </si>
  <si>
    <t>B 1090 IP</t>
  </si>
  <si>
    <t>MK2NCWHARJJ005621</t>
  </si>
  <si>
    <t>4A91DY0876</t>
  </si>
  <si>
    <t>0000218/4/08/11/2018</t>
  </si>
  <si>
    <t>Xpander 1.5L GSL A/T</t>
  </si>
  <si>
    <t>B 2169 UKO</t>
  </si>
  <si>
    <t>MK2NCWMARJJ000379</t>
  </si>
  <si>
    <t>4A91GA4452</t>
  </si>
  <si>
    <t xml:space="preserve">Mr. Kai </t>
  </si>
  <si>
    <t>B 2226 UKO</t>
  </si>
  <si>
    <t>MK2NCWMARJJ000408</t>
  </si>
  <si>
    <t>4A91GB0562</t>
  </si>
  <si>
    <t>B 2230 UKO</t>
  </si>
  <si>
    <t>MK2NCWMARJJ000449</t>
  </si>
  <si>
    <t>4A91GB0819</t>
  </si>
  <si>
    <t>B 2228 UKO</t>
  </si>
  <si>
    <t>MK2NCWMARJJ000456</t>
  </si>
  <si>
    <t>4A91GC4547</t>
  </si>
  <si>
    <t>B 2171 UKO</t>
  </si>
  <si>
    <t>MK2NCWMARJJ000346</t>
  </si>
  <si>
    <t>4A91GC5061</t>
  </si>
  <si>
    <t>0000219/4/08/11/2018</t>
  </si>
  <si>
    <t>Xpander 1.5L GSL A/T (white)</t>
  </si>
  <si>
    <t>B 2158 UKO</t>
  </si>
  <si>
    <t>MK2NCWMARJJ000438</t>
  </si>
  <si>
    <t>4A91GB1433</t>
  </si>
  <si>
    <t>B 2155 UKO</t>
  </si>
  <si>
    <t>MK2NCWMARJJ000356</t>
  </si>
  <si>
    <t>4A91GC5184</t>
  </si>
  <si>
    <t>B 2153 UKO</t>
  </si>
  <si>
    <t>MK2NCWMARJJ000313</t>
  </si>
  <si>
    <t>4A91GB1444</t>
  </si>
  <si>
    <t>0000221/4/08/11/2018</t>
  </si>
  <si>
    <t xml:space="preserve">Xpander 1.5L Exceed A/T </t>
  </si>
  <si>
    <t>B 2563 UKO</t>
  </si>
  <si>
    <t>MK2NCWHARJJ006132</t>
  </si>
  <si>
    <t>4A91GG0042</t>
  </si>
  <si>
    <t>0000222/4/08/11/2018</t>
  </si>
  <si>
    <t>Xpander 1.5L Exceed A/T (white)</t>
  </si>
  <si>
    <t>B2784UKO</t>
  </si>
  <si>
    <t>MK2NCWHARJJ005929</t>
  </si>
  <si>
    <t>4A91DY5467</t>
  </si>
  <si>
    <t>0000551/4/01/11/2020</t>
  </si>
  <si>
    <t>AD8982HA</t>
  </si>
  <si>
    <t>AD1710CU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</si>
</sst>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[$-409]d\-mmm\-yy;@"/>
    <numFmt numFmtId="167" formatCode="[$-409]dd\-mmm\-yy;@"/>
    <numFmt numFmtId="168" formatCode="[$-F800]dddd\,\ mmmm\ dd\,\ yyyy"/>
    <numFmt numFmtId="169" formatCode="_(* #,##0_);_(* \(#,##0\);_(* &quot;-&quot;??_);_(@_)"/>
  </numFmts>
  <fonts count="4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sz val="8"/>
      <color rgb="FFFF0000"/>
      <name val="Calibri"/>
      <family val="2"/>
      <charset val="1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Latha"/>
      <family val="2"/>
    </font>
    <font>
      <b/>
      <sz val="9"/>
      <name val="Calibri"/>
      <family val="2"/>
      <scheme val="minor"/>
    </font>
    <font>
      <sz val="11"/>
      <name val="Calibri"/>
      <family val="2"/>
      <charset val="1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rgb="FFFF0000"/>
      <name val="Calibri"/>
      <family val="2"/>
    </font>
    <font>
      <sz val="11"/>
      <color theme="1"/>
      <name val="Arial Narrow"/>
      <family val="2"/>
    </font>
    <font>
      <sz val="10"/>
      <name val="Latha"/>
      <family val="2"/>
    </font>
    <font>
      <b/>
      <sz val="9"/>
      <color rgb="FFFF0000"/>
      <name val="Calibri"/>
      <family val="2"/>
      <scheme val="minor"/>
    </font>
    <font>
      <b/>
      <sz val="10"/>
      <name val="Open Sans"/>
      <family val="2"/>
    </font>
    <font>
      <sz val="10"/>
      <name val="Open Sans"/>
      <family val="2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717171"/>
      <name val="Arial"/>
      <family val="2"/>
    </font>
    <font>
      <b/>
      <sz val="14"/>
      <color rgb="FFFF000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" fillId="0" borderId="0"/>
  </cellStyleXfs>
  <cellXfs count="96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66" fontId="0" fillId="0" borderId="0" xfId="0" applyNumberFormat="1"/>
    <xf numFmtId="167" fontId="0" fillId="0" borderId="0" xfId="0" applyNumberFormat="1"/>
    <xf numFmtId="168" fontId="8" fillId="0" borderId="0" xfId="3" applyNumberFormat="1" applyFont="1"/>
    <xf numFmtId="168" fontId="7" fillId="0" borderId="0" xfId="3" applyNumberFormat="1"/>
    <xf numFmtId="0" fontId="3" fillId="2" borderId="3" xfId="4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3" borderId="11" xfId="5" applyFont="1" applyFill="1" applyBorder="1" applyAlignment="1">
      <alignment horizontal="center" vertical="center" wrapText="1"/>
    </xf>
    <xf numFmtId="0" fontId="3" fillId="2" borderId="12" xfId="4" applyFont="1" applyFill="1" applyBorder="1" applyAlignment="1">
      <alignment horizontal="center" vertical="center" wrapText="1"/>
    </xf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5" borderId="3" xfId="4" applyFill="1" applyBorder="1" applyAlignment="1">
      <alignment vertical="center"/>
    </xf>
    <xf numFmtId="0" fontId="0" fillId="0" borderId="17" xfId="0" applyBorder="1"/>
    <xf numFmtId="0" fontId="0" fillId="3" borderId="17" xfId="0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9" fontId="0" fillId="0" borderId="17" xfId="1" applyNumberFormat="1" applyFont="1" applyBorder="1"/>
    <xf numFmtId="1" fontId="1" fillId="5" borderId="17" xfId="4" applyNumberFormat="1" applyFill="1" applyBorder="1" applyAlignment="1">
      <alignment horizontal="center"/>
    </xf>
    <xf numFmtId="169" fontId="1" fillId="5" borderId="17" xfId="4" applyNumberFormat="1" applyFill="1" applyBorder="1"/>
    <xf numFmtId="1" fontId="0" fillId="3" borderId="18" xfId="1" applyNumberFormat="1" applyFont="1" applyFill="1" applyBorder="1" applyAlignment="1">
      <alignment horizontal="center"/>
    </xf>
    <xf numFmtId="169" fontId="0" fillId="0" borderId="7" xfId="0" applyNumberFormat="1" applyBorder="1"/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5" borderId="11" xfId="4" applyFill="1" applyBorder="1" applyAlignment="1">
      <alignment vertical="center"/>
    </xf>
    <xf numFmtId="0" fontId="0" fillId="0" borderId="21" xfId="0" applyBorder="1"/>
    <xf numFmtId="0" fontId="0" fillId="3" borderId="21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9" fontId="0" fillId="0" borderId="21" xfId="1" applyNumberFormat="1" applyFont="1" applyBorder="1"/>
    <xf numFmtId="1" fontId="1" fillId="5" borderId="21" xfId="4" applyNumberFormat="1" applyFill="1" applyBorder="1" applyAlignment="1">
      <alignment horizontal="center"/>
    </xf>
    <xf numFmtId="169" fontId="1" fillId="5" borderId="21" xfId="4" applyNumberFormat="1" applyFill="1" applyBorder="1"/>
    <xf numFmtId="1" fontId="0" fillId="3" borderId="4" xfId="1" applyNumberFormat="1" applyFont="1" applyFill="1" applyBorder="1" applyAlignment="1">
      <alignment horizontal="center"/>
    </xf>
    <xf numFmtId="169" fontId="0" fillId="0" borderId="22" xfId="0" applyNumberFormat="1" applyBorder="1"/>
    <xf numFmtId="0" fontId="0" fillId="0" borderId="23" xfId="0" applyBorder="1"/>
    <xf numFmtId="0" fontId="1" fillId="0" borderId="24" xfId="0" applyFont="1" applyBorder="1" applyAlignment="1">
      <alignment horizontal="center"/>
    </xf>
    <xf numFmtId="0" fontId="0" fillId="0" borderId="11" xfId="0" applyBorder="1"/>
    <xf numFmtId="0" fontId="0" fillId="3" borderId="11" xfId="0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9" fontId="0" fillId="0" borderId="11" xfId="1" applyNumberFormat="1" applyFont="1" applyBorder="1"/>
    <xf numFmtId="169" fontId="1" fillId="5" borderId="11" xfId="4" applyNumberFormat="1" applyFill="1" applyBorder="1"/>
    <xf numFmtId="1" fontId="0" fillId="3" borderId="25" xfId="0" applyNumberFormat="1" applyFill="1" applyBorder="1" applyAlignment="1">
      <alignment horizontal="center"/>
    </xf>
    <xf numFmtId="3" fontId="0" fillId="0" borderId="11" xfId="0" applyNumberFormat="1" applyBorder="1"/>
    <xf numFmtId="1" fontId="1" fillId="5" borderId="11" xfId="4" applyNumberFormat="1" applyFill="1" applyBorder="1" applyAlignment="1">
      <alignment horizontal="center"/>
    </xf>
    <xf numFmtId="1" fontId="0" fillId="3" borderId="25" xfId="1" applyNumberFormat="1" applyFont="1" applyFill="1" applyBorder="1" applyAlignment="1">
      <alignment horizontal="center"/>
    </xf>
    <xf numFmtId="3" fontId="0" fillId="0" borderId="21" xfId="0" applyNumberFormat="1" applyBorder="1"/>
    <xf numFmtId="0" fontId="1" fillId="5" borderId="21" xfId="4" applyFill="1" applyBorder="1" applyAlignment="1">
      <alignment vertical="center"/>
    </xf>
    <xf numFmtId="0" fontId="1" fillId="0" borderId="20" xfId="4" applyBorder="1" applyAlignment="1">
      <alignment horizontal="center" vertical="center"/>
    </xf>
    <xf numFmtId="0" fontId="1" fillId="0" borderId="21" xfId="4" applyBorder="1"/>
    <xf numFmtId="0" fontId="10" fillId="0" borderId="21" xfId="4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166" fontId="1" fillId="0" borderId="21" xfId="4" applyNumberFormat="1" applyBorder="1" applyAlignment="1">
      <alignment horizontal="center"/>
    </xf>
    <xf numFmtId="164" fontId="1" fillId="0" borderId="21" xfId="7" applyFont="1" applyFill="1" applyBorder="1" applyAlignment="1">
      <alignment horizontal="center"/>
    </xf>
    <xf numFmtId="169" fontId="1" fillId="0" borderId="11" xfId="6" applyNumberFormat="1" applyFont="1" applyFill="1" applyBorder="1" applyAlignment="1">
      <alignment horizontal="center" vertical="center"/>
    </xf>
    <xf numFmtId="164" fontId="0" fillId="0" borderId="21" xfId="0" applyNumberFormat="1" applyBorder="1"/>
    <xf numFmtId="1" fontId="0" fillId="3" borderId="4" xfId="0" applyNumberFormat="1" applyFill="1" applyBorder="1" applyAlignment="1">
      <alignment horizontal="center"/>
    </xf>
    <xf numFmtId="0" fontId="1" fillId="3" borderId="21" xfId="4" applyFill="1" applyBorder="1" applyAlignment="1">
      <alignment horizontal="center"/>
    </xf>
    <xf numFmtId="169" fontId="1" fillId="0" borderId="21" xfId="6" applyNumberFormat="1" applyFont="1" applyFill="1" applyBorder="1" applyAlignment="1">
      <alignment horizontal="center" vertical="center"/>
    </xf>
    <xf numFmtId="0" fontId="1" fillId="0" borderId="8" xfId="4" applyBorder="1" applyAlignment="1">
      <alignment horizontal="center" vertical="center"/>
    </xf>
    <xf numFmtId="0" fontId="1" fillId="0" borderId="11" xfId="4" applyBorder="1" applyAlignment="1">
      <alignment vertical="center"/>
    </xf>
    <xf numFmtId="0" fontId="1" fillId="3" borderId="11" xfId="4" applyFill="1" applyBorder="1" applyAlignment="1">
      <alignment horizontal="center"/>
    </xf>
    <xf numFmtId="0" fontId="10" fillId="0" borderId="12" xfId="4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166" fontId="1" fillId="0" borderId="12" xfId="4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2" xfId="7" applyFont="1" applyFill="1" applyBorder="1" applyAlignment="1">
      <alignment horizontal="center"/>
    </xf>
    <xf numFmtId="169" fontId="1" fillId="0" borderId="12" xfId="6" applyNumberFormat="1" applyFont="1" applyFill="1" applyBorder="1" applyAlignment="1">
      <alignment horizontal="center" vertical="center"/>
    </xf>
    <xf numFmtId="1" fontId="1" fillId="0" borderId="11" xfId="4" applyNumberFormat="1" applyBorder="1" applyAlignment="1">
      <alignment horizontal="center"/>
    </xf>
    <xf numFmtId="169" fontId="1" fillId="0" borderId="11" xfId="4" applyNumberFormat="1" applyBorder="1"/>
    <xf numFmtId="164" fontId="0" fillId="0" borderId="12" xfId="0" applyNumberFormat="1" applyBorder="1"/>
    <xf numFmtId="1" fontId="0" fillId="0" borderId="9" xfId="0" applyNumberFormat="1" applyBorder="1" applyAlignment="1">
      <alignment horizontal="center"/>
    </xf>
    <xf numFmtId="169" fontId="0" fillId="0" borderId="26" xfId="0" applyNumberFormat="1" applyBorder="1"/>
    <xf numFmtId="0" fontId="1" fillId="6" borderId="27" xfId="4" applyFill="1" applyBorder="1" applyAlignment="1">
      <alignment horizontal="center" vertical="center"/>
    </xf>
    <xf numFmtId="0" fontId="1" fillId="6" borderId="28" xfId="4" applyFill="1" applyBorder="1" applyAlignment="1">
      <alignment vertical="center"/>
    </xf>
    <xf numFmtId="0" fontId="0" fillId="6" borderId="28" xfId="0" applyFill="1" applyBorder="1"/>
    <xf numFmtId="0" fontId="1" fillId="6" borderId="28" xfId="4" applyFill="1" applyBorder="1" applyAlignment="1">
      <alignment horizontal="center"/>
    </xf>
    <xf numFmtId="0" fontId="10" fillId="6" borderId="28" xfId="4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 vertical="center"/>
    </xf>
    <xf numFmtId="166" fontId="1" fillId="6" borderId="28" xfId="4" applyNumberFormat="1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164" fontId="1" fillId="6" borderId="28" xfId="7" applyFont="1" applyFill="1" applyBorder="1" applyAlignment="1">
      <alignment horizontal="center"/>
    </xf>
    <xf numFmtId="169" fontId="1" fillId="6" borderId="28" xfId="6" applyNumberFormat="1" applyFont="1" applyFill="1" applyBorder="1" applyAlignment="1">
      <alignment horizontal="center" vertical="center"/>
    </xf>
    <xf numFmtId="1" fontId="1" fillId="6" borderId="28" xfId="4" applyNumberFormat="1" applyFill="1" applyBorder="1" applyAlignment="1">
      <alignment horizontal="center"/>
    </xf>
    <xf numFmtId="169" fontId="1" fillId="6" borderId="28" xfId="4" applyNumberFormat="1" applyFill="1" applyBorder="1"/>
    <xf numFmtId="164" fontId="0" fillId="6" borderId="28" xfId="0" applyNumberFormat="1" applyFill="1" applyBorder="1"/>
    <xf numFmtId="1" fontId="0" fillId="6" borderId="29" xfId="0" applyNumberFormat="1" applyFill="1" applyBorder="1" applyAlignment="1">
      <alignment horizontal="center"/>
    </xf>
    <xf numFmtId="169" fontId="0" fillId="6" borderId="30" xfId="0" applyNumberFormat="1" applyFill="1" applyBorder="1"/>
    <xf numFmtId="0" fontId="1" fillId="0" borderId="31" xfId="0" applyFont="1" applyBorder="1" applyAlignment="1">
      <alignment horizontal="center"/>
    </xf>
    <xf numFmtId="0" fontId="1" fillId="5" borderId="12" xfId="4" applyFill="1" applyBorder="1" applyAlignment="1">
      <alignment vertical="center"/>
    </xf>
    <xf numFmtId="0" fontId="1" fillId="0" borderId="32" xfId="4" applyBorder="1" applyAlignment="1">
      <alignment horizontal="left" vertical="top" wrapText="1"/>
    </xf>
    <xf numFmtId="0" fontId="0" fillId="3" borderId="32" xfId="0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166" fontId="0" fillId="0" borderId="32" xfId="0" applyNumberFormat="1" applyBorder="1" applyAlignment="1">
      <alignment horizontal="center"/>
    </xf>
    <xf numFmtId="169" fontId="0" fillId="0" borderId="32" xfId="1" applyNumberFormat="1" applyFont="1" applyBorder="1"/>
    <xf numFmtId="169" fontId="0" fillId="0" borderId="12" xfId="1" applyNumberFormat="1" applyFont="1" applyBorder="1"/>
    <xf numFmtId="1" fontId="1" fillId="5" borderId="32" xfId="4" applyNumberFormat="1" applyFill="1" applyBorder="1" applyAlignment="1">
      <alignment horizontal="center"/>
    </xf>
    <xf numFmtId="169" fontId="1" fillId="5" borderId="12" xfId="4" applyNumberFormat="1" applyFill="1" applyBorder="1"/>
    <xf numFmtId="164" fontId="0" fillId="0" borderId="32" xfId="0" applyNumberFormat="1" applyBorder="1"/>
    <xf numFmtId="1" fontId="0" fillId="3" borderId="9" xfId="0" applyNumberFormat="1" applyFill="1" applyBorder="1" applyAlignment="1">
      <alignment horizontal="center"/>
    </xf>
    <xf numFmtId="0" fontId="1" fillId="0" borderId="21" xfId="4" applyBorder="1" applyAlignment="1">
      <alignment horizontal="left" vertical="top" wrapText="1"/>
    </xf>
    <xf numFmtId="169" fontId="0" fillId="0" borderId="14" xfId="0" applyNumberFormat="1" applyBorder="1"/>
    <xf numFmtId="3" fontId="11" fillId="0" borderId="21" xfId="0" applyNumberFormat="1" applyFont="1" applyBorder="1"/>
    <xf numFmtId="0" fontId="1" fillId="0" borderId="21" xfId="4" applyBorder="1" applyAlignment="1">
      <alignment vertical="center"/>
    </xf>
    <xf numFmtId="0" fontId="1" fillId="0" borderId="21" xfId="4" applyBorder="1" applyAlignment="1">
      <alignment horizontal="center" vertical="top" wrapText="1"/>
    </xf>
    <xf numFmtId="0" fontId="5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1" xfId="4" applyBorder="1" applyAlignment="1">
      <alignment horizontal="center" vertical="center"/>
    </xf>
    <xf numFmtId="164" fontId="1" fillId="0" borderId="21" xfId="4" applyNumberFormat="1" applyBorder="1"/>
    <xf numFmtId="1" fontId="1" fillId="0" borderId="21" xfId="4" applyNumberFormat="1" applyBorder="1" applyAlignment="1">
      <alignment horizontal="center"/>
    </xf>
    <xf numFmtId="169" fontId="1" fillId="0" borderId="21" xfId="4" applyNumberFormat="1" applyBorder="1"/>
    <xf numFmtId="1" fontId="0" fillId="0" borderId="21" xfId="0" applyNumberFormat="1" applyBorder="1" applyAlignment="1">
      <alignment horizontal="center"/>
    </xf>
    <xf numFmtId="0" fontId="1" fillId="0" borderId="24" xfId="4" applyBorder="1" applyAlignment="1">
      <alignment horizontal="center" vertical="center"/>
    </xf>
    <xf numFmtId="0" fontId="1" fillId="0" borderId="11" xfId="4" applyBorder="1" applyAlignment="1">
      <alignment horizontal="left" vertical="top" wrapText="1"/>
    </xf>
    <xf numFmtId="0" fontId="1" fillId="0" borderId="11" xfId="4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1" fillId="0" borderId="11" xfId="4" applyNumberFormat="1" applyBorder="1" applyAlignment="1">
      <alignment horizontal="center"/>
    </xf>
    <xf numFmtId="0" fontId="1" fillId="0" borderId="11" xfId="4" applyBorder="1" applyAlignment="1">
      <alignment horizontal="center" vertical="center"/>
    </xf>
    <xf numFmtId="164" fontId="1" fillId="0" borderId="11" xfId="4" applyNumberFormat="1" applyBorder="1"/>
    <xf numFmtId="164" fontId="0" fillId="0" borderId="11" xfId="0" applyNumberFormat="1" applyBorder="1"/>
    <xf numFmtId="1" fontId="0" fillId="0" borderId="11" xfId="0" applyNumberFormat="1" applyBorder="1" applyAlignment="1">
      <alignment horizontal="center"/>
    </xf>
    <xf numFmtId="0" fontId="1" fillId="0" borderId="12" xfId="4" applyBorder="1" applyAlignment="1">
      <alignment horizontal="center" vertical="top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4" applyBorder="1" applyAlignment="1">
      <alignment horizontal="center" vertical="center"/>
    </xf>
    <xf numFmtId="164" fontId="1" fillId="0" borderId="12" xfId="4" applyNumberFormat="1" applyBorder="1"/>
    <xf numFmtId="1" fontId="0" fillId="0" borderId="12" xfId="0" applyNumberFormat="1" applyBorder="1" applyAlignment="1">
      <alignment horizontal="center"/>
    </xf>
    <xf numFmtId="0" fontId="1" fillId="6" borderId="21" xfId="4" applyFill="1" applyBorder="1" applyAlignment="1">
      <alignment horizontal="center" vertical="center"/>
    </xf>
    <xf numFmtId="0" fontId="1" fillId="6" borderId="11" xfId="4" applyFill="1" applyBorder="1" applyAlignment="1">
      <alignment vertical="center"/>
    </xf>
    <xf numFmtId="0" fontId="1" fillId="6" borderId="11" xfId="4" applyFill="1" applyBorder="1" applyAlignment="1">
      <alignment horizontal="left" vertical="top" wrapText="1"/>
    </xf>
    <xf numFmtId="0" fontId="1" fillId="6" borderId="21" xfId="4" applyFill="1" applyBorder="1" applyAlignment="1">
      <alignment horizontal="center" vertical="top" wrapText="1"/>
    </xf>
    <xf numFmtId="0" fontId="5" fillId="6" borderId="21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166" fontId="1" fillId="6" borderId="21" xfId="4" applyNumberFormat="1" applyFill="1" applyBorder="1" applyAlignment="1">
      <alignment horizontal="center"/>
    </xf>
    <xf numFmtId="164" fontId="1" fillId="6" borderId="21" xfId="4" applyNumberFormat="1" applyFill="1" applyBorder="1"/>
    <xf numFmtId="169" fontId="1" fillId="6" borderId="21" xfId="6" applyNumberFormat="1" applyFont="1" applyFill="1" applyBorder="1" applyAlignment="1">
      <alignment horizontal="center" vertical="center"/>
    </xf>
    <xf numFmtId="1" fontId="1" fillId="6" borderId="11" xfId="4" applyNumberFormat="1" applyFill="1" applyBorder="1" applyAlignment="1">
      <alignment horizontal="center"/>
    </xf>
    <xf numFmtId="169" fontId="1" fillId="6" borderId="11" xfId="4" applyNumberFormat="1" applyFill="1" applyBorder="1"/>
    <xf numFmtId="164" fontId="0" fillId="6" borderId="21" xfId="0" applyNumberFormat="1" applyFill="1" applyBorder="1"/>
    <xf numFmtId="1" fontId="0" fillId="6" borderId="21" xfId="0" applyNumberFormat="1" applyFill="1" applyBorder="1" applyAlignment="1">
      <alignment horizontal="center"/>
    </xf>
    <xf numFmtId="169" fontId="0" fillId="6" borderId="22" xfId="0" applyNumberFormat="1" applyFill="1" applyBorder="1"/>
    <xf numFmtId="0" fontId="1" fillId="6" borderId="28" xfId="4" applyFill="1" applyBorder="1" applyAlignment="1">
      <alignment horizontal="center" vertical="center"/>
    </xf>
    <xf numFmtId="0" fontId="1" fillId="6" borderId="28" xfId="4" applyFill="1" applyBorder="1" applyAlignment="1">
      <alignment horizontal="left" vertical="top" wrapText="1"/>
    </xf>
    <xf numFmtId="0" fontId="1" fillId="6" borderId="28" xfId="4" applyFill="1" applyBorder="1" applyAlignment="1">
      <alignment horizontal="center" vertical="top" wrapText="1"/>
    </xf>
    <xf numFmtId="0" fontId="1" fillId="6" borderId="10" xfId="4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64" fontId="1" fillId="6" borderId="28" xfId="4" applyNumberFormat="1" applyFill="1" applyBorder="1"/>
    <xf numFmtId="164" fontId="0" fillId="6" borderId="10" xfId="0" applyNumberFormat="1" applyFill="1" applyBorder="1"/>
    <xf numFmtId="1" fontId="0" fillId="6" borderId="10" xfId="0" applyNumberFormat="1" applyFill="1" applyBorder="1" applyAlignment="1">
      <alignment horizontal="center"/>
    </xf>
    <xf numFmtId="169" fontId="0" fillId="6" borderId="33" xfId="0" applyNumberFormat="1" applyFill="1" applyBorder="1"/>
    <xf numFmtId="0" fontId="12" fillId="0" borderId="0" xfId="0" applyFont="1" applyAlignment="1">
      <alignment horizontal="right"/>
    </xf>
    <xf numFmtId="0" fontId="1" fillId="0" borderId="10" xfId="4" applyBorder="1" applyAlignment="1">
      <alignment horizontal="center"/>
    </xf>
    <xf numFmtId="0" fontId="1" fillId="0" borderId="10" xfId="4" applyBorder="1" applyAlignment="1">
      <alignment horizontal="left"/>
    </xf>
    <xf numFmtId="0" fontId="1" fillId="0" borderId="10" xfId="4" applyBorder="1"/>
    <xf numFmtId="0" fontId="1" fillId="3" borderId="10" xfId="4" applyFill="1" applyBorder="1" applyAlignment="1">
      <alignment horizontal="center"/>
    </xf>
    <xf numFmtId="0" fontId="3" fillId="0" borderId="10" xfId="4" applyFont="1" applyBorder="1" applyAlignment="1">
      <alignment horizontal="center"/>
    </xf>
    <xf numFmtId="166" fontId="1" fillId="5" borderId="10" xfId="4" applyNumberFormat="1" applyFill="1" applyBorder="1" applyAlignment="1">
      <alignment horizontal="center" vertical="center"/>
    </xf>
    <xf numFmtId="167" fontId="1" fillId="5" borderId="10" xfId="4" applyNumberFormat="1" applyFill="1" applyBorder="1" applyAlignment="1">
      <alignment horizontal="center" vertical="center"/>
    </xf>
    <xf numFmtId="0" fontId="1" fillId="0" borderId="10" xfId="4" applyBorder="1" applyAlignment="1">
      <alignment horizontal="center" vertical="center"/>
    </xf>
    <xf numFmtId="169" fontId="1" fillId="5" borderId="10" xfId="6" applyNumberFormat="1" applyFont="1" applyFill="1" applyBorder="1" applyAlignment="1">
      <alignment horizontal="center" vertical="center"/>
    </xf>
    <xf numFmtId="1" fontId="1" fillId="5" borderId="10" xfId="4" applyNumberFormat="1" applyFill="1" applyBorder="1" applyAlignment="1">
      <alignment horizontal="center"/>
    </xf>
    <xf numFmtId="164" fontId="1" fillId="5" borderId="10" xfId="2" applyFont="1" applyFill="1" applyBorder="1"/>
    <xf numFmtId="164" fontId="11" fillId="0" borderId="10" xfId="2" applyFont="1" applyBorder="1"/>
    <xf numFmtId="1" fontId="11" fillId="3" borderId="10" xfId="2" applyNumberFormat="1" applyFont="1" applyFill="1" applyBorder="1" applyAlignment="1">
      <alignment horizontal="center"/>
    </xf>
    <xf numFmtId="169" fontId="0" fillId="0" borderId="33" xfId="0" applyNumberFormat="1" applyBorder="1"/>
    <xf numFmtId="0" fontId="13" fillId="0" borderId="0" xfId="0" applyFont="1" applyAlignment="1">
      <alignment horizontal="center"/>
    </xf>
    <xf numFmtId="0" fontId="0" fillId="0" borderId="3" xfId="0" applyBorder="1"/>
    <xf numFmtId="166" fontId="1" fillId="5" borderId="17" xfId="4" applyNumberFormat="1" applyFill="1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169" fontId="1" fillId="0" borderId="17" xfId="6" applyNumberFormat="1" applyFont="1" applyFill="1" applyBorder="1" applyAlignment="1">
      <alignment horizontal="center" vertical="center"/>
    </xf>
    <xf numFmtId="164" fontId="0" fillId="0" borderId="17" xfId="0" applyNumberFormat="1" applyBorder="1"/>
    <xf numFmtId="1" fontId="0" fillId="3" borderId="2" xfId="0" applyNumberFormat="1" applyFill="1" applyBorder="1" applyAlignment="1">
      <alignment horizontal="center"/>
    </xf>
    <xf numFmtId="169" fontId="0" fillId="0" borderId="34" xfId="0" applyNumberFormat="1" applyBorder="1"/>
    <xf numFmtId="166" fontId="1" fillId="5" borderId="21" xfId="4" applyNumberFormat="1" applyFill="1" applyBorder="1" applyAlignment="1">
      <alignment horizontal="center" vertical="center"/>
    </xf>
    <xf numFmtId="166" fontId="1" fillId="5" borderId="11" xfId="4" applyNumberFormat="1" applyFill="1" applyBorder="1" applyAlignment="1">
      <alignment horizontal="center" vertical="center"/>
    </xf>
    <xf numFmtId="166" fontId="1" fillId="0" borderId="21" xfId="4" applyNumberFormat="1" applyBorder="1" applyAlignment="1">
      <alignment horizontal="center" vertical="center"/>
    </xf>
    <xf numFmtId="169" fontId="0" fillId="0" borderId="21" xfId="1" applyNumberFormat="1" applyFont="1" applyFill="1" applyBorder="1"/>
    <xf numFmtId="0" fontId="1" fillId="0" borderId="35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166" fontId="1" fillId="0" borderId="28" xfId="4" applyNumberFormat="1" applyBorder="1" applyAlignment="1">
      <alignment horizontal="center" vertical="center"/>
    </xf>
    <xf numFmtId="0" fontId="1" fillId="0" borderId="28" xfId="4" applyBorder="1" applyAlignment="1">
      <alignment horizontal="center" vertical="center"/>
    </xf>
    <xf numFmtId="169" fontId="0" fillId="0" borderId="28" xfId="1" applyNumberFormat="1" applyFont="1" applyFill="1" applyBorder="1"/>
    <xf numFmtId="169" fontId="1" fillId="0" borderId="28" xfId="6" applyNumberFormat="1" applyFont="1" applyFill="1" applyBorder="1" applyAlignment="1">
      <alignment horizontal="center" vertical="center"/>
    </xf>
    <xf numFmtId="1" fontId="1" fillId="0" borderId="28" xfId="4" applyNumberFormat="1" applyBorder="1" applyAlignment="1">
      <alignment horizontal="center"/>
    </xf>
    <xf numFmtId="169" fontId="1" fillId="0" borderId="28" xfId="4" applyNumberFormat="1" applyBorder="1"/>
    <xf numFmtId="164" fontId="0" fillId="0" borderId="10" xfId="0" applyNumberFormat="1" applyBorder="1"/>
    <xf numFmtId="1" fontId="0" fillId="0" borderId="36" xfId="0" applyNumberFormat="1" applyBorder="1" applyAlignment="1">
      <alignment horizontal="center"/>
    </xf>
    <xf numFmtId="169" fontId="0" fillId="0" borderId="30" xfId="0" applyNumberFormat="1" applyBorder="1"/>
    <xf numFmtId="0" fontId="1" fillId="0" borderId="17" xfId="0" applyFont="1" applyBorder="1" applyAlignment="1">
      <alignment horizontal="center"/>
    </xf>
    <xf numFmtId="0" fontId="1" fillId="0" borderId="17" xfId="4" applyBorder="1" applyAlignment="1">
      <alignment vertical="center" wrapText="1"/>
    </xf>
    <xf numFmtId="0" fontId="1" fillId="0" borderId="17" xfId="4" applyBorder="1"/>
    <xf numFmtId="0" fontId="1" fillId="3" borderId="17" xfId="4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6" fontId="14" fillId="0" borderId="17" xfId="4" applyNumberFormat="1" applyFont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" fillId="0" borderId="32" xfId="4" applyBorder="1" applyAlignment="1">
      <alignment vertical="center" wrapText="1"/>
    </xf>
    <xf numFmtId="0" fontId="1" fillId="0" borderId="32" xfId="0" applyFont="1" applyBorder="1"/>
    <xf numFmtId="0" fontId="1" fillId="0" borderId="32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6" fontId="15" fillId="0" borderId="32" xfId="0" applyNumberFormat="1" applyFont="1" applyBorder="1" applyAlignment="1">
      <alignment horizontal="center"/>
    </xf>
    <xf numFmtId="169" fontId="1" fillId="0" borderId="32" xfId="6" applyNumberFormat="1" applyFont="1" applyFill="1" applyBorder="1" applyAlignment="1">
      <alignment horizontal="center" vertical="center"/>
    </xf>
    <xf numFmtId="3" fontId="16" fillId="0" borderId="32" xfId="0" applyNumberFormat="1" applyFont="1" applyBorder="1"/>
    <xf numFmtId="1" fontId="1" fillId="0" borderId="32" xfId="4" applyNumberFormat="1" applyBorder="1" applyAlignment="1">
      <alignment horizontal="center"/>
    </xf>
    <xf numFmtId="169" fontId="1" fillId="0" borderId="32" xfId="4" applyNumberFormat="1" applyBorder="1"/>
    <xf numFmtId="1" fontId="0" fillId="0" borderId="32" xfId="0" applyNumberFormat="1" applyBorder="1" applyAlignment="1">
      <alignment horizontal="center"/>
    </xf>
    <xf numFmtId="169" fontId="0" fillId="0" borderId="32" xfId="0" applyNumberFormat="1" applyBorder="1"/>
    <xf numFmtId="0" fontId="1" fillId="0" borderId="21" xfId="0" applyFont="1" applyBorder="1" applyAlignment="1">
      <alignment horizontal="center"/>
    </xf>
    <xf numFmtId="0" fontId="1" fillId="0" borderId="21" xfId="4" applyBorder="1" applyAlignment="1">
      <alignment vertical="center" wrapText="1"/>
    </xf>
    <xf numFmtId="0" fontId="1" fillId="0" borderId="21" xfId="4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6" fontId="14" fillId="0" borderId="21" xfId="4" applyNumberFormat="1" applyFont="1" applyBorder="1" applyAlignment="1">
      <alignment horizontal="center"/>
    </xf>
    <xf numFmtId="169" fontId="0" fillId="0" borderId="21" xfId="0" applyNumberFormat="1" applyBorder="1"/>
    <xf numFmtId="0" fontId="1" fillId="6" borderId="13" xfId="0" applyFont="1" applyFill="1" applyBorder="1" applyAlignment="1">
      <alignment horizontal="center"/>
    </xf>
    <xf numFmtId="0" fontId="1" fillId="6" borderId="32" xfId="4" applyFill="1" applyBorder="1" applyAlignment="1">
      <alignment vertical="center" wrapText="1"/>
    </xf>
    <xf numFmtId="0" fontId="1" fillId="6" borderId="12" xfId="4" applyFill="1" applyBorder="1"/>
    <xf numFmtId="0" fontId="1" fillId="6" borderId="12" xfId="4" applyFill="1" applyBorder="1" applyAlignment="1">
      <alignment horizontal="center"/>
    </xf>
    <xf numFmtId="0" fontId="3" fillId="6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166" fontId="14" fillId="6" borderId="12" xfId="4" applyNumberFormat="1" applyFont="1" applyFill="1" applyBorder="1" applyAlignment="1">
      <alignment horizontal="center"/>
    </xf>
    <xf numFmtId="169" fontId="1" fillId="6" borderId="12" xfId="6" applyNumberFormat="1" applyFont="1" applyFill="1" applyBorder="1" applyAlignment="1">
      <alignment horizontal="center" vertical="center"/>
    </xf>
    <xf numFmtId="1" fontId="1" fillId="6" borderId="32" xfId="4" applyNumberFormat="1" applyFill="1" applyBorder="1" applyAlignment="1">
      <alignment horizontal="center"/>
    </xf>
    <xf numFmtId="169" fontId="1" fillId="6" borderId="32" xfId="4" applyNumberFormat="1" applyFill="1" applyBorder="1"/>
    <xf numFmtId="164" fontId="0" fillId="6" borderId="12" xfId="0" applyNumberFormat="1" applyFill="1" applyBorder="1"/>
    <xf numFmtId="1" fontId="0" fillId="6" borderId="9" xfId="0" applyNumberFormat="1" applyFill="1" applyBorder="1" applyAlignment="1">
      <alignment horizontal="center"/>
    </xf>
    <xf numFmtId="169" fontId="0" fillId="6" borderId="26" xfId="0" applyNumberFormat="1" applyFill="1" applyBorder="1"/>
    <xf numFmtId="0" fontId="1" fillId="0" borderId="3" xfId="4" applyBorder="1" applyAlignment="1">
      <alignment vertical="center" wrapText="1"/>
    </xf>
    <xf numFmtId="0" fontId="1" fillId="0" borderId="17" xfId="0" applyFont="1" applyBorder="1"/>
    <xf numFmtId="0" fontId="1" fillId="3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166" fontId="1" fillId="0" borderId="17" xfId="0" applyNumberFormat="1" applyFont="1" applyBorder="1"/>
    <xf numFmtId="169" fontId="1" fillId="5" borderId="3" xfId="4" applyNumberFormat="1" applyFill="1" applyBorder="1"/>
    <xf numFmtId="0" fontId="1" fillId="0" borderId="11" xfId="4" applyBorder="1" applyAlignment="1">
      <alignment vertical="center" wrapText="1"/>
    </xf>
    <xf numFmtId="0" fontId="1" fillId="0" borderId="21" xfId="0" applyFont="1" applyBorder="1"/>
    <xf numFmtId="0" fontId="1" fillId="3" borderId="2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166" fontId="1" fillId="0" borderId="21" xfId="0" applyNumberFormat="1" applyFont="1" applyBorder="1"/>
    <xf numFmtId="0" fontId="17" fillId="0" borderId="20" xfId="0" applyFont="1" applyBorder="1" applyAlignment="1">
      <alignment horizontal="center"/>
    </xf>
    <xf numFmtId="166" fontId="2" fillId="0" borderId="21" xfId="0" applyNumberFormat="1" applyFont="1" applyBorder="1"/>
    <xf numFmtId="1" fontId="0" fillId="0" borderId="25" xfId="0" applyNumberFormat="1" applyBorder="1" applyAlignment="1">
      <alignment horizontal="center"/>
    </xf>
    <xf numFmtId="0" fontId="1" fillId="0" borderId="11" xfId="0" applyFont="1" applyBorder="1"/>
    <xf numFmtId="166" fontId="0" fillId="0" borderId="21" xfId="0" applyNumberFormat="1" applyBorder="1"/>
    <xf numFmtId="166" fontId="18" fillId="0" borderId="21" xfId="0" applyNumberFormat="1" applyFont="1" applyBorder="1"/>
    <xf numFmtId="169" fontId="0" fillId="0" borderId="11" xfId="1" applyNumberFormat="1" applyFont="1" applyFill="1" applyBorder="1"/>
    <xf numFmtId="0" fontId="0" fillId="0" borderId="0" xfId="0" applyAlignment="1">
      <alignment horizontal="left"/>
    </xf>
    <xf numFmtId="166" fontId="0" fillId="0" borderId="11" xfId="0" applyNumberFormat="1" applyBorder="1"/>
    <xf numFmtId="1" fontId="0" fillId="0" borderId="4" xfId="0" applyNumberFormat="1" applyBorder="1" applyAlignment="1">
      <alignment horizontal="center"/>
    </xf>
    <xf numFmtId="169" fontId="0" fillId="0" borderId="22" xfId="1" applyNumberFormat="1" applyFont="1" applyFill="1" applyBorder="1"/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2" xfId="0" applyBorder="1"/>
    <xf numFmtId="166" fontId="0" fillId="0" borderId="12" xfId="0" applyNumberFormat="1" applyBorder="1"/>
    <xf numFmtId="169" fontId="0" fillId="0" borderId="12" xfId="1" applyNumberFormat="1" applyFont="1" applyFill="1" applyBorder="1"/>
    <xf numFmtId="169" fontId="0" fillId="0" borderId="14" xfId="1" applyNumberFormat="1" applyFont="1" applyFill="1" applyBorder="1"/>
    <xf numFmtId="0" fontId="1" fillId="6" borderId="37" xfId="0" applyFont="1" applyFill="1" applyBorder="1" applyAlignment="1">
      <alignment horizontal="center"/>
    </xf>
    <xf numFmtId="0" fontId="1" fillId="6" borderId="11" xfId="4" applyFill="1" applyBorder="1" applyAlignment="1">
      <alignment vertical="center" wrapText="1"/>
    </xf>
    <xf numFmtId="0" fontId="1" fillId="6" borderId="11" xfId="0" applyFont="1" applyFill="1" applyBorder="1"/>
    <xf numFmtId="0" fontId="1" fillId="6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166" fontId="0" fillId="6" borderId="11" xfId="0" applyNumberFormat="1" applyFill="1" applyBorder="1"/>
    <xf numFmtId="169" fontId="0" fillId="6" borderId="11" xfId="1" applyNumberFormat="1" applyFont="1" applyFill="1" applyBorder="1"/>
    <xf numFmtId="1" fontId="0" fillId="6" borderId="25" xfId="0" applyNumberFormat="1" applyFill="1" applyBorder="1" applyAlignment="1">
      <alignment horizontal="center"/>
    </xf>
    <xf numFmtId="169" fontId="0" fillId="6" borderId="14" xfId="1" applyNumberFormat="1" applyFont="1" applyFill="1" applyBorder="1"/>
    <xf numFmtId="0" fontId="1" fillId="6" borderId="21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0" fillId="6" borderId="21" xfId="0" applyFill="1" applyBorder="1"/>
    <xf numFmtId="0" fontId="0" fillId="6" borderId="21" xfId="0" applyFill="1" applyBorder="1" applyAlignment="1">
      <alignment horizontal="center"/>
    </xf>
    <xf numFmtId="166" fontId="0" fillId="6" borderId="21" xfId="0" applyNumberFormat="1" applyFill="1" applyBorder="1"/>
    <xf numFmtId="0" fontId="18" fillId="0" borderId="0" xfId="0" applyFont="1"/>
    <xf numFmtId="0" fontId="1" fillId="0" borderId="17" xfId="0" quotePrefix="1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167" fontId="14" fillId="0" borderId="17" xfId="4" applyNumberFormat="1" applyFont="1" applyBorder="1" applyAlignment="1">
      <alignment horizontal="center"/>
    </xf>
    <xf numFmtId="1" fontId="1" fillId="0" borderId="17" xfId="4" applyNumberFormat="1" applyBorder="1" applyAlignment="1">
      <alignment horizontal="center"/>
    </xf>
    <xf numFmtId="169" fontId="1" fillId="0" borderId="17" xfId="4" applyNumberFormat="1" applyBorder="1"/>
    <xf numFmtId="0" fontId="1" fillId="0" borderId="21" xfId="0" quotePrefix="1" applyFont="1" applyBorder="1" applyAlignment="1">
      <alignment horizontal="center" vertical="center"/>
    </xf>
    <xf numFmtId="0" fontId="19" fillId="0" borderId="21" xfId="0" applyFont="1" applyBorder="1" applyAlignment="1">
      <alignment horizontal="center"/>
    </xf>
    <xf numFmtId="0" fontId="2" fillId="0" borderId="21" xfId="0" quotePrefix="1" applyFont="1" applyBorder="1" applyAlignment="1">
      <alignment horizontal="center" vertical="center"/>
    </xf>
    <xf numFmtId="0" fontId="2" fillId="6" borderId="21" xfId="0" quotePrefix="1" applyFont="1" applyFill="1" applyBorder="1" applyAlignment="1">
      <alignment horizontal="center" vertical="center"/>
    </xf>
    <xf numFmtId="0" fontId="1" fillId="6" borderId="21" xfId="4" applyFill="1" applyBorder="1"/>
    <xf numFmtId="0" fontId="1" fillId="6" borderId="21" xfId="4" applyFill="1" applyBorder="1" applyAlignment="1">
      <alignment horizontal="center"/>
    </xf>
    <xf numFmtId="0" fontId="3" fillId="6" borderId="21" xfId="0" applyFont="1" applyFill="1" applyBorder="1" applyAlignment="1">
      <alignment horizontal="center" vertical="center"/>
    </xf>
    <xf numFmtId="0" fontId="19" fillId="6" borderId="21" xfId="0" applyFont="1" applyFill="1" applyBorder="1" applyAlignment="1">
      <alignment horizontal="center"/>
    </xf>
    <xf numFmtId="166" fontId="14" fillId="6" borderId="21" xfId="4" applyNumberFormat="1" applyFont="1" applyFill="1" applyBorder="1" applyAlignment="1">
      <alignment horizontal="center"/>
    </xf>
    <xf numFmtId="1" fontId="1" fillId="6" borderId="21" xfId="4" applyNumberFormat="1" applyFill="1" applyBorder="1" applyAlignment="1">
      <alignment horizontal="center"/>
    </xf>
    <xf numFmtId="169" fontId="1" fillId="6" borderId="21" xfId="4" applyNumberFormat="1" applyFill="1" applyBorder="1"/>
    <xf numFmtId="169" fontId="0" fillId="6" borderId="14" xfId="0" applyNumberFormat="1" applyFill="1" applyBorder="1"/>
    <xf numFmtId="166" fontId="16" fillId="0" borderId="21" xfId="4" applyNumberFormat="1" applyFont="1" applyBorder="1" applyAlignment="1">
      <alignment horizontal="center"/>
    </xf>
    <xf numFmtId="169" fontId="2" fillId="0" borderId="21" xfId="6" applyNumberFormat="1" applyFont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1" fillId="0" borderId="10" xfId="4" applyBorder="1" applyAlignment="1">
      <alignment vertical="center" wrapText="1"/>
    </xf>
    <xf numFmtId="0" fontId="1" fillId="0" borderId="12" xfId="4" applyBorder="1"/>
    <xf numFmtId="0" fontId="1" fillId="0" borderId="12" xfId="4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166" fontId="14" fillId="0" borderId="12" xfId="4" applyNumberFormat="1" applyFont="1" applyBorder="1" applyAlignment="1">
      <alignment horizontal="center"/>
    </xf>
    <xf numFmtId="166" fontId="16" fillId="0" borderId="12" xfId="4" applyNumberFormat="1" applyFont="1" applyBorder="1" applyAlignment="1">
      <alignment horizontal="center"/>
    </xf>
    <xf numFmtId="169" fontId="11" fillId="0" borderId="12" xfId="6" applyNumberFormat="1" applyFont="1" applyFill="1" applyBorder="1" applyAlignment="1">
      <alignment horizontal="center" vertical="center"/>
    </xf>
    <xf numFmtId="0" fontId="1" fillId="0" borderId="17" xfId="4" applyBorder="1" applyAlignment="1">
      <alignment horizontal="left" vertical="center" wrapText="1"/>
    </xf>
    <xf numFmtId="0" fontId="1" fillId="0" borderId="17" xfId="4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6" borderId="32" xfId="4" applyFill="1" applyBorder="1" applyAlignment="1">
      <alignment horizontal="left" vertical="center" wrapText="1"/>
    </xf>
    <xf numFmtId="0" fontId="1" fillId="0" borderId="32" xfId="4" applyBorder="1" applyAlignment="1">
      <alignment horizontal="left" vertical="center" wrapText="1"/>
    </xf>
    <xf numFmtId="0" fontId="1" fillId="0" borderId="28" xfId="0" quotePrefix="1" applyFont="1" applyBorder="1" applyAlignment="1">
      <alignment horizontal="center" vertical="center"/>
    </xf>
    <xf numFmtId="0" fontId="1" fillId="0" borderId="10" xfId="4" applyBorder="1" applyAlignment="1">
      <alignment horizontal="left" vertical="center" wrapText="1"/>
    </xf>
    <xf numFmtId="0" fontId="1" fillId="0" borderId="28" xfId="4" applyBorder="1"/>
    <xf numFmtId="0" fontId="1" fillId="0" borderId="28" xfId="4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/>
    </xf>
    <xf numFmtId="166" fontId="14" fillId="0" borderId="28" xfId="4" applyNumberFormat="1" applyFont="1" applyBorder="1" applyAlignment="1">
      <alignment horizontal="center"/>
    </xf>
    <xf numFmtId="164" fontId="0" fillId="0" borderId="28" xfId="0" applyNumberFormat="1" applyBorder="1"/>
    <xf numFmtId="1" fontId="0" fillId="0" borderId="29" xfId="0" applyNumberFormat="1" applyBorder="1" applyAlignment="1">
      <alignment horizontal="center"/>
    </xf>
    <xf numFmtId="169" fontId="18" fillId="0" borderId="0" xfId="1" applyNumberFormat="1" applyFont="1" applyFill="1" applyAlignment="1">
      <alignment horizontal="center"/>
    </xf>
    <xf numFmtId="0" fontId="1" fillId="0" borderId="21" xfId="4" applyBorder="1" applyAlignment="1">
      <alignment horizontal="left" vertical="center" wrapText="1"/>
    </xf>
    <xf numFmtId="167" fontId="14" fillId="0" borderId="21" xfId="4" applyNumberFormat="1" applyFont="1" applyBorder="1" applyAlignment="1">
      <alignment horizontal="center"/>
    </xf>
    <xf numFmtId="169" fontId="13" fillId="0" borderId="0" xfId="1" applyNumberFormat="1" applyFont="1" applyFill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1" xfId="4" applyBorder="1" applyAlignment="1">
      <alignment horizontal="left" vertical="center" wrapText="1"/>
    </xf>
    <xf numFmtId="0" fontId="1" fillId="0" borderId="11" xfId="4" applyBorder="1"/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6" fontId="14" fillId="0" borderId="11" xfId="4" applyNumberFormat="1" applyFont="1" applyBorder="1" applyAlignment="1">
      <alignment horizontal="center"/>
    </xf>
    <xf numFmtId="3" fontId="11" fillId="0" borderId="0" xfId="0" applyNumberFormat="1" applyFont="1"/>
    <xf numFmtId="169" fontId="13" fillId="0" borderId="0" xfId="1" applyNumberFormat="1" applyFont="1" applyAlignment="1">
      <alignment horizontal="center"/>
    </xf>
    <xf numFmtId="0" fontId="11" fillId="0" borderId="28" xfId="0" applyFont="1" applyBorder="1" applyAlignment="1">
      <alignment horizontal="center"/>
    </xf>
    <xf numFmtId="0" fontId="1" fillId="0" borderId="28" xfId="4" applyBorder="1" applyAlignment="1">
      <alignment horizontal="left" vertical="center" wrapText="1"/>
    </xf>
    <xf numFmtId="0" fontId="1" fillId="3" borderId="28" xfId="4" applyFill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3" fontId="11" fillId="0" borderId="28" xfId="0" applyNumberFormat="1" applyFont="1" applyBorder="1"/>
    <xf numFmtId="1" fontId="0" fillId="3" borderId="29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1" fillId="0" borderId="21" xfId="0" applyNumberFormat="1" applyFont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0" fillId="0" borderId="17" xfId="0" applyFont="1" applyBorder="1" applyAlignment="1">
      <alignment horizontal="center"/>
    </xf>
    <xf numFmtId="166" fontId="1" fillId="0" borderId="17" xfId="0" applyNumberFormat="1" applyFont="1" applyBorder="1" applyAlignment="1">
      <alignment horizontal="center"/>
    </xf>
    <xf numFmtId="3" fontId="16" fillId="0" borderId="17" xfId="0" applyNumberFormat="1" applyFont="1" applyBorder="1"/>
    <xf numFmtId="0" fontId="1" fillId="0" borderId="21" xfId="0" applyFont="1" applyBorder="1" applyAlignment="1">
      <alignment horizontal="left"/>
    </xf>
    <xf numFmtId="0" fontId="1" fillId="3" borderId="32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3" fontId="16" fillId="0" borderId="21" xfId="0" applyNumberFormat="1" applyFont="1" applyBorder="1"/>
    <xf numFmtId="169" fontId="1" fillId="0" borderId="21" xfId="1" applyNumberFormat="1" applyFont="1" applyFill="1" applyBorder="1"/>
    <xf numFmtId="164" fontId="0" fillId="0" borderId="0" xfId="0" applyNumberFormat="1"/>
    <xf numFmtId="0" fontId="10" fillId="0" borderId="21" xfId="0" applyFont="1" applyBorder="1" applyAlignment="1">
      <alignment horizontal="center"/>
    </xf>
    <xf numFmtId="0" fontId="1" fillId="0" borderId="12" xfId="0" applyFont="1" applyBorder="1"/>
    <xf numFmtId="0" fontId="1" fillId="3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3" fontId="16" fillId="0" borderId="12" xfId="0" applyNumberFormat="1" applyFont="1" applyBorder="1"/>
    <xf numFmtId="0" fontId="10" fillId="7" borderId="21" xfId="0" applyFont="1" applyFill="1" applyBorder="1" applyAlignment="1">
      <alignment horizontal="center"/>
    </xf>
    <xf numFmtId="166" fontId="1" fillId="0" borderId="11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3" fontId="16" fillId="0" borderId="11" xfId="0" applyNumberFormat="1" applyFont="1" applyBorder="1"/>
    <xf numFmtId="0" fontId="1" fillId="0" borderId="28" xfId="0" applyFont="1" applyBorder="1" applyAlignment="1">
      <alignment horizontal="center"/>
    </xf>
    <xf numFmtId="0" fontId="1" fillId="0" borderId="28" xfId="0" applyFont="1" applyBorder="1"/>
    <xf numFmtId="0" fontId="10" fillId="0" borderId="28" xfId="0" applyFont="1" applyBorder="1" applyAlignment="1">
      <alignment horizontal="center"/>
    </xf>
    <xf numFmtId="166" fontId="1" fillId="0" borderId="28" xfId="0" applyNumberFormat="1" applyFont="1" applyBorder="1" applyAlignment="1">
      <alignment horizontal="center"/>
    </xf>
    <xf numFmtId="3" fontId="16" fillId="0" borderId="28" xfId="0" applyNumberFormat="1" applyFont="1" applyBorder="1"/>
    <xf numFmtId="0" fontId="11" fillId="0" borderId="32" xfId="0" applyFont="1" applyBorder="1"/>
    <xf numFmtId="0" fontId="20" fillId="0" borderId="32" xfId="8" applyFont="1" applyBorder="1" applyAlignment="1">
      <alignment horizontal="center" vertical="center"/>
    </xf>
    <xf numFmtId="166" fontId="1" fillId="0" borderId="32" xfId="0" applyNumberFormat="1" applyFont="1" applyBorder="1" applyAlignment="1">
      <alignment horizontal="center"/>
    </xf>
    <xf numFmtId="0" fontId="11" fillId="0" borderId="21" xfId="0" applyFont="1" applyBorder="1"/>
    <xf numFmtId="0" fontId="20" fillId="0" borderId="21" xfId="8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11" fillId="6" borderId="21" xfId="0" applyFont="1" applyFill="1" applyBorder="1" applyAlignment="1">
      <alignment horizontal="center"/>
    </xf>
    <xf numFmtId="0" fontId="11" fillId="6" borderId="21" xfId="0" applyFont="1" applyFill="1" applyBorder="1"/>
    <xf numFmtId="0" fontId="20" fillId="6" borderId="21" xfId="8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/>
    </xf>
    <xf numFmtId="166" fontId="1" fillId="6" borderId="21" xfId="0" applyNumberFormat="1" applyFont="1" applyFill="1" applyBorder="1" applyAlignment="1">
      <alignment horizontal="center"/>
    </xf>
    <xf numFmtId="3" fontId="16" fillId="6" borderId="21" xfId="0" applyNumberFormat="1" applyFont="1" applyFill="1" applyBorder="1"/>
    <xf numFmtId="0" fontId="2" fillId="0" borderId="21" xfId="0" applyFont="1" applyBorder="1" applyAlignment="1">
      <alignment horizontal="center"/>
    </xf>
    <xf numFmtId="0" fontId="20" fillId="3" borderId="21" xfId="8" applyFont="1" applyFill="1" applyBorder="1" applyAlignment="1">
      <alignment horizontal="center" vertical="center"/>
    </xf>
    <xf numFmtId="0" fontId="13" fillId="0" borderId="0" xfId="0" applyFont="1"/>
    <xf numFmtId="0" fontId="11" fillId="0" borderId="11" xfId="0" applyFont="1" applyBorder="1" applyAlignment="1">
      <alignment horizontal="center"/>
    </xf>
    <xf numFmtId="0" fontId="11" fillId="0" borderId="12" xfId="0" applyFont="1" applyBorder="1"/>
    <xf numFmtId="0" fontId="20" fillId="0" borderId="12" xfId="8" applyFont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3" fontId="16" fillId="0" borderId="9" xfId="0" applyNumberFormat="1" applyFont="1" applyBorder="1"/>
    <xf numFmtId="0" fontId="10" fillId="0" borderId="0" xfId="0" applyFont="1" applyAlignment="1">
      <alignment horizontal="center"/>
    </xf>
    <xf numFmtId="0" fontId="11" fillId="0" borderId="11" xfId="0" applyFont="1" applyBorder="1"/>
    <xf numFmtId="3" fontId="16" fillId="0" borderId="4" xfId="0" applyNumberFormat="1" applyFont="1" applyBorder="1"/>
    <xf numFmtId="0" fontId="11" fillId="6" borderId="32" xfId="0" applyFont="1" applyFill="1" applyBorder="1" applyAlignment="1">
      <alignment horizontal="center"/>
    </xf>
    <xf numFmtId="0" fontId="20" fillId="6" borderId="32" xfId="8" applyFont="1" applyFill="1" applyBorder="1" applyAlignment="1">
      <alignment horizontal="center" vertical="center"/>
    </xf>
    <xf numFmtId="166" fontId="1" fillId="6" borderId="32" xfId="0" applyNumberFormat="1" applyFont="1" applyFill="1" applyBorder="1" applyAlignment="1">
      <alignment horizontal="center"/>
    </xf>
    <xf numFmtId="169" fontId="1" fillId="6" borderId="32" xfId="6" applyNumberFormat="1" applyFont="1" applyFill="1" applyBorder="1" applyAlignment="1">
      <alignment horizontal="center" vertical="center"/>
    </xf>
    <xf numFmtId="164" fontId="0" fillId="6" borderId="32" xfId="0" applyNumberFormat="1" applyFill="1" applyBorder="1"/>
    <xf numFmtId="0" fontId="11" fillId="6" borderId="12" xfId="0" applyFont="1" applyFill="1" applyBorder="1"/>
    <xf numFmtId="0" fontId="2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20" fillId="3" borderId="17" xfId="8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169" fontId="1" fillId="0" borderId="2" xfId="1" applyNumberFormat="1" applyFont="1" applyBorder="1"/>
    <xf numFmtId="0" fontId="21" fillId="0" borderId="32" xfId="0" applyFont="1" applyBorder="1" applyAlignment="1">
      <alignment horizontal="center"/>
    </xf>
    <xf numFmtId="0" fontId="15" fillId="0" borderId="21" xfId="0" applyFont="1" applyBorder="1"/>
    <xf numFmtId="0" fontId="15" fillId="3" borderId="21" xfId="8" applyFont="1" applyFill="1" applyBorder="1" applyAlignment="1">
      <alignment horizontal="center" vertical="center"/>
    </xf>
    <xf numFmtId="166" fontId="15" fillId="0" borderId="21" xfId="0" applyNumberFormat="1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3" fontId="16" fillId="0" borderId="25" xfId="0" applyNumberFormat="1" applyFont="1" applyBorder="1"/>
    <xf numFmtId="0" fontId="15" fillId="3" borderId="21" xfId="8" applyFont="1" applyFill="1" applyBorder="1" applyAlignment="1">
      <alignment horizontal="center"/>
    </xf>
    <xf numFmtId="0" fontId="21" fillId="0" borderId="21" xfId="0" applyFont="1" applyBorder="1"/>
    <xf numFmtId="0" fontId="21" fillId="0" borderId="21" xfId="0" applyFont="1" applyBorder="1" applyAlignment="1">
      <alignment horizontal="center"/>
    </xf>
    <xf numFmtId="0" fontId="15" fillId="3" borderId="11" xfId="8" applyFont="1" applyFill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/>
    </xf>
    <xf numFmtId="0" fontId="15" fillId="3" borderId="32" xfId="8" applyFont="1" applyFill="1" applyBorder="1" applyAlignment="1">
      <alignment horizontal="center" vertical="center"/>
    </xf>
    <xf numFmtId="0" fontId="1" fillId="0" borderId="10" xfId="0" applyFont="1" applyBorder="1"/>
    <xf numFmtId="0" fontId="21" fillId="0" borderId="28" xfId="0" applyFont="1" applyBorder="1" applyAlignment="1">
      <alignment horizontal="center"/>
    </xf>
    <xf numFmtId="0" fontId="15" fillId="3" borderId="10" xfId="8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/>
    </xf>
    <xf numFmtId="169" fontId="1" fillId="0" borderId="10" xfId="6" applyNumberFormat="1" applyFont="1" applyFill="1" applyBorder="1" applyAlignment="1">
      <alignment horizontal="center" vertical="center"/>
    </xf>
    <xf numFmtId="1" fontId="1" fillId="0" borderId="10" xfId="4" applyNumberFormat="1" applyBorder="1" applyAlignment="1">
      <alignment horizontal="center"/>
    </xf>
    <xf numFmtId="169" fontId="1" fillId="0" borderId="10" xfId="4" applyNumberFormat="1" applyBorder="1"/>
    <xf numFmtId="1" fontId="0" fillId="0" borderId="28" xfId="0" applyNumberFormat="1" applyBorder="1" applyAlignment="1">
      <alignment horizontal="center"/>
    </xf>
    <xf numFmtId="0" fontId="1" fillId="0" borderId="28" xfId="0" applyFont="1" applyBorder="1" applyAlignment="1">
      <alignment horizontal="left"/>
    </xf>
    <xf numFmtId="0" fontId="10" fillId="0" borderId="10" xfId="0" applyFont="1" applyBorder="1" applyAlignment="1">
      <alignment horizontal="center"/>
    </xf>
    <xf numFmtId="169" fontId="1" fillId="0" borderId="29" xfId="1" applyNumberFormat="1" applyFont="1" applyBorder="1"/>
    <xf numFmtId="1" fontId="1" fillId="5" borderId="28" xfId="4" applyNumberFormat="1" applyFill="1" applyBorder="1" applyAlignment="1">
      <alignment horizontal="center"/>
    </xf>
    <xf numFmtId="169" fontId="1" fillId="5" borderId="28" xfId="4" applyNumberFormat="1" applyFill="1" applyBorder="1"/>
    <xf numFmtId="1" fontId="0" fillId="3" borderId="28" xfId="0" applyNumberFormat="1" applyFill="1" applyBorder="1" applyAlignment="1">
      <alignment horizontal="center"/>
    </xf>
    <xf numFmtId="169" fontId="21" fillId="0" borderId="21" xfId="1" applyNumberFormat="1" applyFont="1" applyFill="1" applyBorder="1"/>
    <xf numFmtId="169" fontId="21" fillId="0" borderId="39" xfId="1" applyNumberFormat="1" applyFont="1" applyFill="1" applyBorder="1"/>
    <xf numFmtId="169" fontId="21" fillId="0" borderId="4" xfId="1" applyNumberFormat="1" applyFont="1" applyFill="1" applyBorder="1"/>
    <xf numFmtId="0" fontId="15" fillId="3" borderId="28" xfId="8" applyFont="1" applyFill="1" applyBorder="1" applyAlignment="1">
      <alignment horizontal="center" vertical="center"/>
    </xf>
    <xf numFmtId="166" fontId="15" fillId="0" borderId="28" xfId="0" applyNumberFormat="1" applyFont="1" applyBorder="1" applyAlignment="1">
      <alignment horizontal="center"/>
    </xf>
    <xf numFmtId="0" fontId="15" fillId="3" borderId="17" xfId="8" applyFont="1" applyFill="1" applyBorder="1" applyAlignment="1">
      <alignment horizontal="center" vertical="center"/>
    </xf>
    <xf numFmtId="166" fontId="15" fillId="0" borderId="17" xfId="0" applyNumberFormat="1" applyFont="1" applyBorder="1" applyAlignment="1">
      <alignment horizontal="center"/>
    </xf>
    <xf numFmtId="166" fontId="15" fillId="0" borderId="3" xfId="0" applyNumberFormat="1" applyFont="1" applyBorder="1" applyAlignment="1">
      <alignment horizontal="center"/>
    </xf>
    <xf numFmtId="3" fontId="16" fillId="0" borderId="3" xfId="0" applyNumberFormat="1" applyFont="1" applyBorder="1"/>
    <xf numFmtId="169" fontId="0" fillId="0" borderId="0" xfId="1" applyNumberFormat="1" applyFont="1" applyFill="1"/>
    <xf numFmtId="169" fontId="23" fillId="0" borderId="14" xfId="0" applyNumberFormat="1" applyFont="1" applyBorder="1"/>
    <xf numFmtId="0" fontId="15" fillId="0" borderId="21" xfId="8" applyFont="1" applyBorder="1" applyAlignment="1">
      <alignment horizontal="center" vertical="center"/>
    </xf>
    <xf numFmtId="0" fontId="2" fillId="0" borderId="21" xfId="0" applyFont="1" applyBorder="1"/>
    <xf numFmtId="166" fontId="24" fillId="0" borderId="21" xfId="0" applyNumberFormat="1" applyFont="1" applyBorder="1" applyAlignment="1">
      <alignment horizontal="center"/>
    </xf>
    <xf numFmtId="169" fontId="25" fillId="0" borderId="14" xfId="0" applyNumberFormat="1" applyFont="1" applyBorder="1"/>
    <xf numFmtId="0" fontId="15" fillId="0" borderId="28" xfId="8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15" fillId="0" borderId="12" xfId="0" applyFont="1" applyBorder="1"/>
    <xf numFmtId="0" fontId="15" fillId="3" borderId="12" xfId="0" applyFont="1" applyFill="1" applyBorder="1" applyAlignment="1">
      <alignment horizontal="center"/>
    </xf>
    <xf numFmtId="166" fontId="15" fillId="0" borderId="12" xfId="0" applyNumberFormat="1" applyFont="1" applyBorder="1" applyAlignment="1">
      <alignment horizontal="center"/>
    </xf>
    <xf numFmtId="1" fontId="1" fillId="5" borderId="12" xfId="4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26" fillId="7" borderId="21" xfId="0" applyFont="1" applyFill="1" applyBorder="1" applyAlignment="1">
      <alignment horizontal="center" vertical="center"/>
    </xf>
    <xf numFmtId="0" fontId="27" fillId="0" borderId="0" xfId="0" applyFont="1"/>
    <xf numFmtId="0" fontId="21" fillId="0" borderId="10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2" fillId="0" borderId="0" xfId="0" applyFont="1"/>
    <xf numFmtId="0" fontId="2" fillId="0" borderId="40" xfId="0" applyFont="1" applyBorder="1"/>
    <xf numFmtId="0" fontId="21" fillId="0" borderId="40" xfId="0" applyFont="1" applyBorder="1" applyAlignment="1">
      <alignment horizontal="center"/>
    </xf>
    <xf numFmtId="0" fontId="21" fillId="0" borderId="40" xfId="0" applyFont="1" applyBorder="1"/>
    <xf numFmtId="0" fontId="3" fillId="0" borderId="4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166" fontId="15" fillId="0" borderId="40" xfId="0" applyNumberFormat="1" applyFont="1" applyBorder="1" applyAlignment="1">
      <alignment horizontal="center"/>
    </xf>
    <xf numFmtId="166" fontId="24" fillId="0" borderId="40" xfId="0" applyNumberFormat="1" applyFont="1" applyBorder="1" applyAlignment="1">
      <alignment horizontal="center"/>
    </xf>
    <xf numFmtId="169" fontId="1" fillId="0" borderId="40" xfId="6" applyNumberFormat="1" applyFont="1" applyFill="1" applyBorder="1" applyAlignment="1">
      <alignment horizontal="center" vertical="center"/>
    </xf>
    <xf numFmtId="3" fontId="16" fillId="0" borderId="40" xfId="0" applyNumberFormat="1" applyFont="1" applyBorder="1"/>
    <xf numFmtId="1" fontId="1" fillId="0" borderId="40" xfId="4" applyNumberFormat="1" applyBorder="1" applyAlignment="1">
      <alignment horizontal="center"/>
    </xf>
    <xf numFmtId="169" fontId="1" fillId="0" borderId="40" xfId="4" applyNumberFormat="1" applyBorder="1"/>
    <xf numFmtId="164" fontId="0" fillId="0" borderId="40" xfId="0" applyNumberFormat="1" applyBorder="1"/>
    <xf numFmtId="1" fontId="0" fillId="0" borderId="40" xfId="0" applyNumberFormat="1" applyBorder="1" applyAlignment="1">
      <alignment horizontal="center"/>
    </xf>
    <xf numFmtId="169" fontId="0" fillId="0" borderId="41" xfId="0" applyNumberFormat="1" applyBorder="1"/>
    <xf numFmtId="0" fontId="1" fillId="0" borderId="3" xfId="0" applyFont="1" applyBorder="1"/>
    <xf numFmtId="0" fontId="28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9" fontId="1" fillId="0" borderId="3" xfId="6" applyNumberFormat="1" applyFont="1" applyFill="1" applyBorder="1" applyAlignment="1">
      <alignment horizontal="center" vertical="center"/>
    </xf>
    <xf numFmtId="1" fontId="1" fillId="5" borderId="3" xfId="4" applyNumberFormat="1" applyFill="1" applyBorder="1" applyAlignment="1">
      <alignment horizontal="center"/>
    </xf>
    <xf numFmtId="164" fontId="0" fillId="0" borderId="3" xfId="0" applyNumberFormat="1" applyBorder="1"/>
    <xf numFmtId="0" fontId="28" fillId="0" borderId="28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32" xfId="8" applyFont="1" applyBorder="1" applyAlignment="1">
      <alignment horizontal="center" vertical="center"/>
    </xf>
    <xf numFmtId="0" fontId="15" fillId="0" borderId="21" xfId="0" applyFont="1" applyBorder="1" applyAlignment="1">
      <alignment horizontal="center"/>
    </xf>
    <xf numFmtId="169" fontId="18" fillId="0" borderId="14" xfId="0" applyNumberFormat="1" applyFont="1" applyBorder="1"/>
    <xf numFmtId="0" fontId="15" fillId="0" borderId="11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15" fillId="0" borderId="17" xfId="8" applyFont="1" applyBorder="1" applyAlignment="1">
      <alignment horizontal="center" vertical="center"/>
    </xf>
    <xf numFmtId="169" fontId="16" fillId="0" borderId="17" xfId="1" applyNumberFormat="1" applyFont="1" applyFill="1" applyBorder="1"/>
    <xf numFmtId="0" fontId="13" fillId="0" borderId="0" xfId="0" quotePrefix="1" applyFont="1" applyAlignment="1">
      <alignment horizontal="center"/>
    </xf>
    <xf numFmtId="0" fontId="28" fillId="0" borderId="21" xfId="0" applyFont="1" applyBorder="1" applyAlignment="1">
      <alignment horizontal="center"/>
    </xf>
    <xf numFmtId="169" fontId="16" fillId="0" borderId="21" xfId="1" applyNumberFormat="1" applyFont="1" applyFill="1" applyBorder="1"/>
    <xf numFmtId="0" fontId="2" fillId="0" borderId="11" xfId="0" applyFont="1" applyBorder="1"/>
    <xf numFmtId="0" fontId="28" fillId="0" borderId="11" xfId="0" applyFont="1" applyBorder="1" applyAlignment="1">
      <alignment horizontal="center"/>
    </xf>
    <xf numFmtId="0" fontId="15" fillId="0" borderId="11" xfId="8" applyFont="1" applyBorder="1" applyAlignment="1">
      <alignment horizontal="center" vertical="center"/>
    </xf>
    <xf numFmtId="169" fontId="16" fillId="0" borderId="11" xfId="1" applyNumberFormat="1" applyFont="1" applyFill="1" applyBorder="1"/>
    <xf numFmtId="0" fontId="10" fillId="0" borderId="42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9" fontId="16" fillId="0" borderId="10" xfId="1" applyNumberFormat="1" applyFont="1" applyFill="1" applyBorder="1"/>
    <xf numFmtId="1" fontId="0" fillId="0" borderId="10" xfId="0" applyNumberFormat="1" applyBorder="1" applyAlignment="1">
      <alignment horizontal="center"/>
    </xf>
    <xf numFmtId="0" fontId="1" fillId="0" borderId="39" xfId="0" applyFont="1" applyBorder="1"/>
    <xf numFmtId="0" fontId="0" fillId="0" borderId="32" xfId="0" applyBorder="1"/>
    <xf numFmtId="166" fontId="29" fillId="0" borderId="32" xfId="0" applyNumberFormat="1" applyFont="1" applyBorder="1" applyAlignment="1">
      <alignment horizontal="center"/>
    </xf>
    <xf numFmtId="0" fontId="0" fillId="0" borderId="32" xfId="0" applyBorder="1" applyAlignment="1">
      <alignment horizontal="right"/>
    </xf>
    <xf numFmtId="169" fontId="0" fillId="5" borderId="32" xfId="4" applyNumberFormat="1" applyFont="1" applyFill="1" applyBorder="1"/>
    <xf numFmtId="0" fontId="1" fillId="0" borderId="4" xfId="0" applyFont="1" applyBorder="1" applyAlignment="1">
      <alignment horizontal="left"/>
    </xf>
    <xf numFmtId="166" fontId="29" fillId="0" borderId="21" xfId="0" applyNumberFormat="1" applyFont="1" applyBorder="1" applyAlignment="1">
      <alignment horizontal="center"/>
    </xf>
    <xf numFmtId="0" fontId="0" fillId="0" borderId="21" xfId="0" applyBorder="1" applyAlignment="1">
      <alignment horizontal="right"/>
    </xf>
    <xf numFmtId="169" fontId="0" fillId="5" borderId="21" xfId="4" applyNumberFormat="1" applyFont="1" applyFill="1" applyBorder="1"/>
    <xf numFmtId="1" fontId="0" fillId="3" borderId="11" xfId="0" applyNumberFormat="1" applyFill="1" applyBorder="1" applyAlignment="1">
      <alignment horizontal="center"/>
    </xf>
    <xf numFmtId="169" fontId="0" fillId="0" borderId="11" xfId="4" applyNumberFormat="1" applyFont="1" applyBorder="1"/>
    <xf numFmtId="169" fontId="0" fillId="0" borderId="21" xfId="4" applyNumberFormat="1" applyFont="1" applyBorder="1"/>
    <xf numFmtId="0" fontId="1" fillId="0" borderId="4" xfId="0" applyFont="1" applyBorder="1"/>
    <xf numFmtId="0" fontId="1" fillId="0" borderId="9" xfId="0" applyFont="1" applyBorder="1"/>
    <xf numFmtId="0" fontId="21" fillId="0" borderId="11" xfId="0" applyFont="1" applyBorder="1" applyAlignment="1">
      <alignment horizontal="center"/>
    </xf>
    <xf numFmtId="166" fontId="29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169" fontId="0" fillId="0" borderId="11" xfId="0" applyNumberFormat="1" applyBorder="1"/>
    <xf numFmtId="169" fontId="0" fillId="0" borderId="12" xfId="0" applyNumberFormat="1" applyBorder="1"/>
    <xf numFmtId="0" fontId="1" fillId="6" borderId="21" xfId="0" applyFont="1" applyFill="1" applyBorder="1"/>
    <xf numFmtId="0" fontId="21" fillId="6" borderId="21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 vertical="center"/>
    </xf>
    <xf numFmtId="166" fontId="29" fillId="6" borderId="21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right"/>
    </xf>
    <xf numFmtId="169" fontId="0" fillId="6" borderId="21" xfId="0" applyNumberFormat="1" applyFill="1" applyBorder="1"/>
    <xf numFmtId="169" fontId="0" fillId="6" borderId="21" xfId="4" applyNumberFormat="1" applyFont="1" applyFill="1" applyBorder="1"/>
    <xf numFmtId="169" fontId="0" fillId="6" borderId="25" xfId="0" applyNumberFormat="1" applyFill="1" applyBorder="1"/>
    <xf numFmtId="0" fontId="1" fillId="0" borderId="1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0" fillId="0" borderId="28" xfId="0" applyBorder="1"/>
    <xf numFmtId="166" fontId="29" fillId="0" borderId="28" xfId="0" applyNumberFormat="1" applyFont="1" applyBorder="1" applyAlignment="1">
      <alignment horizontal="center"/>
    </xf>
    <xf numFmtId="0" fontId="0" fillId="0" borderId="28" xfId="0" applyBorder="1" applyAlignment="1">
      <alignment horizontal="right"/>
    </xf>
    <xf numFmtId="169" fontId="0" fillId="0" borderId="28" xfId="0" applyNumberFormat="1" applyBorder="1"/>
    <xf numFmtId="169" fontId="0" fillId="5" borderId="28" xfId="4" applyNumberFormat="1" applyFont="1" applyFill="1" applyBorder="1"/>
    <xf numFmtId="166" fontId="30" fillId="0" borderId="32" xfId="0" applyNumberFormat="1" applyFont="1" applyBorder="1" applyAlignment="1">
      <alignment horizontal="center"/>
    </xf>
    <xf numFmtId="3" fontId="31" fillId="0" borderId="32" xfId="0" applyNumberFormat="1" applyFont="1" applyBorder="1"/>
    <xf numFmtId="169" fontId="0" fillId="0" borderId="32" xfId="4" applyNumberFormat="1" applyFont="1" applyBorder="1"/>
    <xf numFmtId="0" fontId="1" fillId="0" borderId="25" xfId="0" applyFont="1" applyBorder="1"/>
    <xf numFmtId="166" fontId="29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right"/>
    </xf>
    <xf numFmtId="169" fontId="13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21" fillId="0" borderId="3" xfId="0" applyFont="1" applyBorder="1" applyAlignment="1">
      <alignment horizontal="center"/>
    </xf>
    <xf numFmtId="0" fontId="15" fillId="0" borderId="3" xfId="8" applyFont="1" applyBorder="1" applyAlignment="1">
      <alignment horizontal="center" vertical="center"/>
    </xf>
    <xf numFmtId="166" fontId="29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1" fontId="1" fillId="0" borderId="3" xfId="4" applyNumberFormat="1" applyBorder="1" applyAlignment="1">
      <alignment horizontal="center"/>
    </xf>
    <xf numFmtId="169" fontId="0" fillId="0" borderId="3" xfId="4" applyNumberFormat="1" applyFont="1" applyBorder="1"/>
    <xf numFmtId="1" fontId="0" fillId="0" borderId="3" xfId="0" applyNumberFormat="1" applyBorder="1" applyAlignment="1">
      <alignment horizontal="center"/>
    </xf>
    <xf numFmtId="169" fontId="0" fillId="0" borderId="17" xfId="4" applyNumberFormat="1" applyFont="1" applyBorder="1"/>
    <xf numFmtId="0" fontId="1" fillId="0" borderId="9" xfId="0" applyFont="1" applyBorder="1" applyAlignment="1">
      <alignment horizontal="left"/>
    </xf>
    <xf numFmtId="0" fontId="15" fillId="0" borderId="12" xfId="8" applyFont="1" applyBorder="1" applyAlignment="1">
      <alignment horizontal="center" vertical="center"/>
    </xf>
    <xf numFmtId="1" fontId="1" fillId="0" borderId="12" xfId="4" applyNumberFormat="1" applyBorder="1" applyAlignment="1">
      <alignment horizontal="center"/>
    </xf>
    <xf numFmtId="169" fontId="0" fillId="0" borderId="12" xfId="4" applyNumberFormat="1" applyFont="1" applyBorder="1"/>
    <xf numFmtId="169" fontId="0" fillId="0" borderId="28" xfId="4" applyNumberFormat="1" applyFont="1" applyBorder="1"/>
    <xf numFmtId="0" fontId="1" fillId="0" borderId="39" xfId="0" applyFont="1" applyBorder="1" applyAlignment="1">
      <alignment horizontal="left"/>
    </xf>
    <xf numFmtId="169" fontId="1" fillId="5" borderId="32" xfId="4" applyNumberFormat="1" applyFill="1" applyBorder="1"/>
    <xf numFmtId="1" fontId="1" fillId="3" borderId="9" xfId="4" applyNumberFormat="1" applyFill="1" applyBorder="1" applyAlignment="1">
      <alignment horizontal="center"/>
    </xf>
    <xf numFmtId="169" fontId="25" fillId="0" borderId="26" xfId="0" applyNumberFormat="1" applyFont="1" applyBorder="1"/>
    <xf numFmtId="1" fontId="1" fillId="3" borderId="25" xfId="4" applyNumberFormat="1" applyFill="1" applyBorder="1" applyAlignment="1">
      <alignment horizontal="center"/>
    </xf>
    <xf numFmtId="0" fontId="1" fillId="0" borderId="29" xfId="0" applyFont="1" applyBorder="1" applyAlignment="1">
      <alignment horizontal="left"/>
    </xf>
    <xf numFmtId="1" fontId="1" fillId="3" borderId="29" xfId="4" applyNumberFormat="1" applyFill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0" fillId="0" borderId="18" xfId="0" applyBorder="1"/>
    <xf numFmtId="0" fontId="3" fillId="0" borderId="45" xfId="0" applyFont="1" applyBorder="1" applyAlignment="1">
      <alignment horizontal="center" vertical="center"/>
    </xf>
    <xf numFmtId="166" fontId="29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169" fontId="0" fillId="0" borderId="17" xfId="0" applyNumberFormat="1" applyBorder="1"/>
    <xf numFmtId="169" fontId="0" fillId="5" borderId="17" xfId="4" applyNumberFormat="1" applyFont="1" applyFill="1" applyBorder="1"/>
    <xf numFmtId="1" fontId="1" fillId="3" borderId="3" xfId="4" applyNumberFormat="1" applyFill="1" applyBorder="1" applyAlignment="1">
      <alignment horizontal="center"/>
    </xf>
    <xf numFmtId="0" fontId="0" fillId="0" borderId="29" xfId="0" applyBorder="1"/>
    <xf numFmtId="0" fontId="3" fillId="0" borderId="46" xfId="0" applyFont="1" applyBorder="1" applyAlignment="1">
      <alignment horizontal="center" vertical="center"/>
    </xf>
    <xf numFmtId="1" fontId="1" fillId="3" borderId="28" xfId="4" applyNumberFormat="1" applyFill="1" applyBorder="1" applyAlignment="1">
      <alignment horizontal="center"/>
    </xf>
    <xf numFmtId="0" fontId="1" fillId="0" borderId="47" xfId="0" applyFont="1" applyBorder="1" applyAlignment="1">
      <alignment horizontal="left"/>
    </xf>
    <xf numFmtId="0" fontId="0" fillId="0" borderId="47" xfId="0" applyBorder="1"/>
    <xf numFmtId="0" fontId="15" fillId="0" borderId="40" xfId="8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66" fontId="29" fillId="0" borderId="40" xfId="0" applyNumberFormat="1" applyFont="1" applyBorder="1" applyAlignment="1">
      <alignment horizontal="center"/>
    </xf>
    <xf numFmtId="0" fontId="0" fillId="0" borderId="40" xfId="0" applyBorder="1" applyAlignment="1">
      <alignment horizontal="right"/>
    </xf>
    <xf numFmtId="169" fontId="0" fillId="0" borderId="40" xfId="0" applyNumberFormat="1" applyBorder="1"/>
    <xf numFmtId="169" fontId="0" fillId="0" borderId="40" xfId="4" applyNumberFormat="1" applyFont="1" applyBorder="1"/>
    <xf numFmtId="0" fontId="21" fillId="0" borderId="17" xfId="0" applyFont="1" applyBorder="1" applyAlignment="1">
      <alignment horizontal="left"/>
    </xf>
    <xf numFmtId="169" fontId="25" fillId="0" borderId="34" xfId="0" applyNumberFormat="1" applyFont="1" applyBorder="1"/>
    <xf numFmtId="0" fontId="21" fillId="0" borderId="21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1" fillId="0" borderId="39" xfId="4" applyBorder="1"/>
    <xf numFmtId="0" fontId="3" fillId="0" borderId="38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/>
    </xf>
    <xf numFmtId="0" fontId="32" fillId="0" borderId="0" xfId="0" applyFont="1" applyAlignment="1">
      <alignment horizontal="center"/>
    </xf>
    <xf numFmtId="166" fontId="14" fillId="0" borderId="32" xfId="4" applyNumberFormat="1" applyFont="1" applyBorder="1" applyAlignment="1">
      <alignment horizontal="center"/>
    </xf>
    <xf numFmtId="3" fontId="11" fillId="0" borderId="32" xfId="0" applyNumberFormat="1" applyFont="1" applyBorder="1"/>
    <xf numFmtId="0" fontId="1" fillId="0" borderId="11" xfId="0" applyFont="1" applyBorder="1" applyAlignment="1">
      <alignment horizontal="left"/>
    </xf>
    <xf numFmtId="0" fontId="3" fillId="0" borderId="37" xfId="0" applyFont="1" applyBorder="1" applyAlignment="1">
      <alignment horizontal="center" vertical="center"/>
    </xf>
    <xf numFmtId="0" fontId="1" fillId="0" borderId="40" xfId="0" applyFont="1" applyBorder="1" applyAlignment="1">
      <alignment horizontal="left"/>
    </xf>
    <xf numFmtId="0" fontId="1" fillId="0" borderId="40" xfId="4" applyBorder="1" applyAlignment="1">
      <alignment horizontal="left" vertical="center" wrapText="1"/>
    </xf>
    <xf numFmtId="0" fontId="1" fillId="0" borderId="40" xfId="0" applyFont="1" applyBorder="1"/>
    <xf numFmtId="0" fontId="1" fillId="3" borderId="40" xfId="0" applyFont="1" applyFill="1" applyBorder="1" applyAlignment="1">
      <alignment horizontal="center"/>
    </xf>
    <xf numFmtId="1" fontId="0" fillId="3" borderId="40" xfId="0" applyNumberFormat="1" applyFill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" xfId="9" applyBorder="1"/>
    <xf numFmtId="0" fontId="1" fillId="0" borderId="3" xfId="4" applyBorder="1" applyAlignment="1">
      <alignment horizontal="left" vertical="center" wrapText="1"/>
    </xf>
    <xf numFmtId="0" fontId="1" fillId="0" borderId="20" xfId="9" applyBorder="1"/>
    <xf numFmtId="0" fontId="1" fillId="0" borderId="35" xfId="9" applyBorder="1"/>
    <xf numFmtId="0" fontId="1" fillId="3" borderId="10" xfId="0" applyFon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0" fontId="1" fillId="0" borderId="16" xfId="9" applyBorder="1"/>
    <xf numFmtId="0" fontId="1" fillId="0" borderId="8" xfId="9" applyBorder="1"/>
    <xf numFmtId="0" fontId="1" fillId="0" borderId="12" xfId="4" applyBorder="1" applyAlignment="1">
      <alignment horizontal="left" vertical="center" wrapText="1"/>
    </xf>
    <xf numFmtId="169" fontId="1" fillId="0" borderId="12" xfId="4" applyNumberFormat="1" applyBorder="1"/>
    <xf numFmtId="0" fontId="1" fillId="0" borderId="24" xfId="9" applyBorder="1"/>
    <xf numFmtId="0" fontId="10" fillId="0" borderId="50" xfId="0" applyFont="1" applyBorder="1" applyAlignment="1">
      <alignment horizontal="center"/>
    </xf>
    <xf numFmtId="0" fontId="1" fillId="0" borderId="27" xfId="9" applyBorder="1"/>
    <xf numFmtId="0" fontId="21" fillId="0" borderId="12" xfId="0" applyFont="1" applyBorder="1"/>
    <xf numFmtId="0" fontId="3" fillId="7" borderId="12" xfId="0" applyFont="1" applyFill="1" applyBorder="1" applyAlignment="1">
      <alignment horizontal="center" vertical="center"/>
    </xf>
    <xf numFmtId="169" fontId="0" fillId="0" borderId="51" xfId="0" applyNumberFormat="1" applyBorder="1"/>
    <xf numFmtId="0" fontId="1" fillId="0" borderId="40" xfId="0" applyFont="1" applyBorder="1" applyAlignment="1">
      <alignment horizontal="center"/>
    </xf>
    <xf numFmtId="0" fontId="1" fillId="0" borderId="16" xfId="0" applyFont="1" applyBorder="1"/>
    <xf numFmtId="0" fontId="21" fillId="0" borderId="17" xfId="0" applyFont="1" applyBorder="1"/>
    <xf numFmtId="0" fontId="1" fillId="0" borderId="20" xfId="0" applyFont="1" applyBorder="1"/>
    <xf numFmtId="0" fontId="1" fillId="0" borderId="27" xfId="0" applyFont="1" applyBorder="1"/>
    <xf numFmtId="0" fontId="21" fillId="0" borderId="28" xfId="0" applyFont="1" applyBorder="1"/>
    <xf numFmtId="0" fontId="0" fillId="0" borderId="50" xfId="0" applyBorder="1"/>
    <xf numFmtId="0" fontId="21" fillId="0" borderId="11" xfId="0" applyFont="1" applyBorder="1"/>
    <xf numFmtId="0" fontId="1" fillId="3" borderId="11" xfId="0" applyFont="1" applyFill="1" applyBorder="1" applyAlignment="1">
      <alignment horizontal="center"/>
    </xf>
    <xf numFmtId="0" fontId="21" fillId="0" borderId="3" xfId="0" applyFont="1" applyBorder="1"/>
    <xf numFmtId="0" fontId="11" fillId="0" borderId="17" xfId="0" applyFont="1" applyBorder="1"/>
    <xf numFmtId="0" fontId="33" fillId="0" borderId="17" xfId="0" applyFont="1" applyBorder="1"/>
    <xf numFmtId="0" fontId="33" fillId="0" borderId="21" xfId="0" applyFont="1" applyBorder="1"/>
    <xf numFmtId="0" fontId="34" fillId="0" borderId="0" xfId="0" applyFont="1" applyAlignment="1">
      <alignment horizontal="center"/>
    </xf>
    <xf numFmtId="166" fontId="25" fillId="0" borderId="0" xfId="0" applyNumberFormat="1" applyFont="1"/>
    <xf numFmtId="0" fontId="25" fillId="0" borderId="0" xfId="0" applyFont="1"/>
    <xf numFmtId="0" fontId="33" fillId="0" borderId="38" xfId="0" applyFont="1" applyBorder="1"/>
    <xf numFmtId="0" fontId="34" fillId="0" borderId="0" xfId="0" applyFont="1" applyAlignment="1">
      <alignment horizontal="left"/>
    </xf>
    <xf numFmtId="0" fontId="3" fillId="7" borderId="21" xfId="0" applyFont="1" applyFill="1" applyBorder="1" applyAlignment="1">
      <alignment horizontal="center" vertical="center"/>
    </xf>
    <xf numFmtId="166" fontId="13" fillId="0" borderId="0" xfId="0" quotePrefix="1" applyNumberFormat="1" applyFont="1"/>
    <xf numFmtId="14" fontId="11" fillId="0" borderId="32" xfId="0" applyNumberFormat="1" applyFont="1" applyBorder="1"/>
    <xf numFmtId="0" fontId="33" fillId="0" borderId="11" xfId="0" applyFont="1" applyBorder="1"/>
    <xf numFmtId="0" fontId="2" fillId="6" borderId="21" xfId="0" applyFont="1" applyFill="1" applyBorder="1"/>
    <xf numFmtId="0" fontId="33" fillId="6" borderId="11" xfId="0" applyFont="1" applyFill="1" applyBorder="1"/>
    <xf numFmtId="0" fontId="15" fillId="6" borderId="21" xfId="8" applyFont="1" applyFill="1" applyBorder="1" applyAlignment="1">
      <alignment horizontal="center" vertical="center"/>
    </xf>
    <xf numFmtId="166" fontId="15" fillId="6" borderId="21" xfId="0" applyNumberFormat="1" applyFont="1" applyFill="1" applyBorder="1" applyAlignment="1">
      <alignment horizontal="center"/>
    </xf>
    <xf numFmtId="166" fontId="24" fillId="6" borderId="21" xfId="0" applyNumberFormat="1" applyFont="1" applyFill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9" fillId="0" borderId="21" xfId="8" applyFont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7" fillId="0" borderId="21" xfId="0" applyFont="1" applyBorder="1" applyAlignment="1">
      <alignment horizontal="center"/>
    </xf>
    <xf numFmtId="0" fontId="33" fillId="6" borderId="21" xfId="0" applyFont="1" applyFill="1" applyBorder="1"/>
    <xf numFmtId="0" fontId="33" fillId="0" borderId="13" xfId="0" applyFont="1" applyBorder="1"/>
    <xf numFmtId="0" fontId="33" fillId="0" borderId="45" xfId="0" applyFont="1" applyBorder="1"/>
    <xf numFmtId="0" fontId="11" fillId="0" borderId="28" xfId="0" applyFont="1" applyBorder="1"/>
    <xf numFmtId="0" fontId="33" fillId="0" borderId="49" xfId="0" applyFont="1" applyBorder="1"/>
    <xf numFmtId="0" fontId="33" fillId="0" borderId="5" xfId="0" applyFont="1" applyBorder="1"/>
    <xf numFmtId="0" fontId="33" fillId="6" borderId="5" xfId="0" applyFont="1" applyFill="1" applyBorder="1"/>
    <xf numFmtId="0" fontId="1" fillId="6" borderId="12" xfId="0" applyFont="1" applyFill="1" applyBorder="1"/>
    <xf numFmtId="0" fontId="1" fillId="6" borderId="12" xfId="0" applyFont="1" applyFill="1" applyBorder="1" applyAlignment="1">
      <alignment horizontal="center"/>
    </xf>
    <xf numFmtId="166" fontId="15" fillId="6" borderId="12" xfId="0" applyNumberFormat="1" applyFont="1" applyFill="1" applyBorder="1" applyAlignment="1">
      <alignment horizontal="center"/>
    </xf>
    <xf numFmtId="3" fontId="16" fillId="6" borderId="12" xfId="0" applyNumberFormat="1" applyFont="1" applyFill="1" applyBorder="1"/>
    <xf numFmtId="0" fontId="21" fillId="0" borderId="45" xfId="0" applyFont="1" applyBorder="1"/>
    <xf numFmtId="0" fontId="21" fillId="0" borderId="49" xfId="0" applyFont="1" applyBorder="1"/>
    <xf numFmtId="169" fontId="25" fillId="0" borderId="22" xfId="0" applyNumberFormat="1" applyFont="1" applyBorder="1"/>
    <xf numFmtId="169" fontId="25" fillId="0" borderId="30" xfId="0" applyNumberFormat="1" applyFont="1" applyBorder="1"/>
    <xf numFmtId="0" fontId="33" fillId="0" borderId="6" xfId="0" applyFont="1" applyBorder="1"/>
    <xf numFmtId="1" fontId="0" fillId="0" borderId="39" xfId="0" applyNumberFormat="1" applyBorder="1" applyAlignment="1">
      <alignment horizontal="center"/>
    </xf>
    <xf numFmtId="0" fontId="15" fillId="3" borderId="17" xfId="8" applyFont="1" applyFill="1" applyBorder="1" applyAlignment="1">
      <alignment horizontal="center"/>
    </xf>
    <xf numFmtId="0" fontId="9" fillId="0" borderId="17" xfId="8" applyFont="1" applyBorder="1" applyAlignment="1">
      <alignment horizontal="center"/>
    </xf>
    <xf numFmtId="0" fontId="9" fillId="0" borderId="21" xfId="8" applyFont="1" applyBorder="1" applyAlignment="1">
      <alignment horizontal="center"/>
    </xf>
    <xf numFmtId="0" fontId="15" fillId="3" borderId="11" xfId="8" applyFont="1" applyFill="1" applyBorder="1" applyAlignment="1">
      <alignment horizontal="center"/>
    </xf>
    <xf numFmtId="0" fontId="15" fillId="0" borderId="21" xfId="8" applyFont="1" applyBorder="1" applyAlignment="1">
      <alignment horizontal="center"/>
    </xf>
    <xf numFmtId="0" fontId="15" fillId="0" borderId="12" xfId="8" applyFont="1" applyBorder="1" applyAlignment="1">
      <alignment horizontal="center"/>
    </xf>
    <xf numFmtId="0" fontId="15" fillId="0" borderId="11" xfId="8" applyFont="1" applyBorder="1" applyAlignment="1">
      <alignment horizontal="center"/>
    </xf>
    <xf numFmtId="0" fontId="15" fillId="0" borderId="32" xfId="8" applyFont="1" applyBorder="1" applyAlignment="1">
      <alignment horizontal="center"/>
    </xf>
    <xf numFmtId="0" fontId="11" fillId="0" borderId="10" xfId="0" applyFont="1" applyBorder="1"/>
    <xf numFmtId="0" fontId="33" fillId="0" borderId="10" xfId="0" applyFont="1" applyBorder="1"/>
    <xf numFmtId="0" fontId="1" fillId="0" borderId="10" xfId="0" applyFont="1" applyBorder="1" applyAlignment="1">
      <alignment horizontal="center"/>
    </xf>
    <xf numFmtId="3" fontId="16" fillId="0" borderId="10" xfId="0" applyNumberFormat="1" applyFont="1" applyBorder="1"/>
    <xf numFmtId="0" fontId="11" fillId="0" borderId="40" xfId="0" applyFont="1" applyBorder="1"/>
    <xf numFmtId="0" fontId="33" fillId="0" borderId="48" xfId="0" applyFont="1" applyBorder="1"/>
    <xf numFmtId="0" fontId="2" fillId="0" borderId="17" xfId="0" applyFont="1" applyBorder="1"/>
    <xf numFmtId="1" fontId="0" fillId="0" borderId="17" xfId="0" applyNumberFormat="1" applyBorder="1" applyAlignment="1">
      <alignment horizontal="center"/>
    </xf>
    <xf numFmtId="0" fontId="33" fillId="0" borderId="46" xfId="0" applyFont="1" applyBorder="1"/>
    <xf numFmtId="0" fontId="11" fillId="6" borderId="28" xfId="0" applyFont="1" applyFill="1" applyBorder="1"/>
    <xf numFmtId="0" fontId="33" fillId="6" borderId="28" xfId="0" applyFont="1" applyFill="1" applyBorder="1"/>
    <xf numFmtId="0" fontId="1" fillId="6" borderId="28" xfId="0" applyFont="1" applyFill="1" applyBorder="1"/>
    <xf numFmtId="0" fontId="1" fillId="6" borderId="28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 vertical="center"/>
    </xf>
    <xf numFmtId="166" fontId="15" fillId="6" borderId="28" xfId="0" applyNumberFormat="1" applyFont="1" applyFill="1" applyBorder="1" applyAlignment="1">
      <alignment horizontal="center"/>
    </xf>
    <xf numFmtId="3" fontId="16" fillId="6" borderId="28" xfId="0" applyNumberFormat="1" applyFont="1" applyFill="1" applyBorder="1"/>
    <xf numFmtId="1" fontId="0" fillId="6" borderId="28" xfId="0" applyNumberFormat="1" applyFill="1" applyBorder="1" applyAlignment="1">
      <alignment horizontal="center"/>
    </xf>
    <xf numFmtId="169" fontId="0" fillId="6" borderId="28" xfId="0" applyNumberFormat="1" applyFill="1" applyBorder="1"/>
    <xf numFmtId="0" fontId="33" fillId="0" borderId="32" xfId="0" applyFont="1" applyBorder="1"/>
    <xf numFmtId="1" fontId="0" fillId="6" borderId="12" xfId="0" applyNumberFormat="1" applyFill="1" applyBorder="1" applyAlignment="1">
      <alignment horizontal="center"/>
    </xf>
    <xf numFmtId="0" fontId="33" fillId="0" borderId="37" xfId="0" applyFont="1" applyBorder="1"/>
    <xf numFmtId="0" fontId="33" fillId="0" borderId="28" xfId="0" applyFont="1" applyBorder="1"/>
    <xf numFmtId="0" fontId="29" fillId="0" borderId="40" xfId="0" applyFont="1" applyBorder="1"/>
    <xf numFmtId="0" fontId="0" fillId="0" borderId="40" xfId="0" applyBorder="1"/>
    <xf numFmtId="0" fontId="0" fillId="0" borderId="40" xfId="0" applyBorder="1" applyAlignment="1">
      <alignment horizontal="center"/>
    </xf>
    <xf numFmtId="0" fontId="5" fillId="0" borderId="40" xfId="0" applyFont="1" applyBorder="1" applyAlignment="1">
      <alignment horizontal="center"/>
    </xf>
    <xf numFmtId="166" fontId="0" fillId="0" borderId="40" xfId="0" applyNumberFormat="1" applyBorder="1" applyAlignment="1">
      <alignment horizontal="center"/>
    </xf>
    <xf numFmtId="167" fontId="0" fillId="0" borderId="40" xfId="0" applyNumberFormat="1" applyBorder="1" applyAlignment="1">
      <alignment horizontal="center"/>
    </xf>
    <xf numFmtId="169" fontId="0" fillId="0" borderId="40" xfId="1" applyNumberFormat="1" applyFont="1" applyFill="1" applyBorder="1"/>
    <xf numFmtId="169" fontId="0" fillId="6" borderId="51" xfId="0" applyNumberFormat="1" applyFill="1" applyBorder="1"/>
    <xf numFmtId="1" fontId="1" fillId="6" borderId="12" xfId="4" applyNumberFormat="1" applyFill="1" applyBorder="1" applyAlignment="1">
      <alignment horizontal="center"/>
    </xf>
    <xf numFmtId="169" fontId="1" fillId="6" borderId="12" xfId="4" applyNumberFormat="1" applyFill="1" applyBorder="1"/>
    <xf numFmtId="0" fontId="11" fillId="8" borderId="21" xfId="0" applyFont="1" applyFill="1" applyBorder="1"/>
    <xf numFmtId="0" fontId="33" fillId="8" borderId="11" xfId="0" applyFont="1" applyFill="1" applyBorder="1"/>
    <xf numFmtId="0" fontId="1" fillId="8" borderId="21" xfId="0" applyFont="1" applyFill="1" applyBorder="1"/>
    <xf numFmtId="0" fontId="1" fillId="8" borderId="21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166" fontId="15" fillId="8" borderId="21" xfId="0" applyNumberFormat="1" applyFont="1" applyFill="1" applyBorder="1" applyAlignment="1">
      <alignment horizontal="center"/>
    </xf>
    <xf numFmtId="169" fontId="1" fillId="8" borderId="21" xfId="6" applyNumberFormat="1" applyFont="1" applyFill="1" applyBorder="1" applyAlignment="1">
      <alignment horizontal="center" vertical="center"/>
    </xf>
    <xf numFmtId="3" fontId="16" fillId="8" borderId="21" xfId="0" applyNumberFormat="1" applyFont="1" applyFill="1" applyBorder="1"/>
    <xf numFmtId="1" fontId="1" fillId="8" borderId="11" xfId="4" applyNumberFormat="1" applyFill="1" applyBorder="1" applyAlignment="1">
      <alignment horizontal="center"/>
    </xf>
    <xf numFmtId="169" fontId="1" fillId="8" borderId="11" xfId="4" applyNumberFormat="1" applyFill="1" applyBorder="1"/>
    <xf numFmtId="164" fontId="0" fillId="8" borderId="21" xfId="0" applyNumberFormat="1" applyFill="1" applyBorder="1"/>
    <xf numFmtId="1" fontId="0" fillId="8" borderId="21" xfId="0" applyNumberFormat="1" applyFill="1" applyBorder="1" applyAlignment="1">
      <alignment horizontal="center"/>
    </xf>
    <xf numFmtId="169" fontId="0" fillId="8" borderId="14" xfId="0" applyNumberFormat="1" applyFill="1" applyBorder="1"/>
    <xf numFmtId="0" fontId="33" fillId="8" borderId="21" xfId="0" applyFont="1" applyFill="1" applyBorder="1"/>
    <xf numFmtId="1" fontId="1" fillId="8" borderId="21" xfId="4" applyNumberFormat="1" applyFill="1" applyBorder="1" applyAlignment="1">
      <alignment horizontal="center"/>
    </xf>
    <xf numFmtId="169" fontId="1" fillId="8" borderId="21" xfId="4" applyNumberFormat="1" applyFill="1" applyBorder="1"/>
    <xf numFmtId="169" fontId="0" fillId="8" borderId="21" xfId="0" applyNumberFormat="1" applyFill="1" applyBorder="1"/>
    <xf numFmtId="0" fontId="13" fillId="0" borderId="0" xfId="0" applyFont="1" applyAlignment="1">
      <alignment horizontal="right"/>
    </xf>
    <xf numFmtId="0" fontId="11" fillId="0" borderId="3" xfId="0" applyFont="1" applyBorder="1"/>
    <xf numFmtId="0" fontId="1" fillId="0" borderId="3" xfId="0" applyFont="1" applyBorder="1" applyAlignment="1">
      <alignment horizontal="center"/>
    </xf>
    <xf numFmtId="169" fontId="25" fillId="0" borderId="51" xfId="0" applyNumberFormat="1" applyFont="1" applyBorder="1"/>
    <xf numFmtId="0" fontId="21" fillId="0" borderId="38" xfId="0" applyFont="1" applyBorder="1"/>
    <xf numFmtId="0" fontId="3" fillId="0" borderId="3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1" fillId="6" borderId="32" xfId="0" applyFont="1" applyFill="1" applyBorder="1"/>
    <xf numFmtId="0" fontId="21" fillId="6" borderId="38" xfId="0" applyFont="1" applyFill="1" applyBorder="1"/>
    <xf numFmtId="0" fontId="1" fillId="6" borderId="32" xfId="0" applyFont="1" applyFill="1" applyBorder="1"/>
    <xf numFmtId="0" fontId="1" fillId="6" borderId="32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166" fontId="15" fillId="6" borderId="32" xfId="0" applyNumberFormat="1" applyFont="1" applyFill="1" applyBorder="1" applyAlignment="1">
      <alignment horizontal="center"/>
    </xf>
    <xf numFmtId="3" fontId="16" fillId="6" borderId="32" xfId="0" applyNumberFormat="1" applyFont="1" applyFill="1" applyBorder="1"/>
    <xf numFmtId="1" fontId="0" fillId="6" borderId="32" xfId="0" applyNumberFormat="1" applyFill="1" applyBorder="1" applyAlignment="1">
      <alignment horizontal="center"/>
    </xf>
    <xf numFmtId="167" fontId="15" fillId="0" borderId="21" xfId="0" applyNumberFormat="1" applyFont="1" applyBorder="1" applyAlignment="1">
      <alignment horizontal="center"/>
    </xf>
    <xf numFmtId="164" fontId="1" fillId="0" borderId="21" xfId="0" applyNumberFormat="1" applyFont="1" applyBorder="1"/>
    <xf numFmtId="166" fontId="1" fillId="0" borderId="0" xfId="0" applyNumberFormat="1" applyFont="1"/>
    <xf numFmtId="0" fontId="1" fillId="0" borderId="0" xfId="0" applyFont="1"/>
    <xf numFmtId="0" fontId="1" fillId="0" borderId="32" xfId="0" applyFont="1" applyBorder="1" applyAlignment="1">
      <alignment horizontal="left"/>
    </xf>
    <xf numFmtId="0" fontId="1" fillId="0" borderId="38" xfId="0" applyFont="1" applyBorder="1"/>
    <xf numFmtId="0" fontId="3" fillId="0" borderId="32" xfId="0" applyFont="1" applyBorder="1" applyAlignment="1">
      <alignment horizontal="center"/>
    </xf>
    <xf numFmtId="167" fontId="15" fillId="0" borderId="32" xfId="0" applyNumberFormat="1" applyFont="1" applyBorder="1" applyAlignment="1">
      <alignment horizontal="center"/>
    </xf>
    <xf numFmtId="169" fontId="1" fillId="0" borderId="32" xfId="1" applyNumberFormat="1" applyFont="1" applyFill="1" applyBorder="1"/>
    <xf numFmtId="164" fontId="1" fillId="0" borderId="32" xfId="0" applyNumberFormat="1" applyFont="1" applyBorder="1"/>
    <xf numFmtId="0" fontId="38" fillId="0" borderId="0" xfId="0" applyFont="1" applyAlignment="1">
      <alignment horizontal="center"/>
    </xf>
    <xf numFmtId="0" fontId="2" fillId="0" borderId="32" xfId="0" applyFont="1" applyBorder="1" applyAlignment="1">
      <alignment horizontal="left"/>
    </xf>
    <xf numFmtId="0" fontId="1" fillId="6" borderId="32" xfId="0" applyFont="1" applyFill="1" applyBorder="1" applyAlignment="1">
      <alignment horizontal="left"/>
    </xf>
    <xf numFmtId="0" fontId="1" fillId="6" borderId="38" xfId="0" applyFont="1" applyFill="1" applyBorder="1"/>
    <xf numFmtId="0" fontId="3" fillId="6" borderId="32" xfId="0" applyFont="1" applyFill="1" applyBorder="1" applyAlignment="1">
      <alignment horizontal="center"/>
    </xf>
    <xf numFmtId="167" fontId="15" fillId="6" borderId="32" xfId="0" applyNumberFormat="1" applyFont="1" applyFill="1" applyBorder="1" applyAlignment="1">
      <alignment horizontal="center"/>
    </xf>
    <xf numFmtId="169" fontId="1" fillId="6" borderId="32" xfId="1" applyNumberFormat="1" applyFont="1" applyFill="1" applyBorder="1"/>
    <xf numFmtId="164" fontId="1" fillId="6" borderId="32" xfId="0" applyNumberFormat="1" applyFont="1" applyFill="1" applyBorder="1"/>
    <xf numFmtId="14" fontId="1" fillId="0" borderId="32" xfId="0" applyNumberFormat="1" applyFont="1" applyBorder="1" applyAlignment="1">
      <alignment horizontal="left"/>
    </xf>
    <xf numFmtId="14" fontId="1" fillId="6" borderId="32" xfId="0" applyNumberFormat="1" applyFont="1" applyFill="1" applyBorder="1" applyAlignment="1">
      <alignment horizontal="left"/>
    </xf>
    <xf numFmtId="0" fontId="14" fillId="6" borderId="21" xfId="0" applyFont="1" applyFill="1" applyBorder="1" applyAlignment="1">
      <alignment horizontal="left" vertical="center"/>
    </xf>
    <xf numFmtId="0" fontId="14" fillId="6" borderId="32" xfId="0" applyFont="1" applyFill="1" applyBorder="1" applyAlignment="1">
      <alignment horizontal="left" vertical="center"/>
    </xf>
    <xf numFmtId="0" fontId="1" fillId="5" borderId="21" xfId="4" quotePrefix="1" applyFill="1" applyBorder="1" applyAlignment="1">
      <alignment vertical="center"/>
    </xf>
    <xf numFmtId="0" fontId="1" fillId="0" borderId="21" xfId="4" applyBorder="1" applyAlignment="1">
      <alignment horizontal="center" vertical="center" wrapText="1"/>
    </xf>
    <xf numFmtId="0" fontId="1" fillId="5" borderId="0" xfId="4" quotePrefix="1" applyFill="1" applyAlignment="1">
      <alignment vertical="center"/>
    </xf>
    <xf numFmtId="0" fontId="1" fillId="5" borderId="0" xfId="4" applyFill="1" applyAlignment="1">
      <alignment horizontal="center" vertical="center"/>
    </xf>
    <xf numFmtId="0" fontId="1" fillId="5" borderId="0" xfId="4" applyFill="1" applyAlignment="1">
      <alignment vertical="center"/>
    </xf>
    <xf numFmtId="0" fontId="1" fillId="5" borderId="32" xfId="4" applyFill="1" applyBorder="1" applyAlignment="1">
      <alignment vertical="top" wrapText="1"/>
    </xf>
    <xf numFmtId="0" fontId="1" fillId="0" borderId="32" xfId="4" applyBorder="1" applyAlignment="1">
      <alignment horizontal="center" vertical="top" wrapText="1"/>
    </xf>
    <xf numFmtId="0" fontId="10" fillId="5" borderId="32" xfId="4" applyFont="1" applyFill="1" applyBorder="1" applyAlignment="1">
      <alignment vertical="center" wrapText="1"/>
    </xf>
    <xf numFmtId="0" fontId="11" fillId="5" borderId="0" xfId="4" applyFont="1" applyFill="1" applyAlignment="1">
      <alignment vertical="center" wrapText="1"/>
    </xf>
    <xf numFmtId="166" fontId="1" fillId="5" borderId="0" xfId="4" applyNumberFormat="1" applyFill="1" applyAlignment="1">
      <alignment horizontal="center" vertical="center"/>
    </xf>
    <xf numFmtId="167" fontId="1" fillId="5" borderId="0" xfId="4" applyNumberFormat="1" applyFill="1" applyAlignment="1">
      <alignment horizontal="center" vertical="center"/>
    </xf>
    <xf numFmtId="169" fontId="1" fillId="5" borderId="32" xfId="6" applyNumberFormat="1" applyFont="1" applyFill="1" applyBorder="1" applyAlignment="1">
      <alignment horizontal="center" vertical="center"/>
    </xf>
    <xf numFmtId="0" fontId="1" fillId="5" borderId="0" xfId="4" applyFill="1"/>
    <xf numFmtId="169" fontId="1" fillId="5" borderId="21" xfId="6" applyNumberFormat="1" applyFont="1" applyFill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0" fontId="1" fillId="5" borderId="21" xfId="4" applyFill="1" applyBorder="1" applyAlignment="1">
      <alignment vertical="top" wrapText="1"/>
    </xf>
    <xf numFmtId="0" fontId="10" fillId="5" borderId="21" xfId="4" applyFont="1" applyFill="1" applyBorder="1" applyAlignment="1">
      <alignment vertical="center" wrapText="1"/>
    </xf>
    <xf numFmtId="169" fontId="39" fillId="5" borderId="0" xfId="6" applyNumberFormat="1" applyFont="1" applyFill="1" applyBorder="1" applyAlignment="1">
      <alignment horizontal="center" vertical="center"/>
    </xf>
    <xf numFmtId="0" fontId="2" fillId="5" borderId="0" xfId="4" applyFont="1" applyFill="1"/>
    <xf numFmtId="0" fontId="39" fillId="5" borderId="0" xfId="4" applyFont="1" applyFill="1" applyAlignment="1">
      <alignment horizontal="center"/>
    </xf>
    <xf numFmtId="0" fontId="39" fillId="0" borderId="0" xfId="0" applyFont="1" applyAlignment="1">
      <alignment horizontal="center"/>
    </xf>
    <xf numFmtId="0" fontId="1" fillId="5" borderId="0" xfId="4" applyFill="1" applyAlignment="1">
      <alignment vertical="top" wrapText="1"/>
    </xf>
    <xf numFmtId="0" fontId="1" fillId="5" borderId="0" xfId="4" applyFill="1" applyAlignment="1">
      <alignment horizontal="center" vertical="top" wrapText="1"/>
    </xf>
    <xf numFmtId="0" fontId="10" fillId="5" borderId="0" xfId="4" applyFont="1" applyFill="1" applyAlignment="1">
      <alignment vertical="center" wrapText="1"/>
    </xf>
    <xf numFmtId="169" fontId="1" fillId="5" borderId="0" xfId="6" applyNumberFormat="1" applyFont="1" applyFill="1" applyBorder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169" fontId="0" fillId="0" borderId="0" xfId="0" applyNumberFormat="1"/>
    <xf numFmtId="0" fontId="41" fillId="5" borderId="0" xfId="4" quotePrefix="1" applyFont="1" applyFill="1" applyAlignment="1">
      <alignment vertical="center"/>
    </xf>
    <xf numFmtId="169" fontId="1" fillId="5" borderId="0" xfId="4" applyNumberFormat="1" applyFill="1"/>
    <xf numFmtId="0" fontId="3" fillId="2" borderId="11" xfId="4" applyFont="1" applyFill="1" applyBorder="1" applyAlignment="1">
      <alignment horizontal="center" vertical="center"/>
    </xf>
    <xf numFmtId="0" fontId="3" fillId="2" borderId="11" xfId="4" applyFont="1" applyFill="1" applyBorder="1" applyAlignment="1">
      <alignment horizontal="center" vertical="center" wrapText="1"/>
    </xf>
    <xf numFmtId="169" fontId="3" fillId="2" borderId="11" xfId="6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0" borderId="11" xfId="4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167" fontId="1" fillId="0" borderId="21" xfId="4" applyNumberFormat="1" applyBorder="1" applyAlignment="1">
      <alignment horizontal="center"/>
    </xf>
    <xf numFmtId="164" fontId="0" fillId="0" borderId="21" xfId="2" applyFont="1" applyFill="1" applyBorder="1" applyAlignment="1">
      <alignment vertical="center" wrapText="1"/>
    </xf>
    <xf numFmtId="9" fontId="42" fillId="0" borderId="0" xfId="2" applyNumberFormat="1" applyFont="1" applyFill="1" applyBorder="1" applyAlignment="1">
      <alignment horizontal="center"/>
    </xf>
    <xf numFmtId="0" fontId="1" fillId="0" borderId="32" xfId="4" applyBorder="1" applyAlignment="1">
      <alignment horizontal="center" vertical="center"/>
    </xf>
    <xf numFmtId="0" fontId="1" fillId="0" borderId="25" xfId="4" applyBorder="1" applyAlignment="1">
      <alignment horizontal="center" vertical="center"/>
    </xf>
    <xf numFmtId="0" fontId="1" fillId="0" borderId="21" xfId="4" applyBorder="1" applyAlignment="1">
      <alignment horizontal="left" vertical="center"/>
    </xf>
    <xf numFmtId="0" fontId="1" fillId="0" borderId="21" xfId="0" applyFont="1" applyBorder="1" applyAlignment="1">
      <alignment vertical="center"/>
    </xf>
    <xf numFmtId="0" fontId="3" fillId="0" borderId="32" xfId="4" applyFont="1" applyBorder="1" applyAlignment="1">
      <alignment horizontal="center"/>
    </xf>
    <xf numFmtId="166" fontId="1" fillId="0" borderId="32" xfId="4" applyNumberFormat="1" applyBorder="1" applyAlignment="1">
      <alignment horizontal="center"/>
    </xf>
    <xf numFmtId="167" fontId="1" fillId="0" borderId="32" xfId="4" applyNumberFormat="1" applyBorder="1" applyAlignment="1">
      <alignment horizontal="center"/>
    </xf>
    <xf numFmtId="164" fontId="1" fillId="0" borderId="32" xfId="7" applyFont="1" applyFill="1" applyBorder="1"/>
    <xf numFmtId="0" fontId="1" fillId="5" borderId="11" xfId="4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32" xfId="0" quotePrefix="1" applyFont="1" applyBorder="1" applyAlignment="1">
      <alignment horizontal="center" vertical="center"/>
    </xf>
    <xf numFmtId="164" fontId="11" fillId="0" borderId="21" xfId="0" applyNumberFormat="1" applyFont="1" applyBorder="1"/>
    <xf numFmtId="164" fontId="25" fillId="0" borderId="21" xfId="0" applyNumberFormat="1" applyFont="1" applyBorder="1"/>
    <xf numFmtId="164" fontId="18" fillId="0" borderId="21" xfId="2" applyFont="1" applyFill="1" applyBorder="1" applyAlignment="1">
      <alignment vertical="center" wrapText="1"/>
    </xf>
    <xf numFmtId="164" fontId="18" fillId="0" borderId="21" xfId="0" applyNumberFormat="1" applyFont="1" applyBorder="1"/>
    <xf numFmtId="165" fontId="0" fillId="0" borderId="0" xfId="0" applyNumberFormat="1"/>
    <xf numFmtId="0" fontId="1" fillId="0" borderId="21" xfId="4" applyBorder="1" applyAlignment="1">
      <alignment horizontal="left"/>
    </xf>
    <xf numFmtId="166" fontId="14" fillId="5" borderId="21" xfId="4" applyNumberFormat="1" applyFont="1" applyFill="1" applyBorder="1" applyAlignment="1">
      <alignment horizontal="center"/>
    </xf>
    <xf numFmtId="167" fontId="14" fillId="5" borderId="21" xfId="4" applyNumberFormat="1" applyFont="1" applyFill="1" applyBorder="1" applyAlignment="1">
      <alignment horizontal="center"/>
    </xf>
    <xf numFmtId="0" fontId="1" fillId="0" borderId="39" xfId="4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1" fillId="0" borderId="21" xfId="0" quotePrefix="1" applyFont="1" applyBorder="1" applyAlignment="1">
      <alignment vertical="center"/>
    </xf>
    <xf numFmtId="0" fontId="1" fillId="0" borderId="11" xfId="0" quotePrefix="1" applyFont="1" applyBorder="1" applyAlignment="1">
      <alignment vertical="center"/>
    </xf>
    <xf numFmtId="0" fontId="1" fillId="0" borderId="11" xfId="4" applyBorder="1" applyAlignment="1">
      <alignment horizontal="center"/>
    </xf>
    <xf numFmtId="0" fontId="10" fillId="5" borderId="21" xfId="4" applyFont="1" applyFill="1" applyBorder="1" applyAlignment="1">
      <alignment horizontal="center" vertical="center" wrapText="1"/>
    </xf>
    <xf numFmtId="164" fontId="1" fillId="0" borderId="21" xfId="7" applyFont="1" applyBorder="1" applyAlignment="1">
      <alignment horizontal="center" vertical="center"/>
    </xf>
    <xf numFmtId="164" fontId="1" fillId="0" borderId="21" xfId="7" applyFont="1" applyBorder="1" applyAlignment="1">
      <alignment horizontal="center"/>
    </xf>
    <xf numFmtId="0" fontId="1" fillId="5" borderId="32" xfId="4" applyFill="1" applyBorder="1" applyAlignment="1">
      <alignment horizontal="left" vertical="center"/>
    </xf>
    <xf numFmtId="0" fontId="1" fillId="0" borderId="21" xfId="4" quotePrefix="1" applyBorder="1" applyAlignment="1">
      <alignment vertical="center"/>
    </xf>
    <xf numFmtId="169" fontId="1" fillId="0" borderId="21" xfId="6" applyNumberFormat="1" applyFont="1" applyFill="1" applyBorder="1" applyAlignment="1">
      <alignment vertical="center"/>
    </xf>
    <xf numFmtId="169" fontId="25" fillId="0" borderId="21" xfId="0" applyNumberFormat="1" applyFont="1" applyBorder="1"/>
    <xf numFmtId="169" fontId="25" fillId="0" borderId="0" xfId="0" applyNumberFormat="1" applyFont="1"/>
    <xf numFmtId="169" fontId="30" fillId="0" borderId="0" xfId="1" applyNumberFormat="1" applyFont="1" applyFill="1" applyAlignment="1">
      <alignment horizontal="left"/>
    </xf>
    <xf numFmtId="0" fontId="1" fillId="0" borderId="21" xfId="0" quotePrefix="1" applyFont="1" applyBorder="1" applyAlignment="1">
      <alignment horizontal="left" vertical="center"/>
    </xf>
    <xf numFmtId="0" fontId="19" fillId="0" borderId="21" xfId="0" applyFont="1" applyBorder="1" applyAlignment="1">
      <alignment horizontal="center" vertical="center"/>
    </xf>
    <xf numFmtId="166" fontId="14" fillId="0" borderId="21" xfId="4" applyNumberFormat="1" applyFont="1" applyBorder="1" applyAlignment="1">
      <alignment horizontal="center" vertical="center"/>
    </xf>
    <xf numFmtId="167" fontId="14" fillId="0" borderId="21" xfId="4" applyNumberFormat="1" applyFont="1" applyBorder="1" applyAlignment="1">
      <alignment horizontal="center" vertical="center"/>
    </xf>
    <xf numFmtId="169" fontId="1" fillId="0" borderId="21" xfId="4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9" fontId="0" fillId="0" borderId="21" xfId="0" applyNumberFormat="1" applyBorder="1" applyAlignment="1">
      <alignment vertical="center"/>
    </xf>
    <xf numFmtId="9" fontId="42" fillId="0" borderId="0" xfId="2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9" fontId="18" fillId="0" borderId="0" xfId="0" applyNumberFormat="1" applyFont="1" applyAlignment="1">
      <alignment horizontal="center"/>
    </xf>
    <xf numFmtId="0" fontId="29" fillId="0" borderId="21" xfId="0" applyFont="1" applyBorder="1" applyAlignment="1">
      <alignment horizontal="center"/>
    </xf>
    <xf numFmtId="169" fontId="18" fillId="0" borderId="11" xfId="0" applyNumberFormat="1" applyFont="1" applyBorder="1"/>
    <xf numFmtId="169" fontId="18" fillId="0" borderId="21" xfId="0" applyNumberFormat="1" applyFont="1" applyBorder="1"/>
    <xf numFmtId="0" fontId="1" fillId="5" borderId="21" xfId="4" applyFill="1" applyBorder="1" applyAlignment="1">
      <alignment horizontal="center" vertical="center"/>
    </xf>
    <xf numFmtId="169" fontId="18" fillId="0" borderId="0" xfId="1" applyNumberFormat="1" applyFont="1" applyAlignment="1">
      <alignment horizontal="center"/>
    </xf>
    <xf numFmtId="167" fontId="14" fillId="0" borderId="11" xfId="4" applyNumberFormat="1" applyFont="1" applyBorder="1" applyAlignment="1">
      <alignment horizontal="center"/>
    </xf>
    <xf numFmtId="0" fontId="1" fillId="7" borderId="21" xfId="0" applyFont="1" applyFill="1" applyBorder="1"/>
    <xf numFmtId="0" fontId="28" fillId="7" borderId="21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 vertical="center"/>
    </xf>
    <xf numFmtId="166" fontId="15" fillId="7" borderId="21" xfId="0" applyNumberFormat="1" applyFont="1" applyFill="1" applyBorder="1" applyAlignment="1">
      <alignment horizontal="center"/>
    </xf>
    <xf numFmtId="169" fontId="1" fillId="7" borderId="21" xfId="6" applyNumberFormat="1" applyFont="1" applyFill="1" applyBorder="1" applyAlignment="1">
      <alignment horizontal="center" vertical="center"/>
    </xf>
    <xf numFmtId="169" fontId="16" fillId="7" borderId="21" xfId="1" applyNumberFormat="1" applyFont="1" applyFill="1" applyBorder="1"/>
    <xf numFmtId="1" fontId="1" fillId="7" borderId="21" xfId="4" applyNumberFormat="1" applyFill="1" applyBorder="1" applyAlignment="1">
      <alignment horizontal="center"/>
    </xf>
    <xf numFmtId="169" fontId="1" fillId="7" borderId="21" xfId="4" applyNumberFormat="1" applyFill="1" applyBorder="1"/>
    <xf numFmtId="164" fontId="0" fillId="7" borderId="21" xfId="0" applyNumberFormat="1" applyFill="1" applyBorder="1"/>
    <xf numFmtId="169" fontId="0" fillId="7" borderId="14" xfId="0" applyNumberFormat="1" applyFill="1" applyBorder="1"/>
    <xf numFmtId="0" fontId="1" fillId="7" borderId="4" xfId="0" applyFont="1" applyFill="1" applyBorder="1" applyAlignment="1">
      <alignment horizontal="left"/>
    </xf>
    <xf numFmtId="0" fontId="21" fillId="7" borderId="21" xfId="0" applyFont="1" applyFill="1" applyBorder="1" applyAlignment="1">
      <alignment horizontal="center"/>
    </xf>
    <xf numFmtId="0" fontId="0" fillId="7" borderId="21" xfId="0" applyFill="1" applyBorder="1"/>
    <xf numFmtId="0" fontId="15" fillId="7" borderId="21" xfId="8" applyFont="1" applyFill="1" applyBorder="1" applyAlignment="1">
      <alignment horizontal="center" vertical="center"/>
    </xf>
    <xf numFmtId="166" fontId="29" fillId="7" borderId="21" xfId="0" applyNumberFormat="1" applyFont="1" applyFill="1" applyBorder="1" applyAlignment="1">
      <alignment horizontal="center"/>
    </xf>
    <xf numFmtId="0" fontId="0" fillId="7" borderId="21" xfId="0" applyFill="1" applyBorder="1" applyAlignment="1">
      <alignment horizontal="right"/>
    </xf>
    <xf numFmtId="3" fontId="16" fillId="7" borderId="21" xfId="0" applyNumberFormat="1" applyFont="1" applyFill="1" applyBorder="1"/>
    <xf numFmtId="169" fontId="0" fillId="7" borderId="21" xfId="0" applyNumberFormat="1" applyFill="1" applyBorder="1"/>
    <xf numFmtId="169" fontId="0" fillId="7" borderId="21" xfId="4" applyNumberFormat="1" applyFont="1" applyFill="1" applyBorder="1"/>
    <xf numFmtId="1" fontId="1" fillId="7" borderId="25" xfId="4" applyNumberFormat="1" applyFill="1" applyBorder="1" applyAlignment="1">
      <alignment horizontal="center"/>
    </xf>
    <xf numFmtId="169" fontId="18" fillId="7" borderId="14" xfId="0" applyNumberFormat="1" applyFont="1" applyFill="1" applyBorder="1"/>
    <xf numFmtId="0" fontId="9" fillId="7" borderId="21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left" vertical="center"/>
    </xf>
    <xf numFmtId="0" fontId="1" fillId="7" borderId="21" xfId="4" applyFill="1" applyBorder="1" applyAlignment="1">
      <alignment horizontal="left" vertical="center" wrapText="1"/>
    </xf>
    <xf numFmtId="0" fontId="1" fillId="7" borderId="4" xfId="4" applyFill="1" applyBorder="1"/>
    <xf numFmtId="0" fontId="3" fillId="7" borderId="5" xfId="0" applyFont="1" applyFill="1" applyBorder="1" applyAlignment="1">
      <alignment horizontal="center" vertical="center"/>
    </xf>
    <xf numFmtId="166" fontId="14" fillId="7" borderId="21" xfId="4" applyNumberFormat="1" applyFont="1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169" fontId="0" fillId="7" borderId="11" xfId="0" applyNumberFormat="1" applyFill="1" applyBorder="1"/>
    <xf numFmtId="0" fontId="0" fillId="0" borderId="4" xfId="0" applyBorder="1"/>
    <xf numFmtId="0" fontId="28" fillId="0" borderId="32" xfId="0" applyFont="1" applyBorder="1" applyAlignment="1">
      <alignment horizontal="center"/>
    </xf>
    <xf numFmtId="169" fontId="16" fillId="0" borderId="32" xfId="1" applyNumberFormat="1" applyFont="1" applyBorder="1"/>
    <xf numFmtId="0" fontId="9" fillId="0" borderId="21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169" fontId="16" fillId="0" borderId="21" xfId="1" applyNumberFormat="1" applyFont="1" applyBorder="1"/>
    <xf numFmtId="1" fontId="1" fillId="3" borderId="4" xfId="4" applyNumberFormat="1" applyFill="1" applyBorder="1" applyAlignment="1">
      <alignment horizontal="center"/>
    </xf>
    <xf numFmtId="0" fontId="20" fillId="3" borderId="32" xfId="8" applyFont="1" applyFill="1" applyBorder="1" applyAlignment="1">
      <alignment horizontal="center" vertical="center"/>
    </xf>
    <xf numFmtId="0" fontId="1" fillId="3" borderId="12" xfId="4" applyFill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166" fontId="1" fillId="0" borderId="11" xfId="0" applyNumberFormat="1" applyFont="1" applyBorder="1"/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28" fillId="0" borderId="21" xfId="0" applyFont="1" applyBorder="1" applyAlignment="1">
      <alignment horizontal="left"/>
    </xf>
    <xf numFmtId="0" fontId="21" fillId="0" borderId="32" xfId="0" applyFont="1" applyBorder="1" applyAlignment="1">
      <alignment horizontal="left"/>
    </xf>
    <xf numFmtId="0" fontId="21" fillId="0" borderId="32" xfId="0" applyFont="1" applyBorder="1"/>
    <xf numFmtId="0" fontId="21" fillId="3" borderId="32" xfId="0" applyFont="1" applyFill="1" applyBorder="1" applyAlignment="1">
      <alignment horizontal="center"/>
    </xf>
    <xf numFmtId="169" fontId="1" fillId="0" borderId="32" xfId="1" applyNumberFormat="1" applyFont="1" applyBorder="1"/>
    <xf numFmtId="1" fontId="0" fillId="3" borderId="32" xfId="0" applyNumberFormat="1" applyFill="1" applyBorder="1" applyAlignment="1">
      <alignment horizontal="center"/>
    </xf>
    <xf numFmtId="0" fontId="33" fillId="0" borderId="20" xfId="0" applyFont="1" applyBorder="1" applyAlignment="1">
      <alignment horizontal="center"/>
    </xf>
    <xf numFmtId="167" fontId="31" fillId="0" borderId="21" xfId="4" applyNumberFormat="1" applyFont="1" applyBorder="1" applyAlignment="1">
      <alignment horizontal="center"/>
    </xf>
    <xf numFmtId="0" fontId="1" fillId="3" borderId="11" xfId="4" applyFill="1" applyBorder="1" applyAlignment="1">
      <alignment horizontal="center" vertical="top" wrapText="1"/>
    </xf>
    <xf numFmtId="166" fontId="1" fillId="5" borderId="32" xfId="4" applyNumberFormat="1" applyFill="1" applyBorder="1" applyAlignment="1">
      <alignment horizontal="center" vertical="center"/>
    </xf>
    <xf numFmtId="0" fontId="11" fillId="0" borderId="21" xfId="0" applyFont="1" applyBorder="1" applyAlignment="1">
      <alignment horizontal="left"/>
    </xf>
    <xf numFmtId="169" fontId="18" fillId="0" borderId="22" xfId="0" applyNumberFormat="1" applyFont="1" applyBorder="1"/>
    <xf numFmtId="0" fontId="3" fillId="9" borderId="21" xfId="0" applyFont="1" applyFill="1" applyBorder="1" applyAlignment="1">
      <alignment horizontal="center" vertical="center"/>
    </xf>
    <xf numFmtId="169" fontId="1" fillId="0" borderId="21" xfId="1" applyNumberFormat="1" applyFont="1" applyBorder="1"/>
    <xf numFmtId="1" fontId="1" fillId="3" borderId="21" xfId="4" applyNumberFormat="1" applyFill="1" applyBorder="1" applyAlignment="1">
      <alignment horizontal="center"/>
    </xf>
    <xf numFmtId="0" fontId="33" fillId="0" borderId="21" xfId="0" applyFont="1" applyBorder="1" applyAlignment="1">
      <alignment horizontal="left"/>
    </xf>
    <xf numFmtId="0" fontId="29" fillId="0" borderId="21" xfId="0" applyFont="1" applyBorder="1" applyAlignment="1">
      <alignment horizontal="left"/>
    </xf>
    <xf numFmtId="0" fontId="16" fillId="0" borderId="21" xfId="0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0" fontId="44" fillId="0" borderId="21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2" borderId="25" xfId="4" applyFont="1" applyFill="1" applyBorder="1" applyAlignment="1">
      <alignment horizontal="center" vertical="center" wrapText="1"/>
    </xf>
    <xf numFmtId="0" fontId="3" fillId="2" borderId="37" xfId="4" applyFont="1" applyFill="1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0" fontId="1" fillId="0" borderId="12" xfId="4" applyBorder="1" applyAlignment="1">
      <alignment horizontal="center" vertical="center" wrapText="1"/>
    </xf>
    <xf numFmtId="0" fontId="1" fillId="0" borderId="32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/>
    </xf>
    <xf numFmtId="0" fontId="1" fillId="0" borderId="12" xfId="4" applyBorder="1" applyAlignment="1">
      <alignment horizontal="center" vertical="center"/>
    </xf>
    <xf numFmtId="0" fontId="1" fillId="0" borderId="32" xfId="4" applyBorder="1" applyAlignment="1">
      <alignment horizontal="center" vertical="center"/>
    </xf>
    <xf numFmtId="0" fontId="1" fillId="5" borderId="11" xfId="4" applyFill="1" applyBorder="1" applyAlignment="1">
      <alignment horizontal="center" vertical="center"/>
    </xf>
    <xf numFmtId="0" fontId="1" fillId="5" borderId="32" xfId="4" applyFill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32" xfId="0" quotePrefix="1" applyFont="1" applyBorder="1" applyAlignment="1">
      <alignment horizontal="center" vertical="center"/>
    </xf>
    <xf numFmtId="169" fontId="3" fillId="2" borderId="3" xfId="6" applyNumberFormat="1" applyFont="1" applyFill="1" applyBorder="1" applyAlignment="1">
      <alignment horizontal="center" vertical="center" wrapText="1"/>
    </xf>
    <xf numFmtId="169" fontId="3" fillId="2" borderId="12" xfId="6" applyNumberFormat="1" applyFont="1" applyFill="1" applyBorder="1" applyAlignment="1">
      <alignment horizontal="center" vertical="center" wrapText="1"/>
    </xf>
    <xf numFmtId="0" fontId="3" fillId="2" borderId="3" xfId="4" applyFont="1" applyFill="1" applyBorder="1" applyAlignment="1">
      <alignment horizontal="center" vertical="center" wrapText="1"/>
    </xf>
    <xf numFmtId="0" fontId="3" fillId="2" borderId="12" xfId="4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4" applyFont="1" applyFill="1" applyBorder="1" applyAlignment="1">
      <alignment horizontal="center" vertical="center"/>
    </xf>
    <xf numFmtId="0" fontId="3" fillId="2" borderId="8" xfId="4" applyFont="1" applyFill="1" applyBorder="1" applyAlignment="1">
      <alignment horizontal="center" vertical="center"/>
    </xf>
    <xf numFmtId="0" fontId="3" fillId="2" borderId="2" xfId="4" applyFont="1" applyFill="1" applyBorder="1" applyAlignment="1">
      <alignment horizontal="center" vertical="center" wrapText="1"/>
    </xf>
    <xf numFmtId="0" fontId="1" fillId="2" borderId="9" xfId="4" applyFill="1" applyBorder="1" applyAlignment="1">
      <alignment horizontal="center"/>
    </xf>
    <xf numFmtId="0" fontId="3" fillId="2" borderId="10" xfId="4" applyFont="1" applyFill="1" applyBorder="1" applyAlignment="1">
      <alignment horizontal="center" vertical="center" wrapText="1"/>
    </xf>
    <xf numFmtId="0" fontId="3" fillId="2" borderId="9" xfId="4" applyFont="1" applyFill="1" applyBorder="1" applyAlignment="1">
      <alignment horizontal="center" vertical="center" wrapText="1"/>
    </xf>
    <xf numFmtId="0" fontId="3" fillId="3" borderId="4" xfId="5" applyFont="1" applyFill="1" applyBorder="1" applyAlignment="1">
      <alignment horizontal="center" vertical="center" wrapText="1"/>
    </xf>
    <xf numFmtId="0" fontId="3" fillId="3" borderId="5" xfId="5" applyFont="1" applyFill="1" applyBorder="1" applyAlignment="1">
      <alignment horizontal="center" vertical="center" wrapText="1"/>
    </xf>
    <xf numFmtId="0" fontId="3" fillId="2" borderId="6" xfId="4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</cellXfs>
  <cellStyles count="10">
    <cellStyle name="Comma" xfId="1" builtinId="3"/>
    <cellStyle name="Comma [0]" xfId="2" builtinId="6"/>
    <cellStyle name="Comma [0] 2" xfId="7" xr:uid="{513EB5B5-71A0-4928-97F6-387953A3CF28}"/>
    <cellStyle name="Comma 9" xfId="6" xr:uid="{F4840ADE-5D83-464C-B612-933076CC7FC8}"/>
    <cellStyle name="Hyperlink" xfId="3" builtinId="8"/>
    <cellStyle name="Normal" xfId="0" builtinId="0"/>
    <cellStyle name="Normal 19" xfId="8" xr:uid="{7E71F697-F36B-4901-BE64-24F7463E68FC}"/>
    <cellStyle name="Normal 3" xfId="4" xr:uid="{61CE9848-93F8-4846-BA04-631C13C04559}"/>
    <cellStyle name="Normal 3 5" xfId="5" xr:uid="{FA25FFED-FAF0-4261-872A-0262E571B5F2}"/>
    <cellStyle name="Normal 6" xfId="9" xr:uid="{2478420A-4066-4B1D-95E4-33BB2930BDA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sites/OPERATINGLEASEDEPT/Shared%20Documents/Maintenance%20Operating%20Lease/Control%20Maintenance%20Unit%20(REVISI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Maintenance%20as%20of%20April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2784~1.JUN/AppData/Local/Temp/Control%20Unit%20Maintenance%20by%20D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unit"/>
      <sheetName val="FMC by TJM"/>
      <sheetName val="CSD by TJM"/>
      <sheetName val="FMC by DSF"/>
      <sheetName val="CSD by DSF"/>
      <sheetName val="BSI"/>
      <sheetName val="Elang Buana"/>
      <sheetName val="Selatan Jaya"/>
      <sheetName val="MSIG"/>
      <sheetName val="MSIG FMC"/>
      <sheetName val="Atri Logistik"/>
      <sheetName val="KTB"/>
      <sheetName val="KTB FMC"/>
      <sheetName val="MMKSI"/>
      <sheetName val="MMKSI FMC"/>
      <sheetName val="Borwita"/>
      <sheetName val="Sarana Linfox"/>
      <sheetName val="Tokio Marine"/>
      <sheetName val="Berau Coal"/>
      <sheetName val="KRM"/>
      <sheetName val="JBA"/>
      <sheetName val="Kewpie Indonesia"/>
      <sheetName val="MKM"/>
      <sheetName val="Mr. Inaba"/>
      <sheetName val="MC Lei"/>
      <sheetName val="Nissin"/>
      <sheetName val="MMKI"/>
      <sheetName val="MMKI Tahap 2"/>
      <sheetName val="Indokarlo"/>
      <sheetName val="Diamond Realty"/>
      <sheetName val="Steel Center"/>
      <sheetName val="Rekap KTB"/>
      <sheetName val="IWWI"/>
      <sheetName val="TMLI"/>
      <sheetName val="IIJ Global"/>
      <sheetName val="JNE"/>
      <sheetName val="Sirkulasi Kompas Gramedia"/>
      <sheetName val="Selectric"/>
      <sheetName val="TUV"/>
      <sheetName val="Tunas Jaya Pratama"/>
      <sheetName val="STOQO"/>
      <sheetName val="NTT"/>
      <sheetName val="Trijaya Union"/>
      <sheetName val="Arta Boga Cemerlang"/>
      <sheetName val="TPG"/>
      <sheetName val="Emitama"/>
      <sheetName val="Seco Tools"/>
      <sheetName val="MOCIL"/>
      <sheetName val="Kajima"/>
      <sheetName val="KopKar Cogindo"/>
      <sheetName val="G4S"/>
      <sheetName val="Linfox"/>
      <sheetName val="Ecolab"/>
      <sheetName val="Elleair"/>
      <sheetName val="Swif Asia"/>
      <sheetName val="Angsa Emas"/>
      <sheetName val="TICO"/>
      <sheetName val="Buana Trans (Ritase)"/>
      <sheetName val="OPPO(world Innovative)"/>
      <sheetName val="Mitsubishi Electric"/>
      <sheetName val="Adhya Avia Prima"/>
      <sheetName val="Madusari"/>
      <sheetName val="DKSH Indonesia"/>
      <sheetName val="Nebraska Pratama"/>
      <sheetName val="UHA Trading"/>
      <sheetName val="SECOM"/>
      <sheetName val="Mahiza"/>
      <sheetName val="Si Cepat"/>
      <sheetName val="Andalan"/>
      <sheetName val="Kreatif Maju Bersama"/>
      <sheetName val="Orang Kreatif Eksis"/>
      <sheetName val="Karya Niaga (J&amp;T"/>
      <sheetName val="Mitra Ekspedisi (J&amp;T)"/>
      <sheetName val="Seta Jasa Trans"/>
      <sheetName val="Water &amp; Power"/>
      <sheetName val="Siegwerk"/>
      <sheetName val="Citra Raya Cargo"/>
      <sheetName val="Lintasarta"/>
      <sheetName val="Champion Kurnia Djaja"/>
      <sheetName val="Avialine"/>
      <sheetName val="Daya Kobelco"/>
      <sheetName val="Indotruck Utama"/>
      <sheetName val="KopKar ASEI"/>
      <sheetName val="Raksa"/>
      <sheetName val="Daya Mitra"/>
      <sheetName val="Novo Nordisk"/>
      <sheetName val="Valvoline"/>
      <sheetName val="Berlian Amal Perkasa"/>
      <sheetName val="Marga Nusantara Jaya"/>
      <sheetName val="Sukses Mantap Sejahtera"/>
      <sheetName val="FujiFilm"/>
      <sheetName val="Quine"/>
      <sheetName val="Inbisco Niaga"/>
      <sheetName val="Doosan"/>
      <sheetName val="Pins Indonesia"/>
      <sheetName val="Sany Perkasa"/>
      <sheetName val="Ethica Industri"/>
      <sheetName val="Kartika Utama"/>
      <sheetName val="Guntner Indonesia"/>
      <sheetName val="Pusdiklat JPPPIW"/>
      <sheetName val="Sumber Prima Anugerah Abadi"/>
      <sheetName val="DJARUM"/>
      <sheetName val="Cirebon Power"/>
      <sheetName val="Infomedia Nusantara"/>
      <sheetName val="Dafitama"/>
      <sheetName val="CKD Trading"/>
      <sheetName val="Amanah Prima"/>
      <sheetName val="Fresenius Kabi"/>
      <sheetName val="Farra Kosmetik"/>
      <sheetName val="Greenfields"/>
      <sheetName val="Sanwa Seiki"/>
      <sheetName val="GeoServices"/>
      <sheetName val="Bank China Contruction"/>
      <sheetName val="Indah Jaya Express"/>
      <sheetName val="Pacific Food"/>
      <sheetName val="Kutai Refinery"/>
      <sheetName val="Nabel Sakha"/>
      <sheetName val="Rafitama"/>
      <sheetName val="Pejagan"/>
      <sheetName val="Toyamilindo"/>
      <sheetName val="Jasa Sarana"/>
      <sheetName val="Hariff Daya"/>
      <sheetName val="Tumbakmas"/>
      <sheetName val="Super Elektronik"/>
      <sheetName val="Rahmatutama Kargoindo"/>
      <sheetName val="Bank Sinarmas"/>
      <sheetName val="Matahari sakti"/>
      <sheetName val="Pascal Corpindo"/>
      <sheetName val="Sembodo"/>
      <sheetName val="Megaduta"/>
      <sheetName val="Kurabo"/>
      <sheetName val="Showa Kosan"/>
      <sheetName val="Mitra Intertr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1">
          <cell r="J41">
            <v>1128674</v>
          </cell>
        </row>
        <row r="42">
          <cell r="F42">
            <v>1</v>
          </cell>
        </row>
        <row r="88">
          <cell r="J88">
            <v>1291980</v>
          </cell>
        </row>
        <row r="89">
          <cell r="F89">
            <v>1</v>
          </cell>
        </row>
        <row r="152">
          <cell r="J152">
            <v>719440</v>
          </cell>
        </row>
        <row r="153">
          <cell r="F153">
            <v>1</v>
          </cell>
        </row>
        <row r="214">
          <cell r="J214">
            <v>4492432</v>
          </cell>
        </row>
        <row r="215">
          <cell r="F215">
            <v>1</v>
          </cell>
        </row>
      </sheetData>
      <sheetData sheetId="10"/>
      <sheetData sheetId="11"/>
      <sheetData sheetId="12">
        <row r="35">
          <cell r="J35">
            <v>4693626</v>
          </cell>
        </row>
        <row r="36">
          <cell r="F36">
            <v>6</v>
          </cell>
        </row>
        <row r="73">
          <cell r="J73">
            <v>16973620</v>
          </cell>
        </row>
        <row r="74">
          <cell r="F74">
            <v>8</v>
          </cell>
        </row>
        <row r="111">
          <cell r="J111">
            <v>1825200</v>
          </cell>
        </row>
        <row r="112">
          <cell r="F112">
            <v>3</v>
          </cell>
        </row>
        <row r="149">
          <cell r="J149">
            <v>872100</v>
          </cell>
        </row>
        <row r="150">
          <cell r="F150">
            <v>1</v>
          </cell>
        </row>
        <row r="187">
          <cell r="J187">
            <v>596288</v>
          </cell>
        </row>
        <row r="188">
          <cell r="F188">
            <v>1</v>
          </cell>
        </row>
        <row r="225">
          <cell r="J225">
            <v>4152977</v>
          </cell>
        </row>
        <row r="226">
          <cell r="F226">
            <v>4</v>
          </cell>
        </row>
        <row r="262">
          <cell r="J262">
            <v>856450</v>
          </cell>
        </row>
        <row r="263">
          <cell r="F263">
            <v>1</v>
          </cell>
        </row>
        <row r="301">
          <cell r="J301">
            <v>1491000</v>
          </cell>
        </row>
        <row r="302">
          <cell r="F302">
            <v>1</v>
          </cell>
        </row>
        <row r="340">
          <cell r="J340">
            <v>6417326</v>
          </cell>
        </row>
        <row r="341">
          <cell r="F341">
            <v>3</v>
          </cell>
        </row>
        <row r="497">
          <cell r="J497">
            <v>1712900</v>
          </cell>
        </row>
        <row r="498">
          <cell r="F498">
            <v>1</v>
          </cell>
        </row>
        <row r="536">
          <cell r="J536">
            <v>4295620</v>
          </cell>
        </row>
        <row r="537">
          <cell r="F537">
            <v>4</v>
          </cell>
        </row>
        <row r="576">
          <cell r="J576">
            <v>1097600</v>
          </cell>
        </row>
        <row r="577">
          <cell r="F577">
            <v>1</v>
          </cell>
        </row>
        <row r="617">
          <cell r="J617">
            <v>3187220</v>
          </cell>
        </row>
        <row r="618">
          <cell r="F618">
            <v>2</v>
          </cell>
        </row>
        <row r="658">
          <cell r="J658">
            <v>180675</v>
          </cell>
        </row>
        <row r="659">
          <cell r="F659">
            <v>1</v>
          </cell>
        </row>
        <row r="698">
          <cell r="J698">
            <v>4547494</v>
          </cell>
        </row>
        <row r="699">
          <cell r="F699">
            <v>3</v>
          </cell>
        </row>
        <row r="737">
          <cell r="J737">
            <v>4081737</v>
          </cell>
        </row>
        <row r="738">
          <cell r="F738">
            <v>2</v>
          </cell>
        </row>
        <row r="778">
          <cell r="J778">
            <v>2946517</v>
          </cell>
        </row>
        <row r="779">
          <cell r="F779">
            <v>2</v>
          </cell>
        </row>
        <row r="820">
          <cell r="J820">
            <v>53001850</v>
          </cell>
        </row>
        <row r="821">
          <cell r="F821">
            <v>3</v>
          </cell>
        </row>
        <row r="862">
          <cell r="J862">
            <v>313500</v>
          </cell>
        </row>
        <row r="863">
          <cell r="F863">
            <v>1</v>
          </cell>
        </row>
        <row r="904">
          <cell r="J904">
            <v>689172</v>
          </cell>
        </row>
        <row r="905">
          <cell r="F905">
            <v>2</v>
          </cell>
        </row>
        <row r="945">
          <cell r="J945">
            <v>2997005</v>
          </cell>
        </row>
        <row r="946">
          <cell r="F946">
            <v>1</v>
          </cell>
        </row>
        <row r="985">
          <cell r="J985">
            <v>1477080</v>
          </cell>
        </row>
        <row r="986">
          <cell r="F986">
            <v>1</v>
          </cell>
        </row>
        <row r="1025">
          <cell r="J1025">
            <v>1034550</v>
          </cell>
        </row>
        <row r="1026">
          <cell r="F1026">
            <v>1</v>
          </cell>
        </row>
      </sheetData>
      <sheetData sheetId="13"/>
      <sheetData sheetId="14">
        <row r="35">
          <cell r="J35">
            <v>3974820</v>
          </cell>
        </row>
        <row r="36">
          <cell r="F36">
            <v>5</v>
          </cell>
        </row>
        <row r="77">
          <cell r="J77">
            <v>2191299</v>
          </cell>
        </row>
        <row r="78">
          <cell r="F78">
            <v>1</v>
          </cell>
        </row>
        <row r="117">
          <cell r="J117">
            <v>4831798</v>
          </cell>
        </row>
        <row r="118">
          <cell r="F118">
            <v>2</v>
          </cell>
        </row>
        <row r="157">
          <cell r="J157">
            <v>2681343</v>
          </cell>
        </row>
        <row r="158">
          <cell r="F158">
            <v>2</v>
          </cell>
        </row>
        <row r="198">
          <cell r="J198">
            <v>471240</v>
          </cell>
        </row>
        <row r="199">
          <cell r="F199">
            <v>1</v>
          </cell>
        </row>
        <row r="240">
          <cell r="J240">
            <v>1097560</v>
          </cell>
        </row>
        <row r="241">
          <cell r="F241">
            <v>1</v>
          </cell>
        </row>
        <row r="282">
          <cell r="J282">
            <v>652500</v>
          </cell>
        </row>
        <row r="283">
          <cell r="F283">
            <v>1</v>
          </cell>
        </row>
        <row r="323">
          <cell r="J323">
            <v>523600</v>
          </cell>
        </row>
        <row r="324">
          <cell r="F324">
            <v>1</v>
          </cell>
        </row>
        <row r="364">
          <cell r="J364">
            <v>6974100</v>
          </cell>
        </row>
        <row r="365">
          <cell r="F365">
            <v>2</v>
          </cell>
        </row>
        <row r="406">
          <cell r="J406">
            <v>1242505</v>
          </cell>
        </row>
        <row r="407">
          <cell r="F407">
            <v>1</v>
          </cell>
        </row>
        <row r="448">
          <cell r="J448">
            <v>2068970</v>
          </cell>
        </row>
        <row r="449">
          <cell r="F449">
            <v>2</v>
          </cell>
        </row>
        <row r="488">
          <cell r="J488">
            <v>1847505</v>
          </cell>
        </row>
        <row r="489">
          <cell r="F489">
            <v>1</v>
          </cell>
        </row>
        <row r="529">
          <cell r="J529">
            <v>165000</v>
          </cell>
        </row>
        <row r="530">
          <cell r="F530">
            <v>1</v>
          </cell>
        </row>
        <row r="572">
          <cell r="J572">
            <v>165000</v>
          </cell>
        </row>
        <row r="573">
          <cell r="F573">
            <v>1</v>
          </cell>
        </row>
        <row r="614">
          <cell r="J614">
            <v>926170</v>
          </cell>
        </row>
        <row r="615">
          <cell r="F615">
            <v>1</v>
          </cell>
        </row>
      </sheetData>
      <sheetData sheetId="15"/>
      <sheetData sheetId="16"/>
      <sheetData sheetId="17">
        <row r="75">
          <cell r="H75">
            <v>12773755</v>
          </cell>
        </row>
        <row r="153">
          <cell r="H153">
            <v>29264310</v>
          </cell>
        </row>
        <row r="230">
          <cell r="H230">
            <v>16637152</v>
          </cell>
        </row>
        <row r="305">
          <cell r="H305">
            <v>22848786</v>
          </cell>
        </row>
        <row r="381">
          <cell r="H381">
            <v>14914028</v>
          </cell>
        </row>
        <row r="459">
          <cell r="I459">
            <v>62818510</v>
          </cell>
        </row>
        <row r="536">
          <cell r="H536">
            <v>8620980</v>
          </cell>
        </row>
        <row r="613">
          <cell r="H613">
            <v>37338054</v>
          </cell>
        </row>
        <row r="680">
          <cell r="H680">
            <v>4451783</v>
          </cell>
        </row>
        <row r="681">
          <cell r="E681">
            <v>5</v>
          </cell>
        </row>
        <row r="748">
          <cell r="H748">
            <v>19219493</v>
          </cell>
        </row>
        <row r="749">
          <cell r="E749">
            <v>12</v>
          </cell>
        </row>
        <row r="816">
          <cell r="H816">
            <v>4298297</v>
          </cell>
        </row>
        <row r="817">
          <cell r="E817">
            <v>4</v>
          </cell>
        </row>
        <row r="883">
          <cell r="H883">
            <v>3583951</v>
          </cell>
        </row>
        <row r="884">
          <cell r="E884">
            <v>4</v>
          </cell>
        </row>
        <row r="951">
          <cell r="H951">
            <v>3625298</v>
          </cell>
        </row>
        <row r="952">
          <cell r="E952">
            <v>4</v>
          </cell>
        </row>
        <row r="1021">
          <cell r="H1021">
            <v>567000</v>
          </cell>
        </row>
        <row r="1022">
          <cell r="E1022">
            <v>1</v>
          </cell>
        </row>
        <row r="1089">
          <cell r="H1089">
            <v>2154420</v>
          </cell>
        </row>
        <row r="1090">
          <cell r="E1090">
            <v>5</v>
          </cell>
        </row>
        <row r="1217">
          <cell r="H1217">
            <v>844560</v>
          </cell>
        </row>
        <row r="1218">
          <cell r="E1218">
            <v>1</v>
          </cell>
        </row>
      </sheetData>
      <sheetData sheetId="18">
        <row r="72">
          <cell r="J72">
            <v>25598557</v>
          </cell>
        </row>
      </sheetData>
      <sheetData sheetId="19">
        <row r="513">
          <cell r="J513">
            <v>10354636</v>
          </cell>
        </row>
        <row r="569">
          <cell r="J569">
            <v>10957632</v>
          </cell>
        </row>
        <row r="628">
          <cell r="J628">
            <v>63193415</v>
          </cell>
        </row>
        <row r="684">
          <cell r="J684">
            <v>34368129</v>
          </cell>
        </row>
        <row r="741">
          <cell r="J741">
            <v>21953579</v>
          </cell>
        </row>
        <row r="797">
          <cell r="J797">
            <v>53342783</v>
          </cell>
        </row>
        <row r="853">
          <cell r="J853">
            <v>36178742</v>
          </cell>
        </row>
        <row r="908">
          <cell r="J908">
            <v>9313451</v>
          </cell>
        </row>
        <row r="964">
          <cell r="J964">
            <v>14270027</v>
          </cell>
        </row>
        <row r="1020">
          <cell r="J1020">
            <v>9187228</v>
          </cell>
        </row>
        <row r="1077">
          <cell r="J1077">
            <v>19052908</v>
          </cell>
        </row>
        <row r="1133">
          <cell r="J1133">
            <v>14073057</v>
          </cell>
        </row>
        <row r="1163">
          <cell r="J1163">
            <v>8816720</v>
          </cell>
        </row>
        <row r="1219">
          <cell r="J1219">
            <v>7569815</v>
          </cell>
        </row>
        <row r="1278">
          <cell r="J1278">
            <v>9488272</v>
          </cell>
        </row>
        <row r="1336">
          <cell r="J1336">
            <v>7034723</v>
          </cell>
        </row>
        <row r="1394">
          <cell r="J1394">
            <v>13598821</v>
          </cell>
        </row>
        <row r="1451">
          <cell r="J1451">
            <v>11357181</v>
          </cell>
        </row>
        <row r="1509">
          <cell r="J1509">
            <v>8478301</v>
          </cell>
        </row>
        <row r="1566">
          <cell r="J1566">
            <v>15250244</v>
          </cell>
        </row>
        <row r="1623">
          <cell r="J1623">
            <v>8018909</v>
          </cell>
        </row>
        <row r="1679">
          <cell r="J1679">
            <v>16317443</v>
          </cell>
        </row>
        <row r="1735">
          <cell r="J1735">
            <v>5512548</v>
          </cell>
        </row>
        <row r="1791">
          <cell r="J1791">
            <v>11789190</v>
          </cell>
        </row>
        <row r="1848">
          <cell r="J1848">
            <v>7711380</v>
          </cell>
        </row>
        <row r="1906">
          <cell r="J1906">
            <v>8384208</v>
          </cell>
        </row>
        <row r="1965">
          <cell r="J1965">
            <v>28004899</v>
          </cell>
        </row>
        <row r="1966">
          <cell r="F1966">
            <v>13</v>
          </cell>
        </row>
        <row r="2023">
          <cell r="J2023">
            <v>17292090</v>
          </cell>
        </row>
        <row r="2024">
          <cell r="F2024">
            <v>11</v>
          </cell>
        </row>
        <row r="2080">
          <cell r="J2080">
            <v>4603520</v>
          </cell>
        </row>
        <row r="2081">
          <cell r="F2081">
            <v>4</v>
          </cell>
        </row>
        <row r="2137">
          <cell r="J2137">
            <v>12681016</v>
          </cell>
        </row>
        <row r="2138">
          <cell r="F2138">
            <v>8</v>
          </cell>
        </row>
        <row r="2193">
          <cell r="J2193">
            <v>4771860</v>
          </cell>
        </row>
        <row r="2194">
          <cell r="E2194">
            <v>3</v>
          </cell>
        </row>
        <row r="2250">
          <cell r="J2250">
            <v>4651355</v>
          </cell>
        </row>
        <row r="2251">
          <cell r="F2251">
            <v>5</v>
          </cell>
        </row>
        <row r="2307">
          <cell r="J2307">
            <v>27695979</v>
          </cell>
        </row>
        <row r="2308">
          <cell r="F2308">
            <v>12</v>
          </cell>
        </row>
        <row r="2363">
          <cell r="J2363">
            <v>4195360</v>
          </cell>
        </row>
        <row r="2364">
          <cell r="E2364">
            <v>4</v>
          </cell>
        </row>
        <row r="2420">
          <cell r="J2420">
            <v>24918137</v>
          </cell>
        </row>
        <row r="2421">
          <cell r="F2421">
            <v>13</v>
          </cell>
        </row>
        <row r="2477">
          <cell r="J2477">
            <v>23619888</v>
          </cell>
        </row>
        <row r="2478">
          <cell r="F2478">
            <v>10</v>
          </cell>
        </row>
        <row r="2533">
          <cell r="J2533">
            <v>1607600</v>
          </cell>
        </row>
        <row r="2534">
          <cell r="E2534">
            <v>1</v>
          </cell>
        </row>
        <row r="2590">
          <cell r="J2590">
            <v>5657393</v>
          </cell>
        </row>
        <row r="2591">
          <cell r="F2591">
            <v>6</v>
          </cell>
        </row>
        <row r="2648">
          <cell r="J2648">
            <v>32563771</v>
          </cell>
        </row>
        <row r="2649">
          <cell r="F2649">
            <v>15</v>
          </cell>
        </row>
        <row r="2704">
          <cell r="J2704">
            <v>15200213</v>
          </cell>
        </row>
        <row r="2705">
          <cell r="F2705">
            <v>10</v>
          </cell>
        </row>
        <row r="2761">
          <cell r="J2761">
            <v>3972260</v>
          </cell>
        </row>
        <row r="2762">
          <cell r="E2762">
            <v>3</v>
          </cell>
        </row>
        <row r="2819">
          <cell r="J2819">
            <v>3348860</v>
          </cell>
        </row>
        <row r="2820">
          <cell r="F2820">
            <v>2</v>
          </cell>
        </row>
        <row r="2876">
          <cell r="J2876">
            <v>5122418</v>
          </cell>
        </row>
        <row r="2877">
          <cell r="F2877">
            <v>4</v>
          </cell>
        </row>
        <row r="2933">
          <cell r="J2933">
            <v>12051590</v>
          </cell>
        </row>
        <row r="2934">
          <cell r="F2934">
            <v>7</v>
          </cell>
        </row>
        <row r="2989">
          <cell r="J2989">
            <v>3864267</v>
          </cell>
        </row>
        <row r="2990">
          <cell r="F2990">
            <v>5</v>
          </cell>
        </row>
        <row r="3045">
          <cell r="J3045">
            <v>6139078</v>
          </cell>
        </row>
        <row r="3046">
          <cell r="F3046">
            <v>3</v>
          </cell>
        </row>
        <row r="3104">
          <cell r="J3104">
            <v>3957700</v>
          </cell>
        </row>
        <row r="3105">
          <cell r="F3105">
            <v>3</v>
          </cell>
        </row>
        <row r="3164">
          <cell r="J3164">
            <v>4111640</v>
          </cell>
        </row>
        <row r="3165">
          <cell r="F3165">
            <v>2</v>
          </cell>
        </row>
        <row r="3225">
          <cell r="J3225">
            <v>8440375</v>
          </cell>
        </row>
        <row r="3226">
          <cell r="F3226">
            <v>4</v>
          </cell>
        </row>
        <row r="3285">
          <cell r="J3285">
            <v>2035000</v>
          </cell>
        </row>
        <row r="3286">
          <cell r="F3286">
            <v>1</v>
          </cell>
        </row>
      </sheetData>
      <sheetData sheetId="20">
        <row r="52">
          <cell r="J52">
            <v>18605182</v>
          </cell>
        </row>
        <row r="124">
          <cell r="J124">
            <v>6788338</v>
          </cell>
        </row>
        <row r="125">
          <cell r="F125">
            <v>4</v>
          </cell>
        </row>
        <row r="194">
          <cell r="J194">
            <v>16896643</v>
          </cell>
        </row>
        <row r="195">
          <cell r="F195">
            <v>10</v>
          </cell>
        </row>
        <row r="253">
          <cell r="J253">
            <v>3396661</v>
          </cell>
        </row>
        <row r="254">
          <cell r="F254">
            <v>4</v>
          </cell>
        </row>
        <row r="323">
          <cell r="J323">
            <v>1268497</v>
          </cell>
        </row>
        <row r="324">
          <cell r="F324">
            <v>2</v>
          </cell>
        </row>
        <row r="383">
          <cell r="J383">
            <v>647999</v>
          </cell>
        </row>
        <row r="384">
          <cell r="F384">
            <v>1</v>
          </cell>
        </row>
      </sheetData>
      <sheetData sheetId="21">
        <row r="81">
          <cell r="C81">
            <v>209587535</v>
          </cell>
          <cell r="J81">
            <v>131457152</v>
          </cell>
        </row>
        <row r="131">
          <cell r="F131">
            <v>47</v>
          </cell>
        </row>
      </sheetData>
      <sheetData sheetId="22">
        <row r="52">
          <cell r="J52">
            <v>42350999</v>
          </cell>
        </row>
        <row r="108">
          <cell r="J108">
            <v>49926887</v>
          </cell>
        </row>
        <row r="168">
          <cell r="J168">
            <v>22858016</v>
          </cell>
        </row>
        <row r="169">
          <cell r="F169">
            <v>12</v>
          </cell>
        </row>
        <row r="227">
          <cell r="J227">
            <v>24768768</v>
          </cell>
        </row>
        <row r="228">
          <cell r="F228">
            <v>17</v>
          </cell>
        </row>
        <row r="289">
          <cell r="J289">
            <v>12400394</v>
          </cell>
        </row>
        <row r="290">
          <cell r="F290">
            <v>3</v>
          </cell>
        </row>
        <row r="352">
          <cell r="J352">
            <v>1689120</v>
          </cell>
        </row>
        <row r="353">
          <cell r="F353">
            <v>1</v>
          </cell>
        </row>
        <row r="414">
          <cell r="J414">
            <v>766260</v>
          </cell>
        </row>
        <row r="415">
          <cell r="F415">
            <v>1</v>
          </cell>
        </row>
      </sheetData>
      <sheetData sheetId="23">
        <row r="44">
          <cell r="J44">
            <v>3022360</v>
          </cell>
        </row>
        <row r="106">
          <cell r="J106">
            <v>844600</v>
          </cell>
        </row>
        <row r="107">
          <cell r="F107">
            <v>1</v>
          </cell>
        </row>
      </sheetData>
      <sheetData sheetId="24"/>
      <sheetData sheetId="25">
        <row r="65">
          <cell r="K65">
            <v>7083440</v>
          </cell>
        </row>
        <row r="131">
          <cell r="K131">
            <v>14256289</v>
          </cell>
        </row>
        <row r="197">
          <cell r="K197">
            <v>25824650</v>
          </cell>
        </row>
        <row r="264">
          <cell r="K264">
            <v>7778886</v>
          </cell>
        </row>
        <row r="333">
          <cell r="K333">
            <v>13106851</v>
          </cell>
        </row>
        <row r="403">
          <cell r="K403">
            <v>4580626</v>
          </cell>
        </row>
        <row r="469">
          <cell r="K469">
            <v>9084000</v>
          </cell>
        </row>
        <row r="535">
          <cell r="K535">
            <v>11168058</v>
          </cell>
        </row>
        <row r="601">
          <cell r="K601">
            <v>3788333</v>
          </cell>
        </row>
        <row r="668">
          <cell r="K668">
            <v>10002198</v>
          </cell>
        </row>
        <row r="735">
          <cell r="K735">
            <v>9558763</v>
          </cell>
        </row>
        <row r="802">
          <cell r="K802">
            <v>4247237</v>
          </cell>
        </row>
        <row r="867">
          <cell r="K867">
            <v>1994250</v>
          </cell>
        </row>
        <row r="934">
          <cell r="K934">
            <v>14582000</v>
          </cell>
        </row>
        <row r="1001">
          <cell r="K1001">
            <v>13641207</v>
          </cell>
        </row>
        <row r="1066">
          <cell r="K1066">
            <v>4311432</v>
          </cell>
        </row>
        <row r="1132">
          <cell r="K1132">
            <v>7524574</v>
          </cell>
        </row>
        <row r="1198">
          <cell r="K1198">
            <v>2916595</v>
          </cell>
        </row>
        <row r="1264">
          <cell r="K1264">
            <v>3464539</v>
          </cell>
        </row>
        <row r="1331">
          <cell r="K1331">
            <v>549051</v>
          </cell>
        </row>
        <row r="1397">
          <cell r="K1397">
            <v>10910777</v>
          </cell>
        </row>
        <row r="1465">
          <cell r="K1465">
            <v>9010146</v>
          </cell>
        </row>
        <row r="1532">
          <cell r="K1532">
            <v>12315359</v>
          </cell>
        </row>
        <row r="1599">
          <cell r="K1599">
            <v>2756315</v>
          </cell>
        </row>
        <row r="1667">
          <cell r="K1667">
            <v>5564838</v>
          </cell>
        </row>
        <row r="1736">
          <cell r="K1736">
            <v>964898</v>
          </cell>
        </row>
        <row r="1805">
          <cell r="K1805">
            <v>786450</v>
          </cell>
        </row>
        <row r="1874">
          <cell r="K1874">
            <v>781780</v>
          </cell>
        </row>
        <row r="1943">
          <cell r="K1943">
            <v>5290329</v>
          </cell>
        </row>
        <row r="2010">
          <cell r="K2010">
            <v>7689213</v>
          </cell>
        </row>
        <row r="2077">
          <cell r="K2077">
            <v>10930244</v>
          </cell>
        </row>
        <row r="2146">
          <cell r="K2146">
            <v>4390497</v>
          </cell>
        </row>
        <row r="2216">
          <cell r="K2216">
            <v>4274501</v>
          </cell>
        </row>
        <row r="2286">
          <cell r="K2286">
            <v>888200</v>
          </cell>
        </row>
        <row r="2371">
          <cell r="K2371">
            <v>428208</v>
          </cell>
        </row>
        <row r="2372">
          <cell r="F2372">
            <v>1</v>
          </cell>
        </row>
      </sheetData>
      <sheetData sheetId="26">
        <row r="52">
          <cell r="J52">
            <v>24683216</v>
          </cell>
        </row>
        <row r="109">
          <cell r="J109">
            <v>25478591</v>
          </cell>
        </row>
        <row r="164">
          <cell r="J164">
            <v>20917477</v>
          </cell>
        </row>
        <row r="220">
          <cell r="J220">
            <v>32392822</v>
          </cell>
        </row>
        <row r="274">
          <cell r="J274">
            <v>14077453</v>
          </cell>
        </row>
        <row r="329">
          <cell r="J329">
            <v>26722098</v>
          </cell>
        </row>
        <row r="383">
          <cell r="J383">
            <v>25020793</v>
          </cell>
        </row>
        <row r="437">
          <cell r="J437">
            <v>19257190</v>
          </cell>
        </row>
        <row r="492">
          <cell r="J492">
            <v>26206691</v>
          </cell>
        </row>
        <row r="547">
          <cell r="J547">
            <v>32946021</v>
          </cell>
        </row>
        <row r="602">
          <cell r="J602">
            <v>28134496</v>
          </cell>
        </row>
        <row r="657">
          <cell r="J657">
            <v>28324644</v>
          </cell>
        </row>
        <row r="712">
          <cell r="J712">
            <v>18977625</v>
          </cell>
        </row>
        <row r="767">
          <cell r="J767">
            <v>21196822</v>
          </cell>
        </row>
        <row r="822">
          <cell r="J822">
            <v>22909100</v>
          </cell>
        </row>
        <row r="877">
          <cell r="J877">
            <v>28364978</v>
          </cell>
        </row>
        <row r="932">
          <cell r="J932">
            <v>25642347</v>
          </cell>
        </row>
        <row r="987">
          <cell r="J987">
            <v>27873384</v>
          </cell>
        </row>
        <row r="1042">
          <cell r="J1042">
            <v>40262441</v>
          </cell>
        </row>
        <row r="1097">
          <cell r="J1097">
            <v>23002001</v>
          </cell>
        </row>
        <row r="1152">
          <cell r="J1152">
            <v>18784525</v>
          </cell>
        </row>
        <row r="1207">
          <cell r="J1207">
            <v>19818803</v>
          </cell>
        </row>
        <row r="1262">
          <cell r="J1262">
            <v>22490647</v>
          </cell>
        </row>
        <row r="1316">
          <cell r="J1316">
            <v>19111788</v>
          </cell>
        </row>
        <row r="1371">
          <cell r="J1371">
            <v>20945057</v>
          </cell>
        </row>
        <row r="1425">
          <cell r="J1425">
            <v>17434466</v>
          </cell>
        </row>
        <row r="1480">
          <cell r="J1480">
            <v>29058471</v>
          </cell>
        </row>
        <row r="1534">
          <cell r="J1534">
            <v>19631290</v>
          </cell>
        </row>
        <row r="1588">
          <cell r="J1588">
            <v>18612885</v>
          </cell>
        </row>
        <row r="1643">
          <cell r="J1643">
            <v>20014172</v>
          </cell>
        </row>
        <row r="1698">
          <cell r="J1698">
            <v>19879120</v>
          </cell>
        </row>
        <row r="1752">
          <cell r="J1752">
            <v>18206422</v>
          </cell>
        </row>
        <row r="1807">
          <cell r="J1807">
            <v>13674347</v>
          </cell>
        </row>
        <row r="1861">
          <cell r="J1861">
            <v>13026822</v>
          </cell>
        </row>
        <row r="1916">
          <cell r="J1916">
            <v>13830932</v>
          </cell>
        </row>
        <row r="1971">
          <cell r="J1971">
            <v>13768158</v>
          </cell>
        </row>
        <row r="2026">
          <cell r="J2026">
            <v>14052194</v>
          </cell>
        </row>
        <row r="2083">
          <cell r="J2083">
            <v>12619716</v>
          </cell>
        </row>
        <row r="2138">
          <cell r="J2138">
            <v>8749322</v>
          </cell>
        </row>
      </sheetData>
      <sheetData sheetId="27">
        <row r="65">
          <cell r="J65">
            <v>2696326</v>
          </cell>
        </row>
        <row r="66">
          <cell r="F66">
            <v>4</v>
          </cell>
        </row>
        <row r="134">
          <cell r="J134">
            <v>1292890</v>
          </cell>
        </row>
        <row r="135">
          <cell r="F135">
            <v>2</v>
          </cell>
        </row>
        <row r="202">
          <cell r="J202">
            <v>10251952</v>
          </cell>
        </row>
        <row r="203">
          <cell r="F203">
            <v>5</v>
          </cell>
        </row>
        <row r="272">
          <cell r="J272">
            <v>11566111</v>
          </cell>
        </row>
        <row r="273">
          <cell r="F273">
            <v>7</v>
          </cell>
        </row>
        <row r="341">
          <cell r="J341">
            <v>2966253</v>
          </cell>
        </row>
        <row r="342">
          <cell r="F342">
            <v>4</v>
          </cell>
        </row>
        <row r="411">
          <cell r="J411">
            <v>2725400</v>
          </cell>
        </row>
        <row r="412">
          <cell r="F412">
            <v>4</v>
          </cell>
        </row>
        <row r="481">
          <cell r="J481">
            <v>3852215</v>
          </cell>
        </row>
        <row r="482">
          <cell r="F482">
            <v>4</v>
          </cell>
        </row>
        <row r="551">
          <cell r="J551">
            <v>2772959</v>
          </cell>
        </row>
        <row r="552">
          <cell r="F552">
            <v>3</v>
          </cell>
        </row>
        <row r="622">
          <cell r="J622">
            <v>17105512</v>
          </cell>
        </row>
        <row r="623">
          <cell r="F623">
            <v>7</v>
          </cell>
        </row>
        <row r="691">
          <cell r="J691">
            <v>5590350</v>
          </cell>
        </row>
        <row r="692">
          <cell r="F692">
            <v>3</v>
          </cell>
        </row>
        <row r="761">
          <cell r="J761">
            <v>1238678</v>
          </cell>
        </row>
        <row r="762">
          <cell r="F762">
            <v>2</v>
          </cell>
        </row>
        <row r="831">
          <cell r="J831">
            <v>1813800</v>
          </cell>
        </row>
        <row r="832">
          <cell r="F832">
            <v>2</v>
          </cell>
        </row>
        <row r="901">
          <cell r="J901">
            <v>5067410</v>
          </cell>
        </row>
        <row r="902">
          <cell r="F902">
            <v>3</v>
          </cell>
        </row>
        <row r="970">
          <cell r="J970">
            <v>6581922</v>
          </cell>
        </row>
        <row r="971">
          <cell r="F971">
            <v>4</v>
          </cell>
        </row>
        <row r="1041">
          <cell r="J1041">
            <v>2151534</v>
          </cell>
        </row>
        <row r="1042">
          <cell r="F1042">
            <v>3</v>
          </cell>
        </row>
        <row r="1112">
          <cell r="J1112">
            <v>3924679</v>
          </cell>
        </row>
        <row r="1113">
          <cell r="F1113">
            <v>4</v>
          </cell>
        </row>
        <row r="1181">
          <cell r="J1181">
            <v>6430681</v>
          </cell>
        </row>
        <row r="1182">
          <cell r="F1182">
            <v>6</v>
          </cell>
        </row>
        <row r="1250">
          <cell r="J1250">
            <v>4297956</v>
          </cell>
        </row>
        <row r="1251">
          <cell r="F1251">
            <v>4</v>
          </cell>
        </row>
        <row r="1320">
          <cell r="J1320">
            <v>856450</v>
          </cell>
        </row>
        <row r="1321">
          <cell r="F1321">
            <v>1</v>
          </cell>
        </row>
        <row r="1390">
          <cell r="J1390">
            <v>1653659</v>
          </cell>
        </row>
        <row r="1391">
          <cell r="F1391">
            <v>2</v>
          </cell>
        </row>
        <row r="1460">
          <cell r="J1460">
            <v>11758264</v>
          </cell>
        </row>
        <row r="1461">
          <cell r="F1461">
            <v>4</v>
          </cell>
        </row>
        <row r="1529">
          <cell r="J1529">
            <v>448650</v>
          </cell>
        </row>
        <row r="1530">
          <cell r="F1530">
            <v>1</v>
          </cell>
        </row>
        <row r="1598">
          <cell r="J1598">
            <v>763250</v>
          </cell>
        </row>
        <row r="1599">
          <cell r="F1599">
            <v>1</v>
          </cell>
        </row>
        <row r="1667">
          <cell r="J1667">
            <v>856450</v>
          </cell>
        </row>
        <row r="1668">
          <cell r="F1668">
            <v>1</v>
          </cell>
        </row>
        <row r="1739">
          <cell r="J1739">
            <v>398178</v>
          </cell>
        </row>
        <row r="1740">
          <cell r="F1740">
            <v>1</v>
          </cell>
        </row>
        <row r="1810">
          <cell r="J1810">
            <v>9815398</v>
          </cell>
        </row>
        <row r="1811">
          <cell r="F1811">
            <v>6</v>
          </cell>
        </row>
        <row r="1882">
          <cell r="J1882">
            <v>4132980</v>
          </cell>
        </row>
        <row r="1883">
          <cell r="F1883">
            <v>3</v>
          </cell>
        </row>
        <row r="1953">
          <cell r="J1953">
            <v>2126260</v>
          </cell>
        </row>
        <row r="1954">
          <cell r="F1954">
            <v>2</v>
          </cell>
        </row>
        <row r="2037">
          <cell r="J2037">
            <v>882140</v>
          </cell>
        </row>
        <row r="2038">
          <cell r="F2038">
            <v>1</v>
          </cell>
        </row>
        <row r="2107">
          <cell r="J2107">
            <v>1285980</v>
          </cell>
        </row>
        <row r="2108">
          <cell r="F2108">
            <v>2</v>
          </cell>
        </row>
        <row r="2179">
          <cell r="J2179">
            <v>3968560</v>
          </cell>
        </row>
        <row r="2180">
          <cell r="F2180">
            <v>2</v>
          </cell>
        </row>
        <row r="2250">
          <cell r="J2250">
            <v>6724885</v>
          </cell>
        </row>
        <row r="2251">
          <cell r="F2251">
            <v>2</v>
          </cell>
        </row>
        <row r="2320">
          <cell r="J2320">
            <v>1988100</v>
          </cell>
        </row>
        <row r="2321">
          <cell r="F2321">
            <v>1</v>
          </cell>
        </row>
        <row r="2404">
          <cell r="J2404">
            <v>657230</v>
          </cell>
        </row>
        <row r="2405">
          <cell r="F2405">
            <v>1</v>
          </cell>
        </row>
        <row r="2474">
          <cell r="J2474">
            <v>2458180</v>
          </cell>
        </row>
        <row r="2475">
          <cell r="F2475">
            <v>2</v>
          </cell>
        </row>
        <row r="2556">
          <cell r="J2556">
            <v>825730</v>
          </cell>
        </row>
        <row r="2557">
          <cell r="F2557">
            <v>1</v>
          </cell>
        </row>
        <row r="2640">
          <cell r="J2640">
            <v>503100</v>
          </cell>
        </row>
        <row r="2641">
          <cell r="F2641">
            <v>1</v>
          </cell>
        </row>
      </sheetData>
      <sheetData sheetId="28">
        <row r="78">
          <cell r="K78">
            <v>23636160</v>
          </cell>
        </row>
        <row r="158">
          <cell r="K158">
            <v>29214684</v>
          </cell>
        </row>
        <row r="236">
          <cell r="K236">
            <v>17277487</v>
          </cell>
        </row>
        <row r="315">
          <cell r="K315">
            <v>9862561</v>
          </cell>
        </row>
        <row r="392">
          <cell r="K392">
            <v>13904185</v>
          </cell>
        </row>
        <row r="471">
          <cell r="K471">
            <v>17491342</v>
          </cell>
        </row>
        <row r="548">
          <cell r="K548">
            <v>10540410</v>
          </cell>
        </row>
        <row r="624">
          <cell r="K624">
            <v>12747989</v>
          </cell>
        </row>
      </sheetData>
      <sheetData sheetId="29">
        <row r="54">
          <cell r="J54">
            <v>20289197</v>
          </cell>
        </row>
      </sheetData>
      <sheetData sheetId="30">
        <row r="89">
          <cell r="J89">
            <v>42586285</v>
          </cell>
        </row>
        <row r="90">
          <cell r="F90">
            <v>18</v>
          </cell>
        </row>
        <row r="168">
          <cell r="J168">
            <v>26674713</v>
          </cell>
        </row>
        <row r="169">
          <cell r="F169">
            <v>15</v>
          </cell>
        </row>
        <row r="241">
          <cell r="J241">
            <v>513315</v>
          </cell>
        </row>
        <row r="242">
          <cell r="F242">
            <v>2</v>
          </cell>
        </row>
        <row r="311">
          <cell r="J311">
            <v>1080749</v>
          </cell>
        </row>
        <row r="312">
          <cell r="F312">
            <v>1</v>
          </cell>
        </row>
        <row r="382">
          <cell r="J382">
            <v>165000</v>
          </cell>
        </row>
        <row r="383">
          <cell r="F383">
            <v>1</v>
          </cell>
        </row>
      </sheetData>
      <sheetData sheetId="31"/>
      <sheetData sheetId="32">
        <row r="53">
          <cell r="J53">
            <v>8477989</v>
          </cell>
        </row>
        <row r="111">
          <cell r="J111">
            <v>3332290</v>
          </cell>
        </row>
        <row r="112">
          <cell r="F112">
            <v>3</v>
          </cell>
        </row>
        <row r="170">
          <cell r="J170">
            <v>2588760</v>
          </cell>
        </row>
        <row r="171">
          <cell r="F171">
            <v>3</v>
          </cell>
        </row>
      </sheetData>
      <sheetData sheetId="33">
        <row r="40">
          <cell r="J40">
            <v>5631078</v>
          </cell>
        </row>
        <row r="122">
          <cell r="J122">
            <v>9032676</v>
          </cell>
        </row>
        <row r="123">
          <cell r="F123">
            <v>7</v>
          </cell>
        </row>
        <row r="180">
          <cell r="J180">
            <v>13944102</v>
          </cell>
        </row>
        <row r="181">
          <cell r="F181">
            <v>9</v>
          </cell>
        </row>
      </sheetData>
      <sheetData sheetId="34">
        <row r="64">
          <cell r="J64">
            <v>19455306</v>
          </cell>
        </row>
        <row r="65">
          <cell r="F65">
            <v>7</v>
          </cell>
        </row>
        <row r="121">
          <cell r="J121">
            <v>24172549</v>
          </cell>
        </row>
        <row r="122">
          <cell r="F122">
            <v>5</v>
          </cell>
        </row>
        <row r="182">
          <cell r="J182">
            <v>2151860</v>
          </cell>
        </row>
        <row r="183">
          <cell r="F183">
            <v>3</v>
          </cell>
        </row>
        <row r="241">
          <cell r="J241">
            <v>844560</v>
          </cell>
        </row>
        <row r="242">
          <cell r="F242">
            <v>1</v>
          </cell>
        </row>
      </sheetData>
      <sheetData sheetId="35">
        <row r="33">
          <cell r="J33">
            <v>27169972</v>
          </cell>
        </row>
        <row r="135">
          <cell r="J135">
            <v>3700730</v>
          </cell>
        </row>
        <row r="169">
          <cell r="J169">
            <v>4894230</v>
          </cell>
        </row>
        <row r="240">
          <cell r="J240">
            <v>20083914</v>
          </cell>
        </row>
        <row r="241">
          <cell r="F241">
            <v>11</v>
          </cell>
        </row>
        <row r="275">
          <cell r="J275">
            <v>29221606</v>
          </cell>
        </row>
        <row r="276">
          <cell r="F276">
            <v>13</v>
          </cell>
        </row>
        <row r="309">
          <cell r="J309">
            <v>23726456</v>
          </cell>
        </row>
        <row r="310">
          <cell r="F310">
            <v>9</v>
          </cell>
        </row>
        <row r="369">
          <cell r="J369">
            <v>7802559</v>
          </cell>
        </row>
        <row r="370">
          <cell r="F370">
            <v>5</v>
          </cell>
        </row>
        <row r="406">
          <cell r="J406">
            <v>4634443</v>
          </cell>
        </row>
        <row r="407">
          <cell r="F407">
            <v>1</v>
          </cell>
        </row>
        <row r="464">
          <cell r="J464">
            <v>957500</v>
          </cell>
        </row>
        <row r="465">
          <cell r="F465">
            <v>1</v>
          </cell>
        </row>
      </sheetData>
      <sheetData sheetId="36">
        <row r="70">
          <cell r="J70">
            <v>31368727</v>
          </cell>
        </row>
        <row r="71">
          <cell r="F71">
            <v>14</v>
          </cell>
        </row>
        <row r="140">
          <cell r="J140">
            <v>29616019</v>
          </cell>
        </row>
        <row r="141">
          <cell r="F141">
            <v>15</v>
          </cell>
        </row>
        <row r="211">
          <cell r="J211">
            <v>35166590</v>
          </cell>
        </row>
        <row r="212">
          <cell r="F212">
            <v>10</v>
          </cell>
        </row>
        <row r="284">
          <cell r="J284">
            <v>30794408</v>
          </cell>
        </row>
        <row r="285">
          <cell r="F285">
            <v>13</v>
          </cell>
        </row>
        <row r="353">
          <cell r="J353">
            <v>36473808</v>
          </cell>
        </row>
        <row r="354">
          <cell r="F354">
            <v>14</v>
          </cell>
        </row>
        <row r="422">
          <cell r="J422">
            <v>38407145</v>
          </cell>
        </row>
        <row r="423">
          <cell r="F423">
            <v>16</v>
          </cell>
        </row>
        <row r="469">
          <cell r="J469">
            <v>14221612</v>
          </cell>
        </row>
        <row r="470">
          <cell r="F470">
            <v>10</v>
          </cell>
        </row>
        <row r="516">
          <cell r="J516">
            <v>13977039</v>
          </cell>
        </row>
        <row r="517">
          <cell r="F517">
            <v>13</v>
          </cell>
        </row>
        <row r="597">
          <cell r="J597">
            <v>4008692</v>
          </cell>
        </row>
        <row r="598">
          <cell r="F598">
            <v>6</v>
          </cell>
        </row>
        <row r="678">
          <cell r="J678">
            <v>27970684</v>
          </cell>
        </row>
        <row r="679">
          <cell r="F679">
            <v>17</v>
          </cell>
        </row>
        <row r="759">
          <cell r="J759">
            <v>5535225</v>
          </cell>
        </row>
        <row r="760">
          <cell r="F760">
            <v>6</v>
          </cell>
        </row>
        <row r="809">
          <cell r="J809">
            <v>22315896</v>
          </cell>
        </row>
        <row r="810">
          <cell r="F810">
            <v>23</v>
          </cell>
        </row>
        <row r="850">
          <cell r="J850">
            <v>39851682</v>
          </cell>
        </row>
        <row r="851">
          <cell r="F851">
            <v>15</v>
          </cell>
        </row>
        <row r="899">
          <cell r="J899">
            <v>24653181</v>
          </cell>
        </row>
        <row r="900">
          <cell r="F900">
            <v>23</v>
          </cell>
        </row>
        <row r="980">
          <cell r="J980">
            <v>19405004</v>
          </cell>
        </row>
        <row r="981">
          <cell r="F981">
            <v>19</v>
          </cell>
        </row>
        <row r="1061">
          <cell r="J1061">
            <v>21714655</v>
          </cell>
        </row>
        <row r="1062">
          <cell r="F1062">
            <v>23</v>
          </cell>
        </row>
        <row r="1143">
          <cell r="J1143">
            <v>6093394</v>
          </cell>
        </row>
        <row r="1144">
          <cell r="F1144">
            <v>6</v>
          </cell>
        </row>
        <row r="1188">
          <cell r="J1188">
            <v>12940244</v>
          </cell>
        </row>
        <row r="1189">
          <cell r="F1189">
            <v>10</v>
          </cell>
        </row>
        <row r="1230">
          <cell r="J1230">
            <v>14553027</v>
          </cell>
        </row>
        <row r="1231">
          <cell r="F1231">
            <v>7</v>
          </cell>
        </row>
        <row r="1271">
          <cell r="J1271">
            <v>8498694</v>
          </cell>
        </row>
        <row r="1272">
          <cell r="F1272">
            <v>7</v>
          </cell>
        </row>
        <row r="1311">
          <cell r="J1311">
            <v>36105401</v>
          </cell>
        </row>
        <row r="1312">
          <cell r="F1312">
            <v>15</v>
          </cell>
        </row>
        <row r="1391">
          <cell r="J1391">
            <v>25730314</v>
          </cell>
        </row>
        <row r="1392">
          <cell r="F1392">
            <v>15</v>
          </cell>
        </row>
        <row r="1430">
          <cell r="J1430">
            <v>23704335</v>
          </cell>
        </row>
        <row r="1431">
          <cell r="F1431">
            <v>9</v>
          </cell>
        </row>
        <row r="1478">
          <cell r="J1478">
            <v>4767290</v>
          </cell>
        </row>
        <row r="1479">
          <cell r="F1479">
            <v>8</v>
          </cell>
        </row>
        <row r="1560">
          <cell r="J1560">
            <v>5668795</v>
          </cell>
        </row>
        <row r="1561">
          <cell r="F1561">
            <v>5</v>
          </cell>
        </row>
        <row r="1640">
          <cell r="J1640">
            <v>17445450</v>
          </cell>
        </row>
        <row r="1641">
          <cell r="F1641">
            <v>9</v>
          </cell>
        </row>
        <row r="1721">
          <cell r="J1721">
            <v>6931803</v>
          </cell>
        </row>
        <row r="1722">
          <cell r="F1722">
            <v>5</v>
          </cell>
        </row>
        <row r="1806">
          <cell r="J1806">
            <v>964450</v>
          </cell>
        </row>
        <row r="1807">
          <cell r="F1807">
            <v>1</v>
          </cell>
        </row>
      </sheetData>
      <sheetData sheetId="37">
        <row r="69">
          <cell r="J69">
            <v>1188495</v>
          </cell>
        </row>
      </sheetData>
      <sheetData sheetId="38">
        <row r="31">
          <cell r="J31">
            <v>1615340</v>
          </cell>
        </row>
        <row r="32">
          <cell r="F32">
            <v>1</v>
          </cell>
        </row>
        <row r="88">
          <cell r="J88">
            <v>9193840</v>
          </cell>
        </row>
        <row r="89">
          <cell r="F89">
            <v>9</v>
          </cell>
        </row>
        <row r="134">
          <cell r="J134">
            <v>9759068</v>
          </cell>
        </row>
        <row r="135">
          <cell r="F135">
            <v>6</v>
          </cell>
        </row>
      </sheetData>
      <sheetData sheetId="39"/>
      <sheetData sheetId="40">
        <row r="35">
          <cell r="J35">
            <v>20070488</v>
          </cell>
        </row>
        <row r="70">
          <cell r="J70">
            <v>19275995</v>
          </cell>
        </row>
        <row r="104">
          <cell r="J104">
            <v>16683361</v>
          </cell>
        </row>
        <row r="138">
          <cell r="J138">
            <v>13254875</v>
          </cell>
        </row>
        <row r="172">
          <cell r="J172">
            <v>25379341</v>
          </cell>
        </row>
        <row r="206">
          <cell r="J206">
            <v>22165291</v>
          </cell>
        </row>
        <row r="240">
          <cell r="J240">
            <v>19593945</v>
          </cell>
        </row>
        <row r="274">
          <cell r="J274">
            <v>24884631</v>
          </cell>
        </row>
        <row r="308">
          <cell r="J308">
            <v>16698300</v>
          </cell>
        </row>
        <row r="377">
          <cell r="J377">
            <v>13930412</v>
          </cell>
        </row>
        <row r="412">
          <cell r="J412">
            <v>17098251</v>
          </cell>
        </row>
        <row r="446">
          <cell r="J446">
            <v>15847692</v>
          </cell>
        </row>
        <row r="480">
          <cell r="J480">
            <v>16625409</v>
          </cell>
        </row>
        <row r="515">
          <cell r="J515">
            <v>1298998</v>
          </cell>
        </row>
        <row r="550">
          <cell r="J550">
            <v>441998</v>
          </cell>
        </row>
        <row r="584">
          <cell r="J584">
            <v>441998</v>
          </cell>
        </row>
        <row r="620">
          <cell r="J620">
            <v>441998</v>
          </cell>
        </row>
        <row r="656">
          <cell r="J656">
            <v>441998</v>
          </cell>
        </row>
        <row r="691">
          <cell r="J691">
            <v>1891498</v>
          </cell>
        </row>
      </sheetData>
      <sheetData sheetId="41">
        <row r="53">
          <cell r="J53">
            <v>5146867</v>
          </cell>
        </row>
        <row r="54">
          <cell r="F54">
            <v>2</v>
          </cell>
        </row>
        <row r="88">
          <cell r="J88">
            <v>1850369</v>
          </cell>
        </row>
        <row r="89">
          <cell r="F89">
            <v>1</v>
          </cell>
        </row>
        <row r="125">
          <cell r="J125">
            <v>2867903</v>
          </cell>
        </row>
        <row r="126">
          <cell r="F126">
            <v>2</v>
          </cell>
        </row>
        <row r="177">
          <cell r="J177">
            <v>1540000</v>
          </cell>
        </row>
        <row r="178">
          <cell r="F178">
            <v>0</v>
          </cell>
        </row>
        <row r="227">
          <cell r="J227">
            <v>2786330</v>
          </cell>
        </row>
        <row r="228">
          <cell r="F228">
            <v>2</v>
          </cell>
        </row>
        <row r="265">
          <cell r="J265">
            <v>839193</v>
          </cell>
        </row>
        <row r="266">
          <cell r="F266">
            <v>0</v>
          </cell>
        </row>
        <row r="305">
          <cell r="J305">
            <v>1845293</v>
          </cell>
        </row>
        <row r="344">
          <cell r="J344">
            <v>1830892</v>
          </cell>
        </row>
        <row r="345">
          <cell r="F345">
            <v>1</v>
          </cell>
        </row>
        <row r="384">
          <cell r="J384">
            <v>1746892</v>
          </cell>
        </row>
        <row r="424">
          <cell r="J424">
            <v>1998768</v>
          </cell>
        </row>
        <row r="425">
          <cell r="F425">
            <v>1</v>
          </cell>
        </row>
        <row r="458">
          <cell r="J458">
            <v>715000</v>
          </cell>
        </row>
        <row r="459">
          <cell r="F459">
            <v>0</v>
          </cell>
        </row>
        <row r="494">
          <cell r="J494">
            <v>2184817</v>
          </cell>
        </row>
        <row r="495">
          <cell r="F495">
            <v>1</v>
          </cell>
        </row>
        <row r="528">
          <cell r="J528">
            <v>1602445</v>
          </cell>
        </row>
        <row r="529">
          <cell r="F529">
            <v>1</v>
          </cell>
        </row>
        <row r="563">
          <cell r="J563">
            <v>597666</v>
          </cell>
        </row>
        <row r="564">
          <cell r="F564">
            <v>0</v>
          </cell>
        </row>
        <row r="608">
          <cell r="J608">
            <v>2061827</v>
          </cell>
        </row>
        <row r="609">
          <cell r="F609">
            <v>2</v>
          </cell>
        </row>
        <row r="643">
          <cell r="J643">
            <v>1449560</v>
          </cell>
        </row>
        <row r="644">
          <cell r="F644">
            <v>1</v>
          </cell>
        </row>
        <row r="678">
          <cell r="J678">
            <v>2629948</v>
          </cell>
        </row>
        <row r="679">
          <cell r="F679">
            <v>2</v>
          </cell>
        </row>
        <row r="714">
          <cell r="J714">
            <v>1558849</v>
          </cell>
        </row>
        <row r="715">
          <cell r="F715">
            <v>1</v>
          </cell>
        </row>
        <row r="759">
          <cell r="J759">
            <v>2638398</v>
          </cell>
        </row>
        <row r="760">
          <cell r="F760">
            <v>2</v>
          </cell>
        </row>
        <row r="794">
          <cell r="J794">
            <v>1330749</v>
          </cell>
        </row>
        <row r="795">
          <cell r="F795">
            <v>1</v>
          </cell>
        </row>
        <row r="830">
          <cell r="J830">
            <v>1019343</v>
          </cell>
        </row>
        <row r="831">
          <cell r="F831">
            <v>1</v>
          </cell>
        </row>
        <row r="866">
          <cell r="J866">
            <v>1340000</v>
          </cell>
        </row>
        <row r="867">
          <cell r="F867">
            <v>1</v>
          </cell>
        </row>
      </sheetData>
      <sheetData sheetId="42">
        <row r="54">
          <cell r="J54">
            <v>8994265</v>
          </cell>
        </row>
        <row r="55">
          <cell r="F55">
            <v>4</v>
          </cell>
        </row>
        <row r="137">
          <cell r="J137">
            <v>21760492</v>
          </cell>
        </row>
        <row r="138">
          <cell r="F138">
            <v>2</v>
          </cell>
        </row>
      </sheetData>
      <sheetData sheetId="43">
        <row r="46">
          <cell r="J46">
            <v>39105656</v>
          </cell>
        </row>
        <row r="47">
          <cell r="F47">
            <v>14</v>
          </cell>
        </row>
        <row r="80">
          <cell r="J80">
            <v>11748910</v>
          </cell>
        </row>
        <row r="125">
          <cell r="J125">
            <v>28936069</v>
          </cell>
        </row>
        <row r="126">
          <cell r="F126">
            <v>13</v>
          </cell>
        </row>
        <row r="169">
          <cell r="J169">
            <v>22766763</v>
          </cell>
        </row>
        <row r="170">
          <cell r="F170">
            <v>6</v>
          </cell>
        </row>
        <row r="210">
          <cell r="J210">
            <v>20038908</v>
          </cell>
        </row>
        <row r="211">
          <cell r="F211">
            <v>11</v>
          </cell>
        </row>
        <row r="254">
          <cell r="J254">
            <v>27668051</v>
          </cell>
        </row>
        <row r="255">
          <cell r="F255">
            <v>14</v>
          </cell>
        </row>
        <row r="298">
          <cell r="J298">
            <v>33118951</v>
          </cell>
        </row>
        <row r="299">
          <cell r="F299">
            <v>16</v>
          </cell>
        </row>
        <row r="335">
          <cell r="J335">
            <v>24191332</v>
          </cell>
        </row>
        <row r="336">
          <cell r="F336">
            <v>11</v>
          </cell>
        </row>
        <row r="373">
          <cell r="J373">
            <v>28436043</v>
          </cell>
        </row>
        <row r="374">
          <cell r="F374">
            <v>11</v>
          </cell>
        </row>
        <row r="407">
          <cell r="J407">
            <v>13866230</v>
          </cell>
        </row>
        <row r="408">
          <cell r="F408">
            <v>9</v>
          </cell>
        </row>
        <row r="454">
          <cell r="J454">
            <v>32854493</v>
          </cell>
        </row>
        <row r="455">
          <cell r="F455">
            <v>13</v>
          </cell>
        </row>
        <row r="499">
          <cell r="J499">
            <v>29226025</v>
          </cell>
        </row>
        <row r="500">
          <cell r="F500">
            <v>13</v>
          </cell>
        </row>
        <row r="542">
          <cell r="J542">
            <v>18030329</v>
          </cell>
        </row>
        <row r="543">
          <cell r="F543">
            <v>13</v>
          </cell>
        </row>
        <row r="587">
          <cell r="J587">
            <v>32096644</v>
          </cell>
        </row>
        <row r="588">
          <cell r="F588">
            <v>17</v>
          </cell>
        </row>
        <row r="632">
          <cell r="J632">
            <v>22981338</v>
          </cell>
        </row>
        <row r="633">
          <cell r="F633">
            <v>7</v>
          </cell>
        </row>
        <row r="678">
          <cell r="J678">
            <v>32548347</v>
          </cell>
        </row>
        <row r="679">
          <cell r="F679">
            <v>15</v>
          </cell>
        </row>
        <row r="721">
          <cell r="J721">
            <v>21475782</v>
          </cell>
        </row>
        <row r="722">
          <cell r="F722">
            <v>9</v>
          </cell>
        </row>
        <row r="768">
          <cell r="J768">
            <v>34307726</v>
          </cell>
        </row>
        <row r="769">
          <cell r="F769">
            <v>18</v>
          </cell>
        </row>
        <row r="815">
          <cell r="J815">
            <v>30072977</v>
          </cell>
        </row>
        <row r="816">
          <cell r="F816">
            <v>11</v>
          </cell>
        </row>
        <row r="862">
          <cell r="J862">
            <v>35586356</v>
          </cell>
        </row>
        <row r="863">
          <cell r="F863">
            <v>23</v>
          </cell>
        </row>
        <row r="897">
          <cell r="J897">
            <v>23559415</v>
          </cell>
        </row>
        <row r="898">
          <cell r="F898">
            <v>11</v>
          </cell>
        </row>
        <row r="931">
          <cell r="J931">
            <v>10711184</v>
          </cell>
        </row>
        <row r="932">
          <cell r="F932">
            <v>5</v>
          </cell>
        </row>
        <row r="970">
          <cell r="J970">
            <v>22631100</v>
          </cell>
        </row>
        <row r="971">
          <cell r="F971">
            <v>13</v>
          </cell>
        </row>
        <row r="1007">
          <cell r="J1007">
            <v>33940100</v>
          </cell>
        </row>
        <row r="1008">
          <cell r="F1008">
            <v>15</v>
          </cell>
        </row>
        <row r="1047">
          <cell r="J1047">
            <v>27957142</v>
          </cell>
        </row>
        <row r="1048">
          <cell r="F1048">
            <v>8</v>
          </cell>
        </row>
        <row r="1081">
          <cell r="J1081">
            <v>7125450</v>
          </cell>
        </row>
        <row r="1082">
          <cell r="F1082">
            <v>3</v>
          </cell>
        </row>
        <row r="1116">
          <cell r="J1116">
            <v>18770470</v>
          </cell>
        </row>
        <row r="1117">
          <cell r="F1117">
            <v>8</v>
          </cell>
        </row>
        <row r="1164">
          <cell r="J1164">
            <v>52826325</v>
          </cell>
        </row>
        <row r="1165">
          <cell r="F1165">
            <v>28</v>
          </cell>
        </row>
        <row r="1208">
          <cell r="J1208">
            <v>21508875</v>
          </cell>
        </row>
        <row r="1209">
          <cell r="F1209">
            <v>18</v>
          </cell>
        </row>
        <row r="1248">
          <cell r="J1248">
            <v>12777078</v>
          </cell>
        </row>
        <row r="1249">
          <cell r="F1249">
            <v>7</v>
          </cell>
        </row>
        <row r="1286">
          <cell r="J1286">
            <v>13062380</v>
          </cell>
        </row>
        <row r="1287">
          <cell r="F1287">
            <v>9</v>
          </cell>
        </row>
        <row r="1330">
          <cell r="J1330">
            <v>15597680</v>
          </cell>
        </row>
        <row r="1331">
          <cell r="F1331">
            <v>12</v>
          </cell>
        </row>
        <row r="1369">
          <cell r="J1369">
            <v>24446978</v>
          </cell>
        </row>
        <row r="1370">
          <cell r="F1370">
            <v>11</v>
          </cell>
        </row>
        <row r="1406">
          <cell r="J1406">
            <v>7105619</v>
          </cell>
        </row>
        <row r="1407">
          <cell r="F1407">
            <v>4</v>
          </cell>
        </row>
        <row r="1446">
          <cell r="J1446">
            <v>15493196</v>
          </cell>
        </row>
        <row r="1447">
          <cell r="F1447">
            <v>8</v>
          </cell>
        </row>
        <row r="1487">
          <cell r="J1487">
            <v>15924899</v>
          </cell>
        </row>
        <row r="1488">
          <cell r="F1488">
            <v>8</v>
          </cell>
        </row>
      </sheetData>
      <sheetData sheetId="44">
        <row r="77">
          <cell r="J77">
            <v>688763</v>
          </cell>
        </row>
        <row r="78">
          <cell r="F78">
            <v>1</v>
          </cell>
        </row>
        <row r="157">
          <cell r="J157">
            <v>1171050</v>
          </cell>
        </row>
        <row r="158">
          <cell r="F158">
            <v>2</v>
          </cell>
        </row>
        <row r="237">
          <cell r="J237">
            <v>2325270</v>
          </cell>
        </row>
        <row r="238">
          <cell r="F238">
            <v>3</v>
          </cell>
        </row>
        <row r="318">
          <cell r="J318">
            <v>1695202</v>
          </cell>
        </row>
        <row r="319">
          <cell r="F319">
            <v>2</v>
          </cell>
        </row>
        <row r="401">
          <cell r="J401">
            <v>1882700</v>
          </cell>
        </row>
        <row r="402">
          <cell r="F402">
            <v>2</v>
          </cell>
        </row>
        <row r="483">
          <cell r="J483">
            <v>740800</v>
          </cell>
        </row>
        <row r="484">
          <cell r="F484">
            <v>1</v>
          </cell>
        </row>
        <row r="650">
          <cell r="J650">
            <v>743900</v>
          </cell>
        </row>
        <row r="651">
          <cell r="F651">
            <v>1</v>
          </cell>
        </row>
        <row r="731">
          <cell r="J731">
            <v>492900</v>
          </cell>
        </row>
        <row r="732">
          <cell r="F732">
            <v>1</v>
          </cell>
        </row>
        <row r="812">
          <cell r="J812">
            <v>492900</v>
          </cell>
        </row>
        <row r="813">
          <cell r="F813">
            <v>1</v>
          </cell>
        </row>
        <row r="894">
          <cell r="J894">
            <v>743900</v>
          </cell>
        </row>
        <row r="895">
          <cell r="F895">
            <v>1</v>
          </cell>
        </row>
        <row r="975">
          <cell r="J975">
            <v>492900</v>
          </cell>
        </row>
        <row r="976">
          <cell r="F976">
            <v>1</v>
          </cell>
        </row>
        <row r="1056">
          <cell r="J1056">
            <v>743900</v>
          </cell>
        </row>
        <row r="1057">
          <cell r="F1057">
            <v>1</v>
          </cell>
        </row>
        <row r="1137">
          <cell r="J1137">
            <v>992900</v>
          </cell>
        </row>
        <row r="1138">
          <cell r="F1138">
            <v>1</v>
          </cell>
        </row>
        <row r="1217">
          <cell r="J1217">
            <v>492900</v>
          </cell>
        </row>
        <row r="1218">
          <cell r="F1218">
            <v>1</v>
          </cell>
        </row>
      </sheetData>
      <sheetData sheetId="45">
        <row r="33">
          <cell r="J33">
            <v>22537001</v>
          </cell>
        </row>
        <row r="34">
          <cell r="F34">
            <v>10</v>
          </cell>
        </row>
        <row r="73">
          <cell r="J73">
            <v>20709941</v>
          </cell>
        </row>
        <row r="74">
          <cell r="F74">
            <v>8</v>
          </cell>
        </row>
      </sheetData>
      <sheetData sheetId="46">
        <row r="65">
          <cell r="J65">
            <v>3968883</v>
          </cell>
        </row>
        <row r="66">
          <cell r="F66">
            <v>5</v>
          </cell>
        </row>
      </sheetData>
      <sheetData sheetId="47"/>
      <sheetData sheetId="48">
        <row r="47">
          <cell r="J47">
            <v>36610707</v>
          </cell>
        </row>
        <row r="48">
          <cell r="F48">
            <v>11</v>
          </cell>
        </row>
      </sheetData>
      <sheetData sheetId="49">
        <row r="54">
          <cell r="J54">
            <v>7510784</v>
          </cell>
        </row>
        <row r="55">
          <cell r="F55">
            <v>5</v>
          </cell>
        </row>
        <row r="112">
          <cell r="J112">
            <v>15480342</v>
          </cell>
        </row>
        <row r="113">
          <cell r="F113">
            <v>14</v>
          </cell>
        </row>
        <row r="170">
          <cell r="J170">
            <v>24335783</v>
          </cell>
        </row>
        <row r="171">
          <cell r="F171">
            <v>13</v>
          </cell>
        </row>
        <row r="228">
          <cell r="J228">
            <v>9703261</v>
          </cell>
        </row>
        <row r="229">
          <cell r="F229">
            <v>6</v>
          </cell>
        </row>
        <row r="288">
          <cell r="J288">
            <v>3648290</v>
          </cell>
        </row>
        <row r="289">
          <cell r="F289">
            <v>4</v>
          </cell>
        </row>
        <row r="349">
          <cell r="J349">
            <v>6033185</v>
          </cell>
        </row>
        <row r="350">
          <cell r="F350">
            <v>5</v>
          </cell>
        </row>
        <row r="408">
          <cell r="J408">
            <v>9309194</v>
          </cell>
        </row>
        <row r="409">
          <cell r="F409">
            <v>4</v>
          </cell>
        </row>
        <row r="467">
          <cell r="J467">
            <v>12362644</v>
          </cell>
        </row>
        <row r="468">
          <cell r="F468">
            <v>7</v>
          </cell>
        </row>
        <row r="527">
          <cell r="J527">
            <v>19684965</v>
          </cell>
        </row>
        <row r="528">
          <cell r="F528">
            <v>11</v>
          </cell>
        </row>
        <row r="584">
          <cell r="J584">
            <v>2253240</v>
          </cell>
        </row>
        <row r="585">
          <cell r="F585">
            <v>3</v>
          </cell>
        </row>
        <row r="643">
          <cell r="J643">
            <v>3498085</v>
          </cell>
        </row>
        <row r="644">
          <cell r="F644">
            <v>2</v>
          </cell>
        </row>
        <row r="702">
          <cell r="J702">
            <v>3190137</v>
          </cell>
        </row>
        <row r="703">
          <cell r="F703">
            <v>2</v>
          </cell>
        </row>
        <row r="759">
          <cell r="J759">
            <v>1699200</v>
          </cell>
        </row>
        <row r="760">
          <cell r="F760">
            <v>2</v>
          </cell>
        </row>
        <row r="816">
          <cell r="J816">
            <v>7528096</v>
          </cell>
        </row>
        <row r="817">
          <cell r="F817">
            <v>4</v>
          </cell>
        </row>
        <row r="876">
          <cell r="J876">
            <v>869000</v>
          </cell>
        </row>
        <row r="877">
          <cell r="F877">
            <v>1</v>
          </cell>
        </row>
        <row r="935">
          <cell r="J935">
            <v>3958623</v>
          </cell>
        </row>
        <row r="936">
          <cell r="F936">
            <v>3</v>
          </cell>
        </row>
        <row r="994">
          <cell r="J994">
            <v>10732874</v>
          </cell>
        </row>
        <row r="995">
          <cell r="F995">
            <v>6</v>
          </cell>
        </row>
        <row r="1054">
          <cell r="J1054">
            <v>1534225</v>
          </cell>
        </row>
        <row r="1055">
          <cell r="F1055">
            <v>3</v>
          </cell>
        </row>
        <row r="1114">
          <cell r="J1114">
            <v>1500900</v>
          </cell>
        </row>
        <row r="1115">
          <cell r="F1115">
            <v>2</v>
          </cell>
        </row>
        <row r="1172">
          <cell r="J1172">
            <v>1573825</v>
          </cell>
        </row>
        <row r="1173">
          <cell r="F1173">
            <v>2</v>
          </cell>
        </row>
        <row r="1232">
          <cell r="J1232">
            <v>850002</v>
          </cell>
        </row>
        <row r="1233">
          <cell r="F1233">
            <v>1</v>
          </cell>
        </row>
        <row r="1290">
          <cell r="J1290">
            <v>7584076</v>
          </cell>
        </row>
        <row r="1291">
          <cell r="F1291">
            <v>4</v>
          </cell>
        </row>
        <row r="1350">
          <cell r="J1350">
            <v>1265000</v>
          </cell>
        </row>
        <row r="1351">
          <cell r="F1351">
            <v>2</v>
          </cell>
        </row>
        <row r="1472">
          <cell r="J1472">
            <v>844800</v>
          </cell>
        </row>
        <row r="1473">
          <cell r="F1473">
            <v>1</v>
          </cell>
        </row>
        <row r="1531">
          <cell r="J1531">
            <v>757900</v>
          </cell>
        </row>
        <row r="1532">
          <cell r="F1532">
            <v>1</v>
          </cell>
        </row>
        <row r="1589">
          <cell r="J1589">
            <v>995894</v>
          </cell>
        </row>
        <row r="1590">
          <cell r="F1590">
            <v>1</v>
          </cell>
        </row>
      </sheetData>
      <sheetData sheetId="50">
        <row r="57">
          <cell r="J57">
            <v>89757428</v>
          </cell>
        </row>
        <row r="58">
          <cell r="F58">
            <v>30</v>
          </cell>
        </row>
        <row r="114">
          <cell r="J114">
            <v>20335653</v>
          </cell>
        </row>
        <row r="115">
          <cell r="F115">
            <v>12</v>
          </cell>
        </row>
        <row r="172">
          <cell r="J172">
            <v>24547801</v>
          </cell>
        </row>
        <row r="173">
          <cell r="F173">
            <v>12</v>
          </cell>
        </row>
        <row r="230">
          <cell r="J230">
            <v>64269927</v>
          </cell>
        </row>
        <row r="231">
          <cell r="F231">
            <v>28</v>
          </cell>
        </row>
        <row r="287">
          <cell r="J287">
            <v>66036141</v>
          </cell>
        </row>
        <row r="288">
          <cell r="F288">
            <v>27</v>
          </cell>
        </row>
        <row r="358">
          <cell r="J358">
            <v>21206961</v>
          </cell>
        </row>
        <row r="359">
          <cell r="F359">
            <v>8</v>
          </cell>
        </row>
        <row r="428">
          <cell r="J428">
            <v>10671320</v>
          </cell>
        </row>
        <row r="429">
          <cell r="F429">
            <v>5</v>
          </cell>
        </row>
        <row r="511">
          <cell r="J511">
            <v>2159300</v>
          </cell>
        </row>
        <row r="512">
          <cell r="F512">
            <v>3</v>
          </cell>
        </row>
        <row r="595">
          <cell r="J595">
            <v>2189977</v>
          </cell>
        </row>
        <row r="596">
          <cell r="F596">
            <v>2</v>
          </cell>
        </row>
        <row r="678">
          <cell r="J678">
            <v>246998</v>
          </cell>
        </row>
        <row r="679">
          <cell r="F679">
            <v>1</v>
          </cell>
        </row>
        <row r="762">
          <cell r="J762">
            <v>1406899</v>
          </cell>
        </row>
        <row r="763">
          <cell r="F763">
            <v>1</v>
          </cell>
        </row>
        <row r="845">
          <cell r="J845">
            <v>632500</v>
          </cell>
        </row>
        <row r="846">
          <cell r="F846">
            <v>1</v>
          </cell>
        </row>
        <row r="882">
          <cell r="J882">
            <v>487025</v>
          </cell>
        </row>
        <row r="883">
          <cell r="F883">
            <v>1</v>
          </cell>
        </row>
        <row r="919">
          <cell r="J919">
            <v>3228542</v>
          </cell>
        </row>
        <row r="920">
          <cell r="F920">
            <v>2</v>
          </cell>
        </row>
        <row r="956">
          <cell r="J956">
            <v>1024650</v>
          </cell>
        </row>
        <row r="957">
          <cell r="F957">
            <v>1</v>
          </cell>
        </row>
      </sheetData>
      <sheetData sheetId="51"/>
      <sheetData sheetId="52">
        <row r="30">
          <cell r="J30">
            <v>24301200</v>
          </cell>
        </row>
        <row r="31">
          <cell r="F31">
            <v>4</v>
          </cell>
        </row>
        <row r="62">
          <cell r="J62">
            <v>25560546</v>
          </cell>
        </row>
        <row r="63">
          <cell r="F63">
            <v>6</v>
          </cell>
        </row>
      </sheetData>
      <sheetData sheetId="53">
        <row r="53">
          <cell r="J53">
            <v>13896362</v>
          </cell>
        </row>
        <row r="54">
          <cell r="F54">
            <v>8</v>
          </cell>
        </row>
        <row r="88">
          <cell r="J88">
            <v>5991953</v>
          </cell>
        </row>
        <row r="89">
          <cell r="F89">
            <v>3</v>
          </cell>
        </row>
      </sheetData>
      <sheetData sheetId="54">
        <row r="55">
          <cell r="J55">
            <v>8754143</v>
          </cell>
        </row>
        <row r="56">
          <cell r="F56">
            <v>9</v>
          </cell>
        </row>
      </sheetData>
      <sheetData sheetId="55">
        <row r="45">
          <cell r="J45">
            <v>10560827</v>
          </cell>
        </row>
        <row r="46">
          <cell r="F46">
            <v>8</v>
          </cell>
        </row>
        <row r="104">
          <cell r="J104">
            <v>14790322</v>
          </cell>
        </row>
        <row r="105">
          <cell r="F105">
            <v>11</v>
          </cell>
        </row>
        <row r="150">
          <cell r="J150">
            <v>3954997</v>
          </cell>
        </row>
        <row r="151">
          <cell r="F151">
            <v>4</v>
          </cell>
        </row>
        <row r="233">
          <cell r="J233">
            <v>638120</v>
          </cell>
        </row>
        <row r="234">
          <cell r="F234">
            <v>1</v>
          </cell>
        </row>
        <row r="291">
          <cell r="J291">
            <v>6679581</v>
          </cell>
        </row>
        <row r="292">
          <cell r="F292">
            <v>4</v>
          </cell>
        </row>
      </sheetData>
      <sheetData sheetId="56">
        <row r="54">
          <cell r="J54">
            <v>35000812</v>
          </cell>
        </row>
        <row r="55">
          <cell r="F55">
            <v>16</v>
          </cell>
        </row>
        <row r="109">
          <cell r="J109">
            <v>20170951</v>
          </cell>
        </row>
        <row r="110">
          <cell r="F110">
            <v>11</v>
          </cell>
        </row>
      </sheetData>
      <sheetData sheetId="57">
        <row r="77">
          <cell r="J77">
            <v>65268100</v>
          </cell>
        </row>
        <row r="78">
          <cell r="F78">
            <v>21</v>
          </cell>
        </row>
      </sheetData>
      <sheetData sheetId="58">
        <row r="32">
          <cell r="J32">
            <v>2725558</v>
          </cell>
        </row>
        <row r="33">
          <cell r="F33">
            <v>2</v>
          </cell>
        </row>
        <row r="67">
          <cell r="J67">
            <v>8286133</v>
          </cell>
        </row>
        <row r="68">
          <cell r="F68">
            <v>3</v>
          </cell>
        </row>
        <row r="106">
          <cell r="J106">
            <v>2503500</v>
          </cell>
        </row>
        <row r="107">
          <cell r="F107">
            <v>3</v>
          </cell>
        </row>
      </sheetData>
      <sheetData sheetId="59">
        <row r="56">
          <cell r="J56">
            <v>592540</v>
          </cell>
        </row>
        <row r="57">
          <cell r="F57">
            <v>1</v>
          </cell>
        </row>
      </sheetData>
      <sheetData sheetId="60">
        <row r="32">
          <cell r="J32">
            <v>5595500</v>
          </cell>
        </row>
        <row r="33">
          <cell r="F33">
            <v>2</v>
          </cell>
        </row>
      </sheetData>
      <sheetData sheetId="61">
        <row r="32">
          <cell r="J32">
            <v>702659</v>
          </cell>
        </row>
        <row r="33">
          <cell r="F33">
            <v>1</v>
          </cell>
        </row>
      </sheetData>
      <sheetData sheetId="62">
        <row r="56">
          <cell r="J56">
            <v>3798471</v>
          </cell>
        </row>
        <row r="57">
          <cell r="F57">
            <v>3</v>
          </cell>
        </row>
      </sheetData>
      <sheetData sheetId="63">
        <row r="56">
          <cell r="J56">
            <v>1096950</v>
          </cell>
        </row>
        <row r="57">
          <cell r="F57">
            <v>1</v>
          </cell>
        </row>
        <row r="115">
          <cell r="J115">
            <v>1096950</v>
          </cell>
        </row>
        <row r="116">
          <cell r="F116">
            <v>1</v>
          </cell>
        </row>
        <row r="173">
          <cell r="J173">
            <v>9636677</v>
          </cell>
        </row>
        <row r="174">
          <cell r="F174">
            <v>4</v>
          </cell>
        </row>
      </sheetData>
      <sheetData sheetId="64">
        <row r="56">
          <cell r="J56">
            <v>1689160</v>
          </cell>
        </row>
        <row r="57">
          <cell r="F57">
            <v>2</v>
          </cell>
        </row>
        <row r="115">
          <cell r="J115">
            <v>11683050</v>
          </cell>
        </row>
        <row r="116">
          <cell r="F116">
            <v>7</v>
          </cell>
        </row>
        <row r="235">
          <cell r="J235">
            <v>5446885</v>
          </cell>
        </row>
        <row r="236">
          <cell r="F236">
            <v>2</v>
          </cell>
        </row>
        <row r="296">
          <cell r="J296">
            <v>2608088</v>
          </cell>
        </row>
        <row r="297">
          <cell r="F297">
            <v>1</v>
          </cell>
        </row>
        <row r="356">
          <cell r="J356">
            <v>2628920</v>
          </cell>
        </row>
        <row r="357">
          <cell r="F357">
            <v>1</v>
          </cell>
        </row>
        <row r="418">
          <cell r="J418">
            <v>844560</v>
          </cell>
        </row>
        <row r="419">
          <cell r="F419">
            <v>1</v>
          </cell>
        </row>
      </sheetData>
      <sheetData sheetId="65">
        <row r="68">
          <cell r="J68">
            <v>3149813</v>
          </cell>
        </row>
        <row r="69">
          <cell r="F69">
            <v>6</v>
          </cell>
        </row>
        <row r="140">
          <cell r="J140">
            <v>6955464</v>
          </cell>
        </row>
        <row r="141">
          <cell r="F141">
            <v>10</v>
          </cell>
        </row>
      </sheetData>
      <sheetData sheetId="66">
        <row r="56">
          <cell r="J56">
            <v>14617844</v>
          </cell>
        </row>
        <row r="57">
          <cell r="F57">
            <v>7</v>
          </cell>
        </row>
      </sheetData>
      <sheetData sheetId="67">
        <row r="56">
          <cell r="J56">
            <v>13025383</v>
          </cell>
        </row>
        <row r="57">
          <cell r="F57">
            <v>10</v>
          </cell>
        </row>
        <row r="114">
          <cell r="J114">
            <v>33103842</v>
          </cell>
        </row>
        <row r="115">
          <cell r="F115">
            <v>15</v>
          </cell>
        </row>
        <row r="173">
          <cell r="J173">
            <v>5484096</v>
          </cell>
        </row>
        <row r="174">
          <cell r="F174">
            <v>6</v>
          </cell>
        </row>
        <row r="233">
          <cell r="J233">
            <v>15050490</v>
          </cell>
        </row>
        <row r="234">
          <cell r="F234">
            <v>11</v>
          </cell>
        </row>
        <row r="292">
          <cell r="J292">
            <v>7745900</v>
          </cell>
        </row>
        <row r="293">
          <cell r="F293">
            <v>8</v>
          </cell>
        </row>
        <row r="351">
          <cell r="J351">
            <v>9387814</v>
          </cell>
        </row>
        <row r="352">
          <cell r="F352">
            <v>7</v>
          </cell>
        </row>
        <row r="409">
          <cell r="J409">
            <v>13616499</v>
          </cell>
        </row>
        <row r="410">
          <cell r="F410">
            <v>8</v>
          </cell>
        </row>
        <row r="468">
          <cell r="J468">
            <v>2588148</v>
          </cell>
        </row>
        <row r="469">
          <cell r="F469">
            <v>2</v>
          </cell>
        </row>
        <row r="527">
          <cell r="J527">
            <v>5687150</v>
          </cell>
        </row>
        <row r="528">
          <cell r="F528">
            <v>6</v>
          </cell>
        </row>
        <row r="587">
          <cell r="J587">
            <v>14706191</v>
          </cell>
        </row>
        <row r="588">
          <cell r="F588">
            <v>10</v>
          </cell>
        </row>
        <row r="647">
          <cell r="J647">
            <v>6750487</v>
          </cell>
        </row>
        <row r="648">
          <cell r="F648">
            <v>6</v>
          </cell>
        </row>
        <row r="705">
          <cell r="J705">
            <v>8091235</v>
          </cell>
        </row>
        <row r="706">
          <cell r="F706">
            <v>8</v>
          </cell>
        </row>
        <row r="765">
          <cell r="J765">
            <v>13525437</v>
          </cell>
        </row>
        <row r="766">
          <cell r="F766">
            <v>12</v>
          </cell>
        </row>
        <row r="824">
          <cell r="J824">
            <v>7057148</v>
          </cell>
        </row>
        <row r="825">
          <cell r="F825">
            <v>6</v>
          </cell>
        </row>
        <row r="884">
          <cell r="J884">
            <v>6076150</v>
          </cell>
        </row>
        <row r="885">
          <cell r="F885">
            <v>4</v>
          </cell>
        </row>
        <row r="944">
          <cell r="J944">
            <v>10554264</v>
          </cell>
        </row>
        <row r="945">
          <cell r="F945">
            <v>7</v>
          </cell>
        </row>
        <row r="1004">
          <cell r="J1004">
            <v>5825064</v>
          </cell>
        </row>
        <row r="1005">
          <cell r="F1005">
            <v>5</v>
          </cell>
        </row>
        <row r="1063">
          <cell r="J1063">
            <v>10770790</v>
          </cell>
        </row>
        <row r="1064">
          <cell r="F1064">
            <v>10</v>
          </cell>
        </row>
        <row r="1125">
          <cell r="J1125">
            <v>4174125</v>
          </cell>
        </row>
        <row r="1126">
          <cell r="F1126">
            <v>5</v>
          </cell>
        </row>
        <row r="1185">
          <cell r="J1185">
            <v>5654154</v>
          </cell>
        </row>
        <row r="1186">
          <cell r="F1186">
            <v>4</v>
          </cell>
        </row>
        <row r="1244">
          <cell r="J1244">
            <v>6348038</v>
          </cell>
        </row>
        <row r="1245">
          <cell r="F1245">
            <v>7</v>
          </cell>
        </row>
        <row r="1305">
          <cell r="J1305">
            <v>4671635</v>
          </cell>
        </row>
        <row r="1306">
          <cell r="F1306">
            <v>5</v>
          </cell>
        </row>
        <row r="1366">
          <cell r="J1366">
            <v>5414050</v>
          </cell>
        </row>
        <row r="1367">
          <cell r="F1367">
            <v>3</v>
          </cell>
        </row>
        <row r="1425">
          <cell r="J1425">
            <v>31003614</v>
          </cell>
        </row>
        <row r="1426">
          <cell r="F1426">
            <v>20</v>
          </cell>
        </row>
        <row r="1485">
          <cell r="J1485">
            <v>37840991</v>
          </cell>
        </row>
        <row r="1486">
          <cell r="F1486">
            <v>9</v>
          </cell>
        </row>
        <row r="1545">
          <cell r="J1545">
            <v>18954748</v>
          </cell>
        </row>
        <row r="1546">
          <cell r="F1546">
            <v>12</v>
          </cell>
        </row>
        <row r="1605">
          <cell r="J1605">
            <v>13299840</v>
          </cell>
        </row>
        <row r="1606">
          <cell r="F1606">
            <v>4</v>
          </cell>
        </row>
        <row r="1663">
          <cell r="J1663">
            <v>9815606</v>
          </cell>
        </row>
        <row r="1664">
          <cell r="F1664">
            <v>8</v>
          </cell>
        </row>
        <row r="1721">
          <cell r="J1721">
            <v>10130869</v>
          </cell>
        </row>
        <row r="1722">
          <cell r="F1722">
            <v>9</v>
          </cell>
        </row>
        <row r="1779">
          <cell r="J1779">
            <v>2928650</v>
          </cell>
        </row>
        <row r="1780">
          <cell r="F1780">
            <v>1</v>
          </cell>
        </row>
        <row r="1838">
          <cell r="J1838">
            <v>5076567</v>
          </cell>
        </row>
        <row r="1839">
          <cell r="F1839">
            <v>3</v>
          </cell>
        </row>
        <row r="1896">
          <cell r="J1896">
            <v>6696600</v>
          </cell>
        </row>
        <row r="1897">
          <cell r="F1897">
            <v>4</v>
          </cell>
        </row>
        <row r="1953">
          <cell r="J1953">
            <v>13764716</v>
          </cell>
        </row>
        <row r="1954">
          <cell r="F1954">
            <v>7</v>
          </cell>
        </row>
        <row r="2011">
          <cell r="J2011">
            <v>8001022</v>
          </cell>
        </row>
        <row r="2012">
          <cell r="F2012">
            <v>5</v>
          </cell>
        </row>
        <row r="2068">
          <cell r="J2068">
            <v>5868259</v>
          </cell>
        </row>
        <row r="2069">
          <cell r="F2069">
            <v>3</v>
          </cell>
        </row>
        <row r="2128">
          <cell r="J2128">
            <v>9069804</v>
          </cell>
        </row>
        <row r="2129">
          <cell r="F2129">
            <v>6</v>
          </cell>
        </row>
        <row r="2186">
          <cell r="J2186">
            <v>10261802</v>
          </cell>
        </row>
        <row r="2187">
          <cell r="F2187">
            <v>9</v>
          </cell>
        </row>
        <row r="2244">
          <cell r="J2244">
            <v>6009962</v>
          </cell>
        </row>
        <row r="2245">
          <cell r="F2245">
            <v>4</v>
          </cell>
        </row>
        <row r="2302">
          <cell r="J2302">
            <v>20238695</v>
          </cell>
        </row>
        <row r="2303">
          <cell r="F2303">
            <v>5</v>
          </cell>
        </row>
        <row r="2373">
          <cell r="J2373">
            <v>52993540</v>
          </cell>
        </row>
        <row r="2374">
          <cell r="F2374">
            <v>28</v>
          </cell>
        </row>
        <row r="2431">
          <cell r="J2431">
            <v>19733157</v>
          </cell>
        </row>
        <row r="2432">
          <cell r="F2432">
            <v>8</v>
          </cell>
        </row>
        <row r="2488">
          <cell r="J2488">
            <v>14197778</v>
          </cell>
        </row>
        <row r="2489">
          <cell r="F2489">
            <v>14</v>
          </cell>
        </row>
        <row r="2546">
          <cell r="J2546">
            <v>11828410</v>
          </cell>
        </row>
        <row r="2547">
          <cell r="F2547">
            <v>9</v>
          </cell>
        </row>
        <row r="2605">
          <cell r="J2605">
            <v>4913099</v>
          </cell>
        </row>
        <row r="2606">
          <cell r="F2606">
            <v>3</v>
          </cell>
        </row>
        <row r="2663">
          <cell r="J2663">
            <v>6270620</v>
          </cell>
        </row>
        <row r="2664">
          <cell r="F2664">
            <v>6</v>
          </cell>
        </row>
        <row r="2721">
          <cell r="J2721">
            <v>4995324</v>
          </cell>
        </row>
        <row r="2722">
          <cell r="F2722">
            <v>4</v>
          </cell>
        </row>
        <row r="2778">
          <cell r="J2778">
            <v>6396854</v>
          </cell>
        </row>
        <row r="2779">
          <cell r="F2779">
            <v>6</v>
          </cell>
        </row>
        <row r="2836">
          <cell r="J2836">
            <v>11820463</v>
          </cell>
        </row>
        <row r="2837">
          <cell r="F2837">
            <v>8</v>
          </cell>
        </row>
        <row r="2893">
          <cell r="J2893">
            <v>4343411</v>
          </cell>
        </row>
        <row r="2894">
          <cell r="F2894">
            <v>3</v>
          </cell>
        </row>
        <row r="2951">
          <cell r="J2951">
            <v>6338147</v>
          </cell>
        </row>
        <row r="2952">
          <cell r="F2952">
            <v>4</v>
          </cell>
        </row>
        <row r="3009">
          <cell r="J3009">
            <v>8219097</v>
          </cell>
        </row>
        <row r="3010">
          <cell r="F3010">
            <v>4</v>
          </cell>
        </row>
        <row r="3067">
          <cell r="J3067">
            <v>5307197</v>
          </cell>
        </row>
        <row r="3068">
          <cell r="F3068">
            <v>2</v>
          </cell>
        </row>
        <row r="3125">
          <cell r="J3125">
            <v>4045698</v>
          </cell>
        </row>
        <row r="3126">
          <cell r="F3126">
            <v>2</v>
          </cell>
        </row>
        <row r="3182">
          <cell r="J3182">
            <v>4631383</v>
          </cell>
        </row>
        <row r="3183">
          <cell r="F3183">
            <v>4</v>
          </cell>
        </row>
        <row r="3241">
          <cell r="J3241">
            <v>8102426</v>
          </cell>
        </row>
        <row r="3242">
          <cell r="F3242">
            <v>9</v>
          </cell>
        </row>
        <row r="3299">
          <cell r="J3299">
            <v>18651096</v>
          </cell>
        </row>
        <row r="3300">
          <cell r="F3300">
            <v>10</v>
          </cell>
        </row>
        <row r="3357">
          <cell r="J3357">
            <v>5402918</v>
          </cell>
        </row>
        <row r="3358">
          <cell r="F3358">
            <v>5</v>
          </cell>
        </row>
        <row r="3417">
          <cell r="J3417">
            <v>7155795</v>
          </cell>
        </row>
        <row r="3418">
          <cell r="F3418">
            <v>5</v>
          </cell>
        </row>
        <row r="3477">
          <cell r="J3477">
            <v>2537650</v>
          </cell>
        </row>
        <row r="3478">
          <cell r="F3478">
            <v>1</v>
          </cell>
        </row>
        <row r="3537">
          <cell r="J3537">
            <v>10619040</v>
          </cell>
        </row>
        <row r="3538">
          <cell r="F3538">
            <v>7</v>
          </cell>
        </row>
        <row r="3595">
          <cell r="J3595">
            <v>19244376</v>
          </cell>
        </row>
        <row r="3596">
          <cell r="F3596">
            <v>9</v>
          </cell>
        </row>
        <row r="3653">
          <cell r="J3653">
            <v>14722734</v>
          </cell>
        </row>
        <row r="3654">
          <cell r="F3654">
            <v>8</v>
          </cell>
        </row>
        <row r="3711">
          <cell r="J3711">
            <v>6151621</v>
          </cell>
        </row>
        <row r="3712">
          <cell r="F3712">
            <v>5</v>
          </cell>
        </row>
        <row r="3771">
          <cell r="J3771">
            <v>7662922</v>
          </cell>
        </row>
        <row r="3772">
          <cell r="F3772">
            <v>6</v>
          </cell>
        </row>
        <row r="3831">
          <cell r="J3831">
            <v>5517547</v>
          </cell>
        </row>
        <row r="3832">
          <cell r="F3832">
            <v>5</v>
          </cell>
        </row>
        <row r="3890">
          <cell r="J3890">
            <v>11430941</v>
          </cell>
        </row>
        <row r="3891">
          <cell r="F3891">
            <v>6</v>
          </cell>
        </row>
        <row r="3948">
          <cell r="J3948">
            <v>15091528</v>
          </cell>
        </row>
        <row r="3949">
          <cell r="F3949">
            <v>9</v>
          </cell>
        </row>
        <row r="4006">
          <cell r="J4006">
            <v>4113098</v>
          </cell>
        </row>
        <row r="4007">
          <cell r="F4007">
            <v>2</v>
          </cell>
        </row>
        <row r="4064">
          <cell r="J4064">
            <v>25912043</v>
          </cell>
        </row>
        <row r="4065">
          <cell r="F4065">
            <v>20</v>
          </cell>
        </row>
        <row r="4123">
          <cell r="J4123">
            <v>18483795</v>
          </cell>
        </row>
        <row r="4124">
          <cell r="F4124">
            <v>11</v>
          </cell>
        </row>
        <row r="4182">
          <cell r="J4182">
            <v>17123277</v>
          </cell>
        </row>
        <row r="4183">
          <cell r="F4183">
            <v>10</v>
          </cell>
        </row>
        <row r="4239">
          <cell r="J4239">
            <v>20596782</v>
          </cell>
        </row>
        <row r="4240">
          <cell r="F4240">
            <v>12</v>
          </cell>
        </row>
        <row r="4297">
          <cell r="J4297">
            <v>4471700</v>
          </cell>
        </row>
        <row r="4298">
          <cell r="F4298">
            <v>3</v>
          </cell>
        </row>
        <row r="4355">
          <cell r="J4355">
            <v>5680473</v>
          </cell>
        </row>
        <row r="4356">
          <cell r="F4356">
            <v>7</v>
          </cell>
        </row>
        <row r="4414">
          <cell r="J4414">
            <v>5823648</v>
          </cell>
        </row>
        <row r="4415">
          <cell r="F4415">
            <v>3</v>
          </cell>
        </row>
        <row r="4474">
          <cell r="J4474">
            <v>4798589</v>
          </cell>
        </row>
        <row r="4475">
          <cell r="F4475">
            <v>5</v>
          </cell>
        </row>
        <row r="4534">
          <cell r="J4534">
            <v>5690927</v>
          </cell>
        </row>
        <row r="4535">
          <cell r="F4535">
            <v>6</v>
          </cell>
        </row>
        <row r="4592">
          <cell r="J4592">
            <v>2872385</v>
          </cell>
        </row>
        <row r="4593">
          <cell r="F4593">
            <v>2</v>
          </cell>
        </row>
        <row r="4652">
          <cell r="J4652">
            <v>4011950</v>
          </cell>
        </row>
        <row r="4653">
          <cell r="F4653">
            <v>3</v>
          </cell>
        </row>
        <row r="4710">
          <cell r="J4710">
            <v>3981690</v>
          </cell>
        </row>
        <row r="4711">
          <cell r="F4711">
            <v>3</v>
          </cell>
        </row>
        <row r="4770">
          <cell r="J4770">
            <v>2486270</v>
          </cell>
        </row>
        <row r="4771">
          <cell r="F4771">
            <v>2</v>
          </cell>
        </row>
        <row r="4827">
          <cell r="J4827">
            <v>13718865</v>
          </cell>
        </row>
        <row r="4828">
          <cell r="F4828">
            <v>3</v>
          </cell>
        </row>
        <row r="4886">
          <cell r="J4886">
            <v>23397880</v>
          </cell>
        </row>
        <row r="4887">
          <cell r="F4887">
            <v>6</v>
          </cell>
        </row>
        <row r="4944">
          <cell r="J4944">
            <v>5199297</v>
          </cell>
        </row>
        <row r="4945">
          <cell r="F4945">
            <v>4</v>
          </cell>
        </row>
        <row r="5004">
          <cell r="J5004">
            <v>6015788</v>
          </cell>
        </row>
        <row r="5005">
          <cell r="F5005">
            <v>5</v>
          </cell>
        </row>
        <row r="5064">
          <cell r="J5064">
            <v>10068142</v>
          </cell>
        </row>
        <row r="5065">
          <cell r="F5065">
            <v>5</v>
          </cell>
        </row>
        <row r="5125">
          <cell r="J5125">
            <v>30043628</v>
          </cell>
        </row>
        <row r="5126">
          <cell r="F5126">
            <v>24</v>
          </cell>
        </row>
        <row r="5184">
          <cell r="J5184">
            <v>5864737</v>
          </cell>
        </row>
        <row r="5185">
          <cell r="F5185">
            <v>4</v>
          </cell>
        </row>
        <row r="5244">
          <cell r="J5244">
            <v>7374358</v>
          </cell>
        </row>
        <row r="5245">
          <cell r="F5245">
            <v>6</v>
          </cell>
        </row>
        <row r="5305">
          <cell r="J5305">
            <v>1326000</v>
          </cell>
        </row>
        <row r="5306">
          <cell r="F5306">
            <v>0</v>
          </cell>
        </row>
        <row r="5365">
          <cell r="J5365">
            <v>2896000</v>
          </cell>
        </row>
        <row r="5366">
          <cell r="F5366">
            <v>1</v>
          </cell>
        </row>
        <row r="5424">
          <cell r="J5424">
            <v>10739121</v>
          </cell>
        </row>
        <row r="5425">
          <cell r="F5425">
            <v>8</v>
          </cell>
        </row>
        <row r="5482">
          <cell r="J5482">
            <v>8029955</v>
          </cell>
        </row>
        <row r="5483">
          <cell r="F5483">
            <v>4</v>
          </cell>
        </row>
        <row r="5541">
          <cell r="J5541">
            <v>2847600</v>
          </cell>
        </row>
        <row r="5542">
          <cell r="F5542">
            <v>2</v>
          </cell>
        </row>
        <row r="5599">
          <cell r="J5599">
            <v>5739849</v>
          </cell>
        </row>
        <row r="5600">
          <cell r="F5600">
            <v>5</v>
          </cell>
        </row>
        <row r="5657">
          <cell r="J5657">
            <v>6570196</v>
          </cell>
        </row>
        <row r="5658">
          <cell r="F5658">
            <v>7</v>
          </cell>
        </row>
        <row r="5717">
          <cell r="J5717">
            <v>16332013</v>
          </cell>
        </row>
        <row r="5718">
          <cell r="F5718">
            <v>14</v>
          </cell>
        </row>
        <row r="5778">
          <cell r="J5778">
            <v>27081596</v>
          </cell>
        </row>
        <row r="5779">
          <cell r="F5779">
            <v>14</v>
          </cell>
        </row>
        <row r="5839">
          <cell r="J5839">
            <v>11654842</v>
          </cell>
        </row>
        <row r="5840">
          <cell r="F5840">
            <v>9</v>
          </cell>
        </row>
        <row r="5899">
          <cell r="J5899">
            <v>5684220</v>
          </cell>
        </row>
        <row r="5900">
          <cell r="F5900">
            <v>4</v>
          </cell>
        </row>
        <row r="5960">
          <cell r="J5960">
            <v>3605170</v>
          </cell>
        </row>
        <row r="5961">
          <cell r="F5961">
            <v>3</v>
          </cell>
        </row>
        <row r="6021">
          <cell r="J6021">
            <v>5322550</v>
          </cell>
        </row>
        <row r="6022">
          <cell r="F6022">
            <v>6</v>
          </cell>
        </row>
        <row r="6081">
          <cell r="J6081">
            <v>10779809</v>
          </cell>
        </row>
        <row r="6082">
          <cell r="F6082">
            <v>10</v>
          </cell>
        </row>
        <row r="6142">
          <cell r="J6142">
            <v>15371103</v>
          </cell>
        </row>
        <row r="6143">
          <cell r="F6143">
            <v>9</v>
          </cell>
        </row>
        <row r="6203">
          <cell r="J6203">
            <v>11282920</v>
          </cell>
        </row>
        <row r="6204">
          <cell r="F6204">
            <v>6</v>
          </cell>
        </row>
        <row r="6263">
          <cell r="J6263">
            <v>3520298</v>
          </cell>
        </row>
        <row r="6264">
          <cell r="F6264">
            <v>3</v>
          </cell>
        </row>
        <row r="6324">
          <cell r="J6324">
            <v>2824099</v>
          </cell>
        </row>
        <row r="6325">
          <cell r="F6325">
            <v>2</v>
          </cell>
        </row>
        <row r="6384">
          <cell r="J6384">
            <v>7731597</v>
          </cell>
        </row>
        <row r="6385">
          <cell r="F6385">
            <v>9</v>
          </cell>
        </row>
        <row r="6443">
          <cell r="J6443">
            <v>11694413</v>
          </cell>
        </row>
        <row r="6444">
          <cell r="F6444">
            <v>8</v>
          </cell>
        </row>
        <row r="6504">
          <cell r="J6504">
            <v>2786677</v>
          </cell>
        </row>
        <row r="6505">
          <cell r="F6505">
            <v>3</v>
          </cell>
        </row>
        <row r="6564">
          <cell r="J6564">
            <v>4605500</v>
          </cell>
        </row>
        <row r="6565">
          <cell r="F6565">
            <v>3</v>
          </cell>
        </row>
        <row r="6624">
          <cell r="J6624">
            <v>3271198</v>
          </cell>
        </row>
        <row r="6625">
          <cell r="F6625">
            <v>2</v>
          </cell>
        </row>
        <row r="6685">
          <cell r="J6685">
            <v>4207998</v>
          </cell>
        </row>
        <row r="6686">
          <cell r="F6686">
            <v>4</v>
          </cell>
        </row>
        <row r="6745">
          <cell r="J6745">
            <v>3165925</v>
          </cell>
        </row>
        <row r="6746">
          <cell r="F6746">
            <v>2</v>
          </cell>
        </row>
        <row r="6805">
          <cell r="J6805">
            <v>3666798</v>
          </cell>
        </row>
        <row r="6806">
          <cell r="F6806">
            <v>2</v>
          </cell>
        </row>
        <row r="6866">
          <cell r="J6866">
            <v>4483158</v>
          </cell>
        </row>
        <row r="6867">
          <cell r="F6867">
            <v>2</v>
          </cell>
        </row>
        <row r="6926">
          <cell r="J6926">
            <v>3305698</v>
          </cell>
        </row>
        <row r="6927">
          <cell r="F6927">
            <v>2</v>
          </cell>
        </row>
        <row r="6987">
          <cell r="J6987">
            <v>4177144</v>
          </cell>
        </row>
        <row r="6988">
          <cell r="F6988">
            <v>3</v>
          </cell>
        </row>
        <row r="7048">
          <cell r="J7048">
            <v>7636696</v>
          </cell>
        </row>
        <row r="7049">
          <cell r="F7049">
            <v>5</v>
          </cell>
        </row>
        <row r="7109">
          <cell r="J7109">
            <v>3803780</v>
          </cell>
        </row>
        <row r="7110">
          <cell r="F7110">
            <v>3</v>
          </cell>
        </row>
        <row r="7169">
          <cell r="J7169">
            <v>4518962</v>
          </cell>
        </row>
        <row r="7170">
          <cell r="F7170">
            <v>2</v>
          </cell>
        </row>
        <row r="7231">
          <cell r="J7231">
            <v>6549607</v>
          </cell>
        </row>
        <row r="7232">
          <cell r="F7232">
            <v>5</v>
          </cell>
        </row>
        <row r="7292">
          <cell r="J7292">
            <v>8162958</v>
          </cell>
        </row>
        <row r="7293">
          <cell r="F7293">
            <v>6</v>
          </cell>
        </row>
        <row r="7353">
          <cell r="J7353">
            <v>1472600</v>
          </cell>
        </row>
        <row r="7354">
          <cell r="F7354">
            <v>1</v>
          </cell>
        </row>
        <row r="7415">
          <cell r="J7415">
            <v>2894399</v>
          </cell>
        </row>
        <row r="7416">
          <cell r="F7416">
            <v>2</v>
          </cell>
        </row>
        <row r="7476">
          <cell r="J7476">
            <v>22432360</v>
          </cell>
        </row>
        <row r="7477">
          <cell r="F7477">
            <v>4</v>
          </cell>
        </row>
        <row r="7512">
          <cell r="J7512">
            <v>10350764</v>
          </cell>
        </row>
        <row r="7513">
          <cell r="F7513">
            <v>6</v>
          </cell>
        </row>
        <row r="7571">
          <cell r="J7571">
            <v>3316798</v>
          </cell>
        </row>
        <row r="7572">
          <cell r="F7572">
            <v>2</v>
          </cell>
        </row>
        <row r="7631">
          <cell r="J7631">
            <v>3652650</v>
          </cell>
        </row>
        <row r="7632">
          <cell r="F7632">
            <v>5</v>
          </cell>
        </row>
        <row r="7666">
          <cell r="J7666">
            <v>8040230</v>
          </cell>
        </row>
        <row r="7667">
          <cell r="F7667">
            <v>6</v>
          </cell>
        </row>
        <row r="7704">
          <cell r="J7704">
            <v>7699592</v>
          </cell>
        </row>
        <row r="7705">
          <cell r="F7705">
            <v>5</v>
          </cell>
        </row>
        <row r="7764">
          <cell r="J7764">
            <v>8049176</v>
          </cell>
        </row>
        <row r="7765">
          <cell r="F7765">
            <v>6</v>
          </cell>
        </row>
        <row r="7799">
          <cell r="J7799">
            <v>14572490</v>
          </cell>
        </row>
        <row r="7800">
          <cell r="F7800">
            <v>8</v>
          </cell>
        </row>
        <row r="7860">
          <cell r="J7860">
            <v>17784450</v>
          </cell>
        </row>
        <row r="7861">
          <cell r="F7861">
            <v>8</v>
          </cell>
        </row>
        <row r="7919">
          <cell r="J7919">
            <v>4052410</v>
          </cell>
        </row>
        <row r="7920">
          <cell r="F7920">
            <v>4</v>
          </cell>
        </row>
        <row r="7977">
          <cell r="J7977">
            <v>14111487</v>
          </cell>
        </row>
        <row r="7978">
          <cell r="F7978">
            <v>3</v>
          </cell>
        </row>
        <row r="8037">
          <cell r="J8037">
            <v>1473965</v>
          </cell>
        </row>
        <row r="8038">
          <cell r="F8038">
            <v>1</v>
          </cell>
        </row>
        <row r="8098">
          <cell r="J8098">
            <v>3304000</v>
          </cell>
        </row>
        <row r="8099">
          <cell r="F8099">
            <v>3</v>
          </cell>
        </row>
        <row r="8159">
          <cell r="J8159">
            <v>4238325</v>
          </cell>
        </row>
        <row r="8160">
          <cell r="F8160">
            <v>3</v>
          </cell>
        </row>
        <row r="8221">
          <cell r="J8221">
            <v>2210612</v>
          </cell>
        </row>
        <row r="8222">
          <cell r="F8222">
            <v>2</v>
          </cell>
        </row>
        <row r="8257">
          <cell r="J8257">
            <v>12848166</v>
          </cell>
        </row>
        <row r="8258">
          <cell r="F8258">
            <v>7</v>
          </cell>
        </row>
        <row r="8438">
          <cell r="J8438">
            <v>25248649</v>
          </cell>
        </row>
        <row r="8439">
          <cell r="F8439">
            <v>14</v>
          </cell>
        </row>
        <row r="8497">
          <cell r="J8497">
            <v>1201750</v>
          </cell>
        </row>
        <row r="8498">
          <cell r="F8498">
            <v>1</v>
          </cell>
        </row>
        <row r="8557">
          <cell r="J8557">
            <v>5199977</v>
          </cell>
        </row>
        <row r="8558">
          <cell r="F8558">
            <v>4</v>
          </cell>
        </row>
        <row r="8616">
          <cell r="J8616">
            <v>4678821</v>
          </cell>
        </row>
        <row r="8617">
          <cell r="F8617">
            <v>4</v>
          </cell>
        </row>
        <row r="8676">
          <cell r="J8676">
            <v>679900</v>
          </cell>
        </row>
        <row r="8677">
          <cell r="F8677">
            <v>0</v>
          </cell>
        </row>
        <row r="8737">
          <cell r="J8737">
            <v>1612799</v>
          </cell>
        </row>
        <row r="8738">
          <cell r="F8738">
            <v>1</v>
          </cell>
        </row>
        <row r="8797">
          <cell r="J8797">
            <v>4915202</v>
          </cell>
        </row>
        <row r="8798">
          <cell r="F8798">
            <v>3</v>
          </cell>
        </row>
        <row r="8857">
          <cell r="J8857">
            <v>1295470</v>
          </cell>
        </row>
        <row r="8858">
          <cell r="F8858">
            <v>1</v>
          </cell>
        </row>
        <row r="8917">
          <cell r="J8917">
            <v>1538900</v>
          </cell>
        </row>
        <row r="8918">
          <cell r="F8918">
            <v>1</v>
          </cell>
        </row>
        <row r="8977">
          <cell r="J8977">
            <v>715000</v>
          </cell>
        </row>
        <row r="8978">
          <cell r="F8978">
            <v>0</v>
          </cell>
        </row>
        <row r="9097">
          <cell r="J9097">
            <v>1751500</v>
          </cell>
        </row>
        <row r="9098">
          <cell r="F9098">
            <v>1</v>
          </cell>
        </row>
        <row r="9157">
          <cell r="J9157">
            <v>715000</v>
          </cell>
        </row>
        <row r="9158">
          <cell r="F9158">
            <v>0</v>
          </cell>
        </row>
        <row r="9217">
          <cell r="J9217">
            <v>2769798</v>
          </cell>
        </row>
        <row r="9218">
          <cell r="F9218">
            <v>2</v>
          </cell>
        </row>
        <row r="9277">
          <cell r="J9277">
            <v>1430900</v>
          </cell>
        </row>
        <row r="9278">
          <cell r="F9278">
            <v>1</v>
          </cell>
        </row>
        <row r="9337">
          <cell r="J9337">
            <v>715000</v>
          </cell>
        </row>
        <row r="9338">
          <cell r="F9338">
            <v>0</v>
          </cell>
        </row>
        <row r="9397">
          <cell r="J9397">
            <v>1711498</v>
          </cell>
        </row>
        <row r="9398">
          <cell r="F9398">
            <v>1</v>
          </cell>
        </row>
        <row r="9458">
          <cell r="J9458">
            <v>2504998</v>
          </cell>
        </row>
        <row r="9459">
          <cell r="F9459">
            <v>2</v>
          </cell>
        </row>
        <row r="9519">
          <cell r="J9519">
            <v>2253178</v>
          </cell>
        </row>
        <row r="9520">
          <cell r="F9520">
            <v>2</v>
          </cell>
        </row>
        <row r="9556">
          <cell r="J9556">
            <v>1283000</v>
          </cell>
        </row>
        <row r="9557">
          <cell r="F9557">
            <v>2</v>
          </cell>
        </row>
        <row r="9616">
          <cell r="J9616">
            <v>1802415</v>
          </cell>
        </row>
        <row r="9617">
          <cell r="F9617">
            <v>2</v>
          </cell>
        </row>
        <row r="9677">
          <cell r="J9677">
            <v>2186915</v>
          </cell>
        </row>
        <row r="9678">
          <cell r="F9678">
            <v>2</v>
          </cell>
        </row>
        <row r="9738">
          <cell r="J9738">
            <v>2216913</v>
          </cell>
        </row>
        <row r="9739">
          <cell r="F9739">
            <v>2</v>
          </cell>
        </row>
        <row r="9799">
          <cell r="J9799">
            <v>2903988</v>
          </cell>
        </row>
        <row r="9800">
          <cell r="F9800">
            <v>2</v>
          </cell>
        </row>
        <row r="9860">
          <cell r="J9860">
            <v>6615152</v>
          </cell>
        </row>
        <row r="9861">
          <cell r="F9861">
            <v>4</v>
          </cell>
        </row>
        <row r="9920">
          <cell r="J9920">
            <v>1893098</v>
          </cell>
        </row>
        <row r="9921">
          <cell r="F9921">
            <v>2</v>
          </cell>
        </row>
        <row r="9980">
          <cell r="J9980">
            <v>2115598</v>
          </cell>
        </row>
        <row r="9981">
          <cell r="F9981">
            <v>1</v>
          </cell>
        </row>
        <row r="10040">
          <cell r="J10040">
            <v>1605600</v>
          </cell>
        </row>
        <row r="10041">
          <cell r="F10041">
            <v>1</v>
          </cell>
        </row>
        <row r="10100">
          <cell r="J10100">
            <v>1735600</v>
          </cell>
        </row>
        <row r="10101">
          <cell r="F10101">
            <v>1</v>
          </cell>
        </row>
        <row r="10160">
          <cell r="J10160">
            <v>1722100</v>
          </cell>
        </row>
        <row r="10161">
          <cell r="F10161">
            <v>1</v>
          </cell>
        </row>
        <row r="10220">
          <cell r="J10220">
            <v>2239597</v>
          </cell>
        </row>
        <row r="10221">
          <cell r="F10221">
            <v>1</v>
          </cell>
        </row>
        <row r="10281">
          <cell r="J10281">
            <v>6233550</v>
          </cell>
        </row>
        <row r="10282">
          <cell r="F10282">
            <v>6</v>
          </cell>
        </row>
        <row r="10342">
          <cell r="J10342">
            <v>1825850</v>
          </cell>
        </row>
        <row r="10343">
          <cell r="F10343">
            <v>2</v>
          </cell>
        </row>
        <row r="10402">
          <cell r="J10402">
            <v>10902105</v>
          </cell>
        </row>
        <row r="10403">
          <cell r="F10403">
            <v>14</v>
          </cell>
        </row>
        <row r="10461">
          <cell r="J10461">
            <v>6140370</v>
          </cell>
        </row>
        <row r="10462">
          <cell r="F10462">
            <v>8</v>
          </cell>
        </row>
        <row r="10583">
          <cell r="J10583">
            <v>5898315</v>
          </cell>
        </row>
        <row r="10584">
          <cell r="F10584">
            <v>4</v>
          </cell>
        </row>
        <row r="10642">
          <cell r="J10642">
            <v>7448980</v>
          </cell>
        </row>
        <row r="10643">
          <cell r="F10643">
            <v>5</v>
          </cell>
        </row>
        <row r="10701">
          <cell r="J10701">
            <v>715000</v>
          </cell>
        </row>
        <row r="10702">
          <cell r="F10702">
            <v>0</v>
          </cell>
        </row>
        <row r="10735">
          <cell r="J10735">
            <v>715000</v>
          </cell>
        </row>
        <row r="10736">
          <cell r="F10736">
            <v>0</v>
          </cell>
        </row>
        <row r="10856">
          <cell r="J10856">
            <v>3356250</v>
          </cell>
        </row>
        <row r="10857">
          <cell r="F10857">
            <v>3</v>
          </cell>
        </row>
        <row r="10918">
          <cell r="J10918">
            <v>637000</v>
          </cell>
        </row>
        <row r="10919">
          <cell r="F10919">
            <v>0</v>
          </cell>
        </row>
        <row r="10978">
          <cell r="J10978">
            <v>9203860</v>
          </cell>
        </row>
        <row r="10979">
          <cell r="F10979">
            <v>4</v>
          </cell>
        </row>
        <row r="11037">
          <cell r="J11037">
            <v>2823300</v>
          </cell>
        </row>
        <row r="11038">
          <cell r="F11038">
            <v>2</v>
          </cell>
        </row>
        <row r="11097">
          <cell r="J11097">
            <v>620100</v>
          </cell>
        </row>
        <row r="11098">
          <cell r="F11098">
            <v>0</v>
          </cell>
        </row>
        <row r="11159">
          <cell r="J11159">
            <v>620100</v>
          </cell>
        </row>
        <row r="11160">
          <cell r="F11160">
            <v>0</v>
          </cell>
        </row>
        <row r="11221">
          <cell r="J11221">
            <v>1322200</v>
          </cell>
        </row>
        <row r="11222">
          <cell r="F11222">
            <v>1</v>
          </cell>
        </row>
        <row r="11281">
          <cell r="J11281">
            <v>2601420</v>
          </cell>
        </row>
        <row r="11282">
          <cell r="F11282">
            <v>2</v>
          </cell>
        </row>
        <row r="11341">
          <cell r="J11341">
            <v>8292533</v>
          </cell>
        </row>
        <row r="11342">
          <cell r="F11342">
            <v>6</v>
          </cell>
        </row>
        <row r="11401">
          <cell r="J11401">
            <v>1118450</v>
          </cell>
        </row>
        <row r="11402">
          <cell r="F11402">
            <v>2</v>
          </cell>
        </row>
        <row r="11460">
          <cell r="J11460">
            <v>1443500</v>
          </cell>
        </row>
        <row r="11461">
          <cell r="F11461">
            <v>2</v>
          </cell>
        </row>
        <row r="11519">
          <cell r="J11519">
            <v>1678637</v>
          </cell>
        </row>
        <row r="11520">
          <cell r="F11520">
            <v>3</v>
          </cell>
        </row>
        <row r="11578">
          <cell r="J11578">
            <v>477400</v>
          </cell>
        </row>
        <row r="11579">
          <cell r="F11579">
            <v>0</v>
          </cell>
        </row>
        <row r="11638">
          <cell r="J11638">
            <v>539000</v>
          </cell>
        </row>
        <row r="11639">
          <cell r="F11639">
            <v>0</v>
          </cell>
        </row>
        <row r="11697">
          <cell r="J11697">
            <v>1793900</v>
          </cell>
        </row>
        <row r="11698">
          <cell r="F11698">
            <v>1</v>
          </cell>
        </row>
        <row r="11758">
          <cell r="J11758">
            <v>1184900</v>
          </cell>
        </row>
        <row r="11759">
          <cell r="F11759">
            <v>1</v>
          </cell>
        </row>
        <row r="11817">
          <cell r="J11817">
            <v>457380</v>
          </cell>
        </row>
        <row r="11818">
          <cell r="F11818">
            <v>0</v>
          </cell>
        </row>
        <row r="11877">
          <cell r="J11877">
            <v>2240101</v>
          </cell>
        </row>
        <row r="11878">
          <cell r="F11878">
            <v>2</v>
          </cell>
        </row>
        <row r="11938">
          <cell r="J11938">
            <v>13419546</v>
          </cell>
        </row>
        <row r="11939">
          <cell r="F11939">
            <v>7</v>
          </cell>
        </row>
        <row r="11999">
          <cell r="J11999">
            <v>523600</v>
          </cell>
        </row>
        <row r="12000">
          <cell r="F12000">
            <v>0</v>
          </cell>
        </row>
        <row r="12061">
          <cell r="J12061">
            <v>523600</v>
          </cell>
        </row>
        <row r="12062">
          <cell r="F12062">
            <v>0</v>
          </cell>
        </row>
        <row r="12121">
          <cell r="J12121">
            <v>523600</v>
          </cell>
        </row>
        <row r="12122">
          <cell r="F12122">
            <v>0</v>
          </cell>
        </row>
        <row r="12182">
          <cell r="J12182">
            <v>3070500</v>
          </cell>
        </row>
        <row r="12183">
          <cell r="F12183">
            <v>1</v>
          </cell>
        </row>
        <row r="12242">
          <cell r="J12242">
            <v>214060</v>
          </cell>
        </row>
        <row r="12243">
          <cell r="F12243">
            <v>0</v>
          </cell>
        </row>
        <row r="12424">
          <cell r="J12424">
            <v>188500</v>
          </cell>
        </row>
        <row r="12425">
          <cell r="F12425">
            <v>0</v>
          </cell>
        </row>
        <row r="12484">
          <cell r="J12484">
            <v>14177615</v>
          </cell>
        </row>
        <row r="12485">
          <cell r="F12485">
            <v>4</v>
          </cell>
        </row>
        <row r="12545">
          <cell r="J12545">
            <v>218680</v>
          </cell>
        </row>
        <row r="12546">
          <cell r="F12546">
            <v>0</v>
          </cell>
        </row>
        <row r="12606">
          <cell r="J12606">
            <v>218680</v>
          </cell>
        </row>
        <row r="12607">
          <cell r="F12607">
            <v>0</v>
          </cell>
        </row>
        <row r="12667">
          <cell r="J12667">
            <v>1407912</v>
          </cell>
        </row>
        <row r="12668">
          <cell r="F12668">
            <v>1</v>
          </cell>
        </row>
        <row r="12729">
          <cell r="J12729">
            <v>267960</v>
          </cell>
        </row>
        <row r="12730">
          <cell r="F12730">
            <v>0</v>
          </cell>
        </row>
        <row r="12789">
          <cell r="J12789">
            <v>267960</v>
          </cell>
        </row>
        <row r="12790">
          <cell r="F12790">
            <v>0</v>
          </cell>
        </row>
        <row r="12851">
          <cell r="J12851">
            <v>14926426</v>
          </cell>
        </row>
        <row r="12852">
          <cell r="F12852">
            <v>7</v>
          </cell>
        </row>
        <row r="12913">
          <cell r="J12913">
            <v>9640125</v>
          </cell>
        </row>
        <row r="12914">
          <cell r="F12914">
            <v>5</v>
          </cell>
        </row>
        <row r="12974">
          <cell r="J12974">
            <v>267960</v>
          </cell>
        </row>
        <row r="12975">
          <cell r="F12975">
            <v>0</v>
          </cell>
        </row>
        <row r="13036">
          <cell r="J13036">
            <v>10232552</v>
          </cell>
        </row>
        <row r="13037">
          <cell r="F13037">
            <v>4</v>
          </cell>
        </row>
        <row r="13097">
          <cell r="J13097">
            <v>267960</v>
          </cell>
        </row>
        <row r="13098">
          <cell r="F13098">
            <v>0</v>
          </cell>
        </row>
        <row r="13158">
          <cell r="J13158">
            <v>267960</v>
          </cell>
        </row>
        <row r="13159">
          <cell r="F13159">
            <v>0</v>
          </cell>
        </row>
        <row r="13219">
          <cell r="J13219">
            <v>250900</v>
          </cell>
        </row>
        <row r="13220">
          <cell r="F13220">
            <v>0</v>
          </cell>
        </row>
        <row r="13304">
          <cell r="J13304">
            <v>159900</v>
          </cell>
        </row>
        <row r="13305">
          <cell r="F13305">
            <v>0</v>
          </cell>
        </row>
        <row r="13364">
          <cell r="J13364">
            <v>246400</v>
          </cell>
        </row>
        <row r="13365">
          <cell r="F13365">
            <v>0</v>
          </cell>
        </row>
        <row r="13424">
          <cell r="J13424">
            <v>3884017</v>
          </cell>
        </row>
        <row r="13425">
          <cell r="F13425">
            <v>2</v>
          </cell>
        </row>
        <row r="13483">
          <cell r="J13483">
            <v>951000</v>
          </cell>
        </row>
        <row r="13484">
          <cell r="F13484">
            <v>3</v>
          </cell>
        </row>
        <row r="13602">
          <cell r="J13602">
            <v>113100</v>
          </cell>
        </row>
        <row r="13603">
          <cell r="F13603">
            <v>0</v>
          </cell>
        </row>
        <row r="13663">
          <cell r="J13663">
            <v>16900</v>
          </cell>
        </row>
        <row r="13664">
          <cell r="F13664">
            <v>0</v>
          </cell>
        </row>
        <row r="13724">
          <cell r="J13724">
            <v>19714329</v>
          </cell>
        </row>
        <row r="13725">
          <cell r="F13725">
            <v>5</v>
          </cell>
        </row>
        <row r="13783">
          <cell r="J13783">
            <v>698950</v>
          </cell>
        </row>
        <row r="13784">
          <cell r="F13784">
            <v>1</v>
          </cell>
        </row>
        <row r="13843">
          <cell r="J13843">
            <v>1078000</v>
          </cell>
        </row>
        <row r="13844">
          <cell r="F13844">
            <v>1</v>
          </cell>
        </row>
        <row r="13902">
          <cell r="J13902">
            <v>1067000</v>
          </cell>
        </row>
        <row r="13903">
          <cell r="F13903">
            <v>1</v>
          </cell>
        </row>
        <row r="13961">
          <cell r="J13961">
            <v>771000</v>
          </cell>
        </row>
        <row r="13962">
          <cell r="F13962">
            <v>1</v>
          </cell>
        </row>
        <row r="14021">
          <cell r="J14021">
            <v>1067000</v>
          </cell>
        </row>
        <row r="14022">
          <cell r="F14022">
            <v>1</v>
          </cell>
        </row>
        <row r="14082">
          <cell r="J14082">
            <v>105300</v>
          </cell>
        </row>
        <row r="14083">
          <cell r="F14083">
            <v>0</v>
          </cell>
        </row>
        <row r="14143">
          <cell r="J14143">
            <v>105300</v>
          </cell>
        </row>
        <row r="14144">
          <cell r="F14144">
            <v>0</v>
          </cell>
        </row>
        <row r="14202">
          <cell r="J14202">
            <v>109340</v>
          </cell>
        </row>
        <row r="14203">
          <cell r="F14203">
            <v>0</v>
          </cell>
        </row>
        <row r="14263">
          <cell r="J14263">
            <v>109340</v>
          </cell>
        </row>
        <row r="14264">
          <cell r="F14264">
            <v>0</v>
          </cell>
        </row>
        <row r="14324">
          <cell r="J14324">
            <v>409340</v>
          </cell>
        </row>
        <row r="14325">
          <cell r="F14325">
            <v>0</v>
          </cell>
        </row>
      </sheetData>
      <sheetData sheetId="68">
        <row r="43">
          <cell r="J43">
            <v>10459900</v>
          </cell>
        </row>
        <row r="44">
          <cell r="F44">
            <v>10</v>
          </cell>
        </row>
      </sheetData>
      <sheetData sheetId="69">
        <row r="33">
          <cell r="J33">
            <v>16884676</v>
          </cell>
        </row>
        <row r="34">
          <cell r="F34">
            <v>10</v>
          </cell>
        </row>
        <row r="68">
          <cell r="J68">
            <v>10733106</v>
          </cell>
        </row>
        <row r="69">
          <cell r="F69">
            <v>7</v>
          </cell>
        </row>
        <row r="105">
          <cell r="J105">
            <v>11540268</v>
          </cell>
        </row>
        <row r="106">
          <cell r="F106">
            <v>7</v>
          </cell>
        </row>
      </sheetData>
      <sheetData sheetId="70">
        <row r="34">
          <cell r="J34">
            <v>44605441</v>
          </cell>
        </row>
        <row r="35">
          <cell r="F35">
            <v>15</v>
          </cell>
        </row>
        <row r="73">
          <cell r="J73">
            <v>37531626</v>
          </cell>
        </row>
        <row r="74">
          <cell r="F74">
            <v>15</v>
          </cell>
        </row>
        <row r="110">
          <cell r="J110">
            <v>38115590</v>
          </cell>
        </row>
        <row r="111">
          <cell r="F111">
            <v>13</v>
          </cell>
        </row>
      </sheetData>
      <sheetData sheetId="71">
        <row r="55">
          <cell r="J55">
            <v>9325082</v>
          </cell>
        </row>
        <row r="56">
          <cell r="F56">
            <v>13</v>
          </cell>
        </row>
        <row r="113">
          <cell r="J113">
            <v>13453146</v>
          </cell>
        </row>
        <row r="114">
          <cell r="F114">
            <v>16</v>
          </cell>
        </row>
        <row r="172">
          <cell r="J172">
            <v>12819081</v>
          </cell>
        </row>
        <row r="173">
          <cell r="F173">
            <v>13</v>
          </cell>
        </row>
        <row r="232">
          <cell r="J232">
            <v>11297019</v>
          </cell>
        </row>
        <row r="233">
          <cell r="F233">
            <v>12</v>
          </cell>
        </row>
        <row r="290">
          <cell r="J290">
            <v>26615029</v>
          </cell>
        </row>
        <row r="291">
          <cell r="F291">
            <v>29</v>
          </cell>
        </row>
        <row r="349">
          <cell r="J349">
            <v>11990973</v>
          </cell>
        </row>
        <row r="350">
          <cell r="F350">
            <v>13</v>
          </cell>
        </row>
        <row r="407">
          <cell r="J407">
            <v>18352498</v>
          </cell>
        </row>
        <row r="408">
          <cell r="F408">
            <v>14</v>
          </cell>
        </row>
        <row r="466">
          <cell r="J466">
            <v>22820805</v>
          </cell>
        </row>
        <row r="467">
          <cell r="F467">
            <v>19</v>
          </cell>
        </row>
        <row r="524">
          <cell r="J524">
            <v>20164517</v>
          </cell>
        </row>
        <row r="525">
          <cell r="F525">
            <v>24</v>
          </cell>
        </row>
        <row r="582">
          <cell r="J582">
            <v>29716003</v>
          </cell>
        </row>
        <row r="583">
          <cell r="F583">
            <v>16</v>
          </cell>
        </row>
        <row r="642">
          <cell r="J642">
            <v>11169759</v>
          </cell>
        </row>
        <row r="643">
          <cell r="F643">
            <v>11</v>
          </cell>
        </row>
        <row r="702">
          <cell r="J702">
            <v>14683831</v>
          </cell>
        </row>
        <row r="703">
          <cell r="F703">
            <v>15</v>
          </cell>
        </row>
        <row r="771">
          <cell r="J771">
            <v>68475997</v>
          </cell>
        </row>
        <row r="772">
          <cell r="F772">
            <v>40</v>
          </cell>
        </row>
        <row r="830">
          <cell r="J830">
            <v>33693032</v>
          </cell>
        </row>
        <row r="831">
          <cell r="F831">
            <v>17</v>
          </cell>
        </row>
        <row r="890">
          <cell r="J890">
            <v>27932989</v>
          </cell>
        </row>
        <row r="891">
          <cell r="F891">
            <v>13</v>
          </cell>
        </row>
        <row r="948">
          <cell r="J948">
            <v>55289730</v>
          </cell>
        </row>
        <row r="949">
          <cell r="F949">
            <v>29</v>
          </cell>
        </row>
        <row r="1005">
          <cell r="J1005">
            <v>14030765</v>
          </cell>
        </row>
        <row r="1006">
          <cell r="F1006">
            <v>13</v>
          </cell>
        </row>
        <row r="1063">
          <cell r="J1063">
            <v>6379157</v>
          </cell>
        </row>
        <row r="1064">
          <cell r="F1064">
            <v>7</v>
          </cell>
        </row>
        <row r="1123">
          <cell r="J1123">
            <v>5600897</v>
          </cell>
        </row>
        <row r="1124">
          <cell r="F1124">
            <v>6</v>
          </cell>
        </row>
        <row r="1182">
          <cell r="J1182">
            <v>11927717</v>
          </cell>
        </row>
        <row r="1183">
          <cell r="F1183">
            <v>11</v>
          </cell>
        </row>
        <row r="1242">
          <cell r="J1242">
            <v>10639217</v>
          </cell>
        </row>
        <row r="1243">
          <cell r="F1243">
            <v>12</v>
          </cell>
        </row>
        <row r="1302">
          <cell r="J1302">
            <v>6339377</v>
          </cell>
        </row>
        <row r="1303">
          <cell r="F1303">
            <v>7</v>
          </cell>
        </row>
        <row r="1362">
          <cell r="J1362">
            <v>8084089</v>
          </cell>
        </row>
        <row r="1363">
          <cell r="F1363">
            <v>7</v>
          </cell>
        </row>
        <row r="1421">
          <cell r="J1421">
            <v>6611761</v>
          </cell>
        </row>
        <row r="1422">
          <cell r="F1422">
            <v>6</v>
          </cell>
        </row>
        <row r="1480">
          <cell r="J1480">
            <v>30214189</v>
          </cell>
        </row>
        <row r="1481">
          <cell r="F1481">
            <v>19</v>
          </cell>
        </row>
        <row r="1539">
          <cell r="J1539">
            <v>13796853</v>
          </cell>
        </row>
        <row r="1540">
          <cell r="F1540">
            <v>13</v>
          </cell>
        </row>
        <row r="1597">
          <cell r="J1597">
            <v>28957354</v>
          </cell>
        </row>
        <row r="1598">
          <cell r="F1598">
            <v>15</v>
          </cell>
        </row>
        <row r="1656">
          <cell r="J1656">
            <v>11182743</v>
          </cell>
        </row>
        <row r="1657">
          <cell r="F1657">
            <v>12</v>
          </cell>
        </row>
        <row r="1716">
          <cell r="J1716">
            <v>13087292</v>
          </cell>
        </row>
        <row r="1717">
          <cell r="F1717">
            <v>13</v>
          </cell>
        </row>
        <row r="1775">
          <cell r="J1775">
            <v>6230598</v>
          </cell>
        </row>
        <row r="1776">
          <cell r="F1776">
            <v>6</v>
          </cell>
        </row>
        <row r="1833">
          <cell r="J1833">
            <v>9787425</v>
          </cell>
        </row>
        <row r="1834">
          <cell r="F1834">
            <v>10</v>
          </cell>
        </row>
        <row r="1893">
          <cell r="J1893">
            <v>12908488</v>
          </cell>
        </row>
        <row r="1894">
          <cell r="F1894">
            <v>11</v>
          </cell>
        </row>
        <row r="1952">
          <cell r="J1952">
            <v>13750017</v>
          </cell>
        </row>
        <row r="1953">
          <cell r="F1953">
            <v>16</v>
          </cell>
        </row>
        <row r="2011">
          <cell r="J2011">
            <v>4040872</v>
          </cell>
        </row>
        <row r="2012">
          <cell r="F2012">
            <v>4</v>
          </cell>
        </row>
        <row r="2071">
          <cell r="J2071">
            <v>8105394</v>
          </cell>
        </row>
        <row r="2072">
          <cell r="F2072">
            <v>8</v>
          </cell>
        </row>
        <row r="2129">
          <cell r="J2129">
            <v>6535745</v>
          </cell>
        </row>
        <row r="2130">
          <cell r="F2130">
            <v>6</v>
          </cell>
        </row>
        <row r="2189">
          <cell r="J2189">
            <v>8355415</v>
          </cell>
        </row>
        <row r="2190">
          <cell r="F2190">
            <v>8</v>
          </cell>
        </row>
        <row r="2249">
          <cell r="J2249">
            <v>8560992</v>
          </cell>
        </row>
        <row r="2250">
          <cell r="F2250">
            <v>9</v>
          </cell>
        </row>
        <row r="2309">
          <cell r="J2309">
            <v>5940099</v>
          </cell>
        </row>
        <row r="2310">
          <cell r="F2310">
            <v>6</v>
          </cell>
        </row>
        <row r="2369">
          <cell r="J2369">
            <v>9600665</v>
          </cell>
        </row>
        <row r="2370">
          <cell r="F2370">
            <v>9</v>
          </cell>
        </row>
        <row r="2428">
          <cell r="J2428">
            <v>19644724</v>
          </cell>
        </row>
        <row r="2429">
          <cell r="F2429">
            <v>8</v>
          </cell>
        </row>
        <row r="2487">
          <cell r="J2487">
            <v>7326792</v>
          </cell>
        </row>
        <row r="2488">
          <cell r="F2488">
            <v>7</v>
          </cell>
        </row>
        <row r="2547">
          <cell r="J2547">
            <v>11141358</v>
          </cell>
        </row>
        <row r="2548">
          <cell r="F2548">
            <v>10</v>
          </cell>
        </row>
        <row r="2607">
          <cell r="J2607">
            <v>9469494</v>
          </cell>
        </row>
        <row r="2608">
          <cell r="F2608">
            <v>7</v>
          </cell>
        </row>
        <row r="2668">
          <cell r="J2668">
            <v>4754534</v>
          </cell>
        </row>
        <row r="2669">
          <cell r="F2669">
            <v>3</v>
          </cell>
        </row>
        <row r="2727">
          <cell r="J2727">
            <v>15096762</v>
          </cell>
        </row>
        <row r="2728">
          <cell r="F2728">
            <v>11</v>
          </cell>
        </row>
        <row r="2788">
          <cell r="J2788">
            <v>11940403</v>
          </cell>
        </row>
        <row r="2789">
          <cell r="F2789">
            <v>7</v>
          </cell>
        </row>
        <row r="2847">
          <cell r="J2847">
            <v>1056000</v>
          </cell>
        </row>
        <row r="2848">
          <cell r="F2848">
            <v>0</v>
          </cell>
        </row>
        <row r="2908">
          <cell r="J2908">
            <v>7728851</v>
          </cell>
        </row>
        <row r="2909">
          <cell r="F2909">
            <v>7</v>
          </cell>
        </row>
        <row r="2970">
          <cell r="J2970">
            <v>1056000</v>
          </cell>
        </row>
        <row r="2971">
          <cell r="F2971">
            <v>0</v>
          </cell>
        </row>
        <row r="3029">
          <cell r="J3029">
            <v>3431886</v>
          </cell>
        </row>
        <row r="3030">
          <cell r="F3030">
            <v>4</v>
          </cell>
        </row>
        <row r="3089">
          <cell r="J3089">
            <v>7209090</v>
          </cell>
        </row>
        <row r="3090">
          <cell r="F3090">
            <v>3</v>
          </cell>
        </row>
        <row r="3150">
          <cell r="J3150">
            <v>8539090</v>
          </cell>
        </row>
        <row r="3151">
          <cell r="F3151">
            <v>5</v>
          </cell>
        </row>
        <row r="3210">
          <cell r="J3210">
            <v>13130422</v>
          </cell>
        </row>
        <row r="3211">
          <cell r="F3211">
            <v>7</v>
          </cell>
        </row>
        <row r="3271">
          <cell r="J3271">
            <v>4192160</v>
          </cell>
        </row>
        <row r="3272">
          <cell r="F3272">
            <v>2</v>
          </cell>
        </row>
        <row r="3332">
          <cell r="J3332">
            <v>6609360</v>
          </cell>
        </row>
        <row r="3333">
          <cell r="F3333">
            <v>3</v>
          </cell>
        </row>
        <row r="3393">
          <cell r="J3393">
            <v>4522060</v>
          </cell>
        </row>
        <row r="3394">
          <cell r="F3394">
            <v>3</v>
          </cell>
        </row>
        <row r="3452">
          <cell r="J3452">
            <v>2948000</v>
          </cell>
        </row>
        <row r="3453">
          <cell r="F3453">
            <v>1</v>
          </cell>
        </row>
        <row r="3511">
          <cell r="J3511">
            <v>6581242</v>
          </cell>
        </row>
        <row r="3512">
          <cell r="F3512">
            <v>3</v>
          </cell>
        </row>
        <row r="3571">
          <cell r="J3571">
            <v>2420152</v>
          </cell>
        </row>
        <row r="3572">
          <cell r="F3572">
            <v>1</v>
          </cell>
        </row>
      </sheetData>
      <sheetData sheetId="72">
        <row r="3264">
          <cell r="J3264">
            <v>6151860</v>
          </cell>
        </row>
        <row r="3265">
          <cell r="F3265">
            <v>3</v>
          </cell>
        </row>
        <row r="3313">
          <cell r="J3313">
            <v>11685277</v>
          </cell>
        </row>
        <row r="3314">
          <cell r="F3314">
            <v>7</v>
          </cell>
        </row>
        <row r="3362">
          <cell r="J3362">
            <v>5140493</v>
          </cell>
        </row>
        <row r="3363">
          <cell r="F3363">
            <v>4</v>
          </cell>
        </row>
        <row r="3411">
          <cell r="J3411">
            <v>13805172</v>
          </cell>
        </row>
        <row r="3412">
          <cell r="F3412">
            <v>5</v>
          </cell>
        </row>
      </sheetData>
      <sheetData sheetId="73">
        <row r="55">
          <cell r="J55">
            <v>29232046</v>
          </cell>
        </row>
        <row r="56">
          <cell r="F56">
            <v>14</v>
          </cell>
        </row>
        <row r="113">
          <cell r="J113">
            <v>3066690</v>
          </cell>
        </row>
        <row r="114">
          <cell r="F114">
            <v>3</v>
          </cell>
        </row>
        <row r="174">
          <cell r="J174">
            <v>53695416</v>
          </cell>
        </row>
        <row r="175">
          <cell r="F175">
            <v>24</v>
          </cell>
        </row>
        <row r="232">
          <cell r="J232">
            <v>56230721</v>
          </cell>
        </row>
        <row r="233">
          <cell r="F233">
            <v>11</v>
          </cell>
        </row>
        <row r="290">
          <cell r="J290">
            <v>22907330</v>
          </cell>
        </row>
        <row r="291">
          <cell r="F291">
            <v>9</v>
          </cell>
        </row>
        <row r="349">
          <cell r="J349">
            <v>31615638</v>
          </cell>
        </row>
        <row r="350">
          <cell r="F350">
            <v>14</v>
          </cell>
        </row>
        <row r="408">
          <cell r="J408">
            <v>40483079</v>
          </cell>
        </row>
        <row r="409">
          <cell r="F409">
            <v>19</v>
          </cell>
        </row>
        <row r="467">
          <cell r="J467">
            <v>39500610</v>
          </cell>
        </row>
        <row r="468">
          <cell r="F468">
            <v>19</v>
          </cell>
        </row>
        <row r="526">
          <cell r="J526">
            <v>43760464</v>
          </cell>
        </row>
        <row r="527">
          <cell r="F527">
            <v>22</v>
          </cell>
        </row>
        <row r="585">
          <cell r="J585">
            <v>45326384</v>
          </cell>
        </row>
        <row r="586">
          <cell r="F586">
            <v>19</v>
          </cell>
        </row>
        <row r="645">
          <cell r="J645">
            <v>36506172</v>
          </cell>
        </row>
        <row r="646">
          <cell r="F646">
            <v>15</v>
          </cell>
        </row>
        <row r="704">
          <cell r="J704">
            <v>18879562</v>
          </cell>
        </row>
        <row r="705">
          <cell r="F705">
            <v>10</v>
          </cell>
        </row>
        <row r="763">
          <cell r="J763">
            <v>39285582</v>
          </cell>
        </row>
        <row r="764">
          <cell r="F764">
            <v>18</v>
          </cell>
        </row>
        <row r="822">
          <cell r="J822">
            <v>21330611</v>
          </cell>
        </row>
        <row r="823">
          <cell r="F823">
            <v>12</v>
          </cell>
        </row>
        <row r="879">
          <cell r="J879">
            <v>30923244</v>
          </cell>
        </row>
        <row r="880">
          <cell r="F880">
            <v>13</v>
          </cell>
        </row>
      </sheetData>
      <sheetData sheetId="74">
        <row r="56">
          <cell r="J56">
            <v>1097600</v>
          </cell>
        </row>
        <row r="57">
          <cell r="F57">
            <v>1</v>
          </cell>
        </row>
      </sheetData>
      <sheetData sheetId="75">
        <row r="44">
          <cell r="J44">
            <v>6415246</v>
          </cell>
        </row>
        <row r="45">
          <cell r="F45">
            <v>6</v>
          </cell>
        </row>
        <row r="114">
          <cell r="J114">
            <v>5152300</v>
          </cell>
        </row>
        <row r="115">
          <cell r="F115">
            <v>4</v>
          </cell>
        </row>
        <row r="186">
          <cell r="J186">
            <v>171380</v>
          </cell>
        </row>
        <row r="187">
          <cell r="F187">
            <v>1</v>
          </cell>
        </row>
      </sheetData>
      <sheetData sheetId="76"/>
      <sheetData sheetId="77">
        <row r="67">
          <cell r="J67">
            <v>7314918</v>
          </cell>
        </row>
        <row r="68">
          <cell r="F68">
            <v>6</v>
          </cell>
        </row>
        <row r="115">
          <cell r="J115">
            <v>4694108</v>
          </cell>
        </row>
        <row r="116">
          <cell r="F116">
            <v>2</v>
          </cell>
        </row>
      </sheetData>
      <sheetData sheetId="78">
        <row r="44">
          <cell r="J44">
            <v>15477849</v>
          </cell>
        </row>
        <row r="45">
          <cell r="F45">
            <v>9</v>
          </cell>
        </row>
        <row r="81">
          <cell r="J81">
            <v>1480000</v>
          </cell>
        </row>
        <row r="82">
          <cell r="F82">
            <v>1</v>
          </cell>
        </row>
        <row r="128">
          <cell r="J128">
            <v>10143401</v>
          </cell>
        </row>
        <row r="129">
          <cell r="F129">
            <v>5</v>
          </cell>
        </row>
        <row r="164">
          <cell r="J164">
            <v>10693433</v>
          </cell>
        </row>
        <row r="165">
          <cell r="F165">
            <v>7</v>
          </cell>
        </row>
        <row r="201">
          <cell r="J201">
            <v>22505764</v>
          </cell>
        </row>
        <row r="202">
          <cell r="F202">
            <v>5</v>
          </cell>
        </row>
        <row r="238">
          <cell r="J238">
            <v>4455204</v>
          </cell>
        </row>
        <row r="239">
          <cell r="F239">
            <v>5</v>
          </cell>
        </row>
        <row r="275">
          <cell r="J275">
            <v>651755</v>
          </cell>
        </row>
        <row r="276">
          <cell r="F276">
            <v>2</v>
          </cell>
        </row>
        <row r="311">
          <cell r="J311">
            <v>301455</v>
          </cell>
        </row>
        <row r="312">
          <cell r="F312">
            <v>1</v>
          </cell>
        </row>
        <row r="345">
          <cell r="J345">
            <v>6556719</v>
          </cell>
        </row>
        <row r="346">
          <cell r="F346">
            <v>4</v>
          </cell>
        </row>
        <row r="379">
          <cell r="J379">
            <v>297627</v>
          </cell>
        </row>
        <row r="380">
          <cell r="F380">
            <v>1</v>
          </cell>
        </row>
        <row r="415">
          <cell r="J415">
            <v>297627</v>
          </cell>
        </row>
        <row r="416">
          <cell r="F416">
            <v>1</v>
          </cell>
        </row>
        <row r="451">
          <cell r="J451">
            <v>809765</v>
          </cell>
        </row>
        <row r="452">
          <cell r="F452">
            <v>1</v>
          </cell>
        </row>
        <row r="488">
          <cell r="J488">
            <v>507705</v>
          </cell>
        </row>
        <row r="489">
          <cell r="F489">
            <v>1</v>
          </cell>
        </row>
        <row r="525">
          <cell r="J525">
            <v>339955</v>
          </cell>
        </row>
        <row r="526">
          <cell r="F526">
            <v>1</v>
          </cell>
        </row>
      </sheetData>
      <sheetData sheetId="79">
        <row r="31">
          <cell r="J31">
            <v>12536691</v>
          </cell>
        </row>
        <row r="32">
          <cell r="F32">
            <v>6</v>
          </cell>
        </row>
        <row r="64">
          <cell r="J64">
            <v>17583139</v>
          </cell>
        </row>
        <row r="65">
          <cell r="F65">
            <v>6</v>
          </cell>
        </row>
        <row r="99">
          <cell r="J99">
            <v>11860058</v>
          </cell>
        </row>
        <row r="100">
          <cell r="F100">
            <v>4</v>
          </cell>
        </row>
      </sheetData>
      <sheetData sheetId="80">
        <row r="67">
          <cell r="J67">
            <v>7643091</v>
          </cell>
        </row>
        <row r="68">
          <cell r="F68">
            <v>2</v>
          </cell>
        </row>
        <row r="138">
          <cell r="J138">
            <v>16686555</v>
          </cell>
        </row>
        <row r="139">
          <cell r="F139">
            <v>3</v>
          </cell>
        </row>
        <row r="210">
          <cell r="J210">
            <v>17688077</v>
          </cell>
        </row>
        <row r="211">
          <cell r="F211">
            <v>9</v>
          </cell>
        </row>
      </sheetData>
      <sheetData sheetId="81">
        <row r="35">
          <cell r="J35">
            <v>32359487</v>
          </cell>
        </row>
        <row r="36">
          <cell r="F36">
            <v>10</v>
          </cell>
        </row>
        <row r="71">
          <cell r="J71">
            <v>38729945</v>
          </cell>
        </row>
        <row r="72">
          <cell r="F72">
            <v>9</v>
          </cell>
        </row>
        <row r="106">
          <cell r="J106">
            <v>346500</v>
          </cell>
        </row>
        <row r="107">
          <cell r="F107">
            <v>1</v>
          </cell>
        </row>
        <row r="142">
          <cell r="J142">
            <v>20808988</v>
          </cell>
        </row>
        <row r="143">
          <cell r="F143">
            <v>5</v>
          </cell>
        </row>
        <row r="191">
          <cell r="J191">
            <v>2415490</v>
          </cell>
        </row>
        <row r="192">
          <cell r="F192">
            <v>3</v>
          </cell>
        </row>
        <row r="239">
          <cell r="J239">
            <v>1724690</v>
          </cell>
        </row>
        <row r="240">
          <cell r="F240">
            <v>2</v>
          </cell>
        </row>
        <row r="288">
          <cell r="J288">
            <v>2935295</v>
          </cell>
        </row>
        <row r="289">
          <cell r="F289">
            <v>3</v>
          </cell>
        </row>
        <row r="335">
          <cell r="J335">
            <v>1531475</v>
          </cell>
        </row>
        <row r="336">
          <cell r="F336">
            <v>2</v>
          </cell>
        </row>
        <row r="375">
          <cell r="J375">
            <v>7137905</v>
          </cell>
        </row>
        <row r="376">
          <cell r="F376">
            <v>6</v>
          </cell>
        </row>
        <row r="436">
          <cell r="J436">
            <v>587785</v>
          </cell>
        </row>
        <row r="437">
          <cell r="F437">
            <v>1</v>
          </cell>
        </row>
        <row r="485">
          <cell r="J485">
            <v>2857360</v>
          </cell>
        </row>
        <row r="486">
          <cell r="F486">
            <v>2</v>
          </cell>
        </row>
        <row r="522">
          <cell r="J522">
            <v>12005000</v>
          </cell>
        </row>
        <row r="523">
          <cell r="F523">
            <v>4</v>
          </cell>
        </row>
        <row r="560">
          <cell r="J560">
            <v>1553090</v>
          </cell>
        </row>
        <row r="561">
          <cell r="F561">
            <v>2</v>
          </cell>
        </row>
        <row r="597">
          <cell r="J597">
            <v>1303830</v>
          </cell>
        </row>
        <row r="598">
          <cell r="F598">
            <v>2</v>
          </cell>
        </row>
        <row r="635">
          <cell r="J635">
            <v>2996180</v>
          </cell>
        </row>
        <row r="636">
          <cell r="F636">
            <v>2</v>
          </cell>
        </row>
        <row r="673">
          <cell r="J673">
            <v>740000</v>
          </cell>
        </row>
        <row r="674">
          <cell r="F674">
            <v>2</v>
          </cell>
        </row>
        <row r="709">
          <cell r="J709">
            <v>515955</v>
          </cell>
        </row>
        <row r="710">
          <cell r="F710">
            <v>1</v>
          </cell>
        </row>
      </sheetData>
      <sheetData sheetId="82">
        <row r="55">
          <cell r="J55">
            <v>542000</v>
          </cell>
        </row>
        <row r="56">
          <cell r="F56">
            <v>1</v>
          </cell>
        </row>
        <row r="114">
          <cell r="J114">
            <v>5336417</v>
          </cell>
        </row>
        <row r="115">
          <cell r="F115">
            <v>6</v>
          </cell>
        </row>
        <row r="172">
          <cell r="J172">
            <v>3525755</v>
          </cell>
        </row>
        <row r="173">
          <cell r="F173">
            <v>2</v>
          </cell>
        </row>
        <row r="232">
          <cell r="J232">
            <v>3925142</v>
          </cell>
        </row>
        <row r="233">
          <cell r="F233">
            <v>3</v>
          </cell>
        </row>
        <row r="293">
          <cell r="J293">
            <v>629063</v>
          </cell>
        </row>
        <row r="294">
          <cell r="F294">
            <v>1</v>
          </cell>
        </row>
      </sheetData>
      <sheetData sheetId="83">
        <row r="78">
          <cell r="J78">
            <v>1060000</v>
          </cell>
        </row>
        <row r="79">
          <cell r="F79">
            <v>2</v>
          </cell>
        </row>
        <row r="159">
          <cell r="J159">
            <v>3458810</v>
          </cell>
        </row>
        <row r="160">
          <cell r="F160">
            <v>3</v>
          </cell>
        </row>
        <row r="242">
          <cell r="J242">
            <v>935000</v>
          </cell>
        </row>
        <row r="243">
          <cell r="F243">
            <v>2</v>
          </cell>
        </row>
        <row r="326">
          <cell r="J326">
            <v>831998</v>
          </cell>
        </row>
        <row r="327">
          <cell r="F327">
            <v>1</v>
          </cell>
        </row>
        <row r="408">
          <cell r="J408">
            <v>396337</v>
          </cell>
        </row>
        <row r="409">
          <cell r="F409">
            <v>1</v>
          </cell>
        </row>
      </sheetData>
      <sheetData sheetId="84">
        <row r="55">
          <cell r="J55">
            <v>1461500</v>
          </cell>
        </row>
        <row r="56">
          <cell r="F56">
            <v>2</v>
          </cell>
        </row>
        <row r="114">
          <cell r="J114">
            <v>6574563</v>
          </cell>
        </row>
        <row r="115">
          <cell r="F115">
            <v>6</v>
          </cell>
        </row>
        <row r="172">
          <cell r="J172">
            <v>6847128</v>
          </cell>
        </row>
        <row r="173">
          <cell r="F173">
            <v>5</v>
          </cell>
        </row>
        <row r="231">
          <cell r="J231">
            <v>5616692</v>
          </cell>
        </row>
        <row r="232">
          <cell r="F232">
            <v>4</v>
          </cell>
        </row>
        <row r="290">
          <cell r="J290">
            <v>4201074</v>
          </cell>
        </row>
        <row r="291">
          <cell r="F291">
            <v>3</v>
          </cell>
        </row>
        <row r="350">
          <cell r="J350">
            <v>758450</v>
          </cell>
        </row>
        <row r="351">
          <cell r="F351">
            <v>1</v>
          </cell>
        </row>
        <row r="410">
          <cell r="J410">
            <v>451606</v>
          </cell>
        </row>
        <row r="411">
          <cell r="F411">
            <v>2</v>
          </cell>
        </row>
        <row r="469">
          <cell r="J469">
            <v>8970648</v>
          </cell>
        </row>
        <row r="470">
          <cell r="F470">
            <v>4</v>
          </cell>
        </row>
        <row r="590">
          <cell r="J590">
            <v>844560</v>
          </cell>
        </row>
        <row r="591">
          <cell r="F591">
            <v>1</v>
          </cell>
        </row>
        <row r="651">
          <cell r="J651">
            <v>4841274</v>
          </cell>
        </row>
        <row r="652">
          <cell r="F652">
            <v>3</v>
          </cell>
        </row>
        <row r="711">
          <cell r="J711">
            <v>4603447</v>
          </cell>
        </row>
        <row r="712">
          <cell r="F712">
            <v>2</v>
          </cell>
        </row>
        <row r="770">
          <cell r="J770">
            <v>657230</v>
          </cell>
        </row>
        <row r="771">
          <cell r="F771">
            <v>1</v>
          </cell>
        </row>
        <row r="831">
          <cell r="J831">
            <v>3720200</v>
          </cell>
        </row>
        <row r="832">
          <cell r="F832">
            <v>2</v>
          </cell>
        </row>
        <row r="892">
          <cell r="J892">
            <v>3093130</v>
          </cell>
        </row>
        <row r="893">
          <cell r="F893">
            <v>2</v>
          </cell>
        </row>
        <row r="953">
          <cell r="J953">
            <v>3477101</v>
          </cell>
        </row>
        <row r="954">
          <cell r="F954">
            <v>3</v>
          </cell>
        </row>
        <row r="1013">
          <cell r="J1013">
            <v>2085189</v>
          </cell>
        </row>
        <row r="1014">
          <cell r="F1014">
            <v>1</v>
          </cell>
        </row>
        <row r="1073">
          <cell r="J1073">
            <v>2006840</v>
          </cell>
        </row>
        <row r="1074">
          <cell r="F1074">
            <v>2</v>
          </cell>
        </row>
        <row r="1134">
          <cell r="J1134">
            <v>905280</v>
          </cell>
        </row>
        <row r="1135">
          <cell r="F1135">
            <v>1</v>
          </cell>
        </row>
        <row r="1195">
          <cell r="J1195">
            <v>2628920</v>
          </cell>
        </row>
        <row r="1196">
          <cell r="F1196">
            <v>1</v>
          </cell>
        </row>
        <row r="1256">
          <cell r="J1256">
            <v>3696194</v>
          </cell>
        </row>
        <row r="1257">
          <cell r="F1257">
            <v>2</v>
          </cell>
        </row>
        <row r="1315">
          <cell r="J1315">
            <v>976470</v>
          </cell>
        </row>
        <row r="1316">
          <cell r="F1316">
            <v>1</v>
          </cell>
        </row>
        <row r="1374">
          <cell r="J1374">
            <v>2640000</v>
          </cell>
        </row>
        <row r="1375">
          <cell r="F1375">
            <v>1</v>
          </cell>
        </row>
      </sheetData>
      <sheetData sheetId="85">
        <row r="55">
          <cell r="J55">
            <v>2934860</v>
          </cell>
        </row>
        <row r="56">
          <cell r="F56">
            <v>3</v>
          </cell>
        </row>
      </sheetData>
      <sheetData sheetId="86">
        <row r="79">
          <cell r="J79">
            <v>3646995</v>
          </cell>
        </row>
        <row r="80">
          <cell r="F80">
            <v>3</v>
          </cell>
        </row>
        <row r="162">
          <cell r="J162">
            <v>2236602</v>
          </cell>
        </row>
        <row r="163">
          <cell r="F163">
            <v>3</v>
          </cell>
        </row>
        <row r="245">
          <cell r="J245">
            <v>1631689</v>
          </cell>
        </row>
        <row r="246">
          <cell r="F246">
            <v>2</v>
          </cell>
        </row>
      </sheetData>
      <sheetData sheetId="87">
        <row r="45">
          <cell r="J45">
            <v>16301576</v>
          </cell>
        </row>
        <row r="46">
          <cell r="F46">
            <v>5</v>
          </cell>
        </row>
        <row r="95">
          <cell r="J95">
            <v>6772869</v>
          </cell>
        </row>
        <row r="96">
          <cell r="F96">
            <v>3</v>
          </cell>
        </row>
      </sheetData>
      <sheetData sheetId="88">
        <row r="79">
          <cell r="J79">
            <v>4850800</v>
          </cell>
        </row>
        <row r="80">
          <cell r="F80">
            <v>3</v>
          </cell>
        </row>
        <row r="163">
          <cell r="J163">
            <v>5189833</v>
          </cell>
        </row>
        <row r="164">
          <cell r="F164">
            <v>5</v>
          </cell>
        </row>
        <row r="247">
          <cell r="J247">
            <v>5189833</v>
          </cell>
        </row>
        <row r="248">
          <cell r="F248">
            <v>5</v>
          </cell>
        </row>
        <row r="329">
          <cell r="J329">
            <v>4463924</v>
          </cell>
        </row>
        <row r="330">
          <cell r="F330">
            <v>4</v>
          </cell>
        </row>
        <row r="413">
          <cell r="J413">
            <v>4437260</v>
          </cell>
        </row>
        <row r="414">
          <cell r="F414">
            <v>6</v>
          </cell>
        </row>
        <row r="497">
          <cell r="J497">
            <v>2761400</v>
          </cell>
        </row>
        <row r="498">
          <cell r="F498">
            <v>4</v>
          </cell>
        </row>
        <row r="582">
          <cell r="J582">
            <v>2805745</v>
          </cell>
        </row>
        <row r="583">
          <cell r="F583">
            <v>4</v>
          </cell>
        </row>
        <row r="667">
          <cell r="J667">
            <v>1189560</v>
          </cell>
        </row>
        <row r="668">
          <cell r="F668">
            <v>1</v>
          </cell>
        </row>
        <row r="751">
          <cell r="J751">
            <v>2492564</v>
          </cell>
        </row>
        <row r="752">
          <cell r="F752">
            <v>4</v>
          </cell>
        </row>
        <row r="836">
          <cell r="J836">
            <v>625200</v>
          </cell>
        </row>
        <row r="837">
          <cell r="F837">
            <v>1</v>
          </cell>
        </row>
        <row r="919">
          <cell r="J919">
            <v>533801</v>
          </cell>
        </row>
        <row r="920">
          <cell r="F920">
            <v>1</v>
          </cell>
        </row>
        <row r="1002">
          <cell r="J1002">
            <v>1575255</v>
          </cell>
        </row>
        <row r="1003">
          <cell r="F1003">
            <v>1</v>
          </cell>
        </row>
        <row r="1086">
          <cell r="J1086">
            <v>1575255</v>
          </cell>
        </row>
        <row r="1087">
          <cell r="F1087">
            <v>1</v>
          </cell>
        </row>
        <row r="1171">
          <cell r="J1171">
            <v>836220</v>
          </cell>
        </row>
        <row r="1172">
          <cell r="F1172">
            <v>1</v>
          </cell>
        </row>
      </sheetData>
      <sheetData sheetId="89">
        <row r="67">
          <cell r="J67">
            <v>9505100</v>
          </cell>
        </row>
        <row r="68">
          <cell r="F68">
            <v>5</v>
          </cell>
        </row>
        <row r="138">
          <cell r="J138">
            <v>5199700</v>
          </cell>
        </row>
        <row r="139">
          <cell r="F139">
            <v>3</v>
          </cell>
        </row>
        <row r="208">
          <cell r="J208">
            <v>1842500</v>
          </cell>
        </row>
        <row r="209">
          <cell r="F209">
            <v>2</v>
          </cell>
        </row>
        <row r="278">
          <cell r="J278">
            <v>13615800</v>
          </cell>
        </row>
        <row r="279">
          <cell r="F279">
            <v>7</v>
          </cell>
        </row>
        <row r="347">
          <cell r="J347">
            <v>10124600</v>
          </cell>
        </row>
        <row r="348">
          <cell r="F348">
            <v>3</v>
          </cell>
        </row>
        <row r="420">
          <cell r="J420">
            <v>1980000</v>
          </cell>
        </row>
        <row r="421">
          <cell r="F421">
            <v>1</v>
          </cell>
        </row>
      </sheetData>
      <sheetData sheetId="90">
        <row r="43">
          <cell r="J43">
            <v>899049</v>
          </cell>
        </row>
        <row r="44">
          <cell r="F44">
            <v>2</v>
          </cell>
        </row>
      </sheetData>
      <sheetData sheetId="91">
        <row r="31">
          <cell r="J31">
            <v>5936213</v>
          </cell>
        </row>
        <row r="32">
          <cell r="F32">
            <v>3</v>
          </cell>
        </row>
      </sheetData>
      <sheetData sheetId="92">
        <row r="31">
          <cell r="J31">
            <v>3151993</v>
          </cell>
        </row>
        <row r="32">
          <cell r="F32">
            <v>4</v>
          </cell>
        </row>
        <row r="93">
          <cell r="J93">
            <v>451260</v>
          </cell>
        </row>
        <row r="94">
          <cell r="F94">
            <v>1</v>
          </cell>
        </row>
        <row r="153">
          <cell r="J153">
            <v>1494500</v>
          </cell>
        </row>
        <row r="154">
          <cell r="F154">
            <v>1</v>
          </cell>
        </row>
        <row r="191">
          <cell r="J191">
            <v>310000</v>
          </cell>
        </row>
        <row r="192">
          <cell r="F192">
            <v>1</v>
          </cell>
        </row>
      </sheetData>
      <sheetData sheetId="93">
        <row r="31">
          <cell r="J31">
            <v>1829796</v>
          </cell>
        </row>
        <row r="32">
          <cell r="F32">
            <v>2</v>
          </cell>
        </row>
        <row r="92">
          <cell r="J92">
            <v>7237627</v>
          </cell>
        </row>
        <row r="93">
          <cell r="F93">
            <v>6</v>
          </cell>
        </row>
      </sheetData>
      <sheetData sheetId="94">
        <row r="43">
          <cell r="J43">
            <v>825000</v>
          </cell>
        </row>
        <row r="44">
          <cell r="F44">
            <v>0</v>
          </cell>
        </row>
        <row r="89">
          <cell r="J89">
            <v>825000</v>
          </cell>
        </row>
        <row r="90">
          <cell r="F90">
            <v>0</v>
          </cell>
        </row>
        <row r="135">
          <cell r="J135">
            <v>825000</v>
          </cell>
        </row>
        <row r="136">
          <cell r="F136">
            <v>0</v>
          </cell>
        </row>
        <row r="182">
          <cell r="J182">
            <v>825000</v>
          </cell>
        </row>
        <row r="183">
          <cell r="F183">
            <v>0</v>
          </cell>
        </row>
        <row r="228">
          <cell r="J228">
            <v>825000</v>
          </cell>
        </row>
        <row r="229">
          <cell r="F229">
            <v>0</v>
          </cell>
        </row>
        <row r="275">
          <cell r="J275">
            <v>825000</v>
          </cell>
        </row>
        <row r="276">
          <cell r="F276">
            <v>0</v>
          </cell>
        </row>
        <row r="320">
          <cell r="J320">
            <v>825000</v>
          </cell>
        </row>
        <row r="321">
          <cell r="F321">
            <v>0</v>
          </cell>
        </row>
        <row r="365">
          <cell r="J365">
            <v>825000</v>
          </cell>
        </row>
        <row r="366">
          <cell r="F366">
            <v>0</v>
          </cell>
        </row>
        <row r="411">
          <cell r="J411">
            <v>825000</v>
          </cell>
        </row>
        <row r="412">
          <cell r="F412">
            <v>0</v>
          </cell>
        </row>
        <row r="457">
          <cell r="J457">
            <v>825000</v>
          </cell>
        </row>
        <row r="458">
          <cell r="F458">
            <v>0</v>
          </cell>
        </row>
        <row r="503">
          <cell r="J503">
            <v>825000</v>
          </cell>
        </row>
        <row r="504">
          <cell r="F504">
            <v>0</v>
          </cell>
        </row>
        <row r="549">
          <cell r="J549">
            <v>825000</v>
          </cell>
        </row>
        <row r="550">
          <cell r="F550">
            <v>0</v>
          </cell>
        </row>
        <row r="595">
          <cell r="J595">
            <v>825000</v>
          </cell>
        </row>
        <row r="596">
          <cell r="F596">
            <v>0</v>
          </cell>
        </row>
        <row r="641">
          <cell r="J641">
            <v>825000</v>
          </cell>
        </row>
        <row r="642">
          <cell r="F642">
            <v>0</v>
          </cell>
        </row>
        <row r="687">
          <cell r="J687">
            <v>825000</v>
          </cell>
        </row>
        <row r="688">
          <cell r="F688">
            <v>0</v>
          </cell>
        </row>
        <row r="733">
          <cell r="J733">
            <v>825000</v>
          </cell>
        </row>
        <row r="734">
          <cell r="F734">
            <v>0</v>
          </cell>
        </row>
        <row r="779">
          <cell r="J779">
            <v>825000</v>
          </cell>
        </row>
        <row r="780">
          <cell r="F780">
            <v>0</v>
          </cell>
        </row>
        <row r="825">
          <cell r="J825">
            <v>825000</v>
          </cell>
        </row>
        <row r="826">
          <cell r="F826">
            <v>0</v>
          </cell>
        </row>
        <row r="871">
          <cell r="J871">
            <v>825000</v>
          </cell>
        </row>
        <row r="872">
          <cell r="F872">
            <v>0</v>
          </cell>
        </row>
        <row r="917">
          <cell r="J917">
            <v>825000</v>
          </cell>
        </row>
        <row r="918">
          <cell r="F918">
            <v>0</v>
          </cell>
        </row>
        <row r="963">
          <cell r="J963">
            <v>825000</v>
          </cell>
        </row>
        <row r="964">
          <cell r="F964">
            <v>0</v>
          </cell>
        </row>
        <row r="1009">
          <cell r="J1009">
            <v>825000</v>
          </cell>
        </row>
        <row r="1010">
          <cell r="F1010">
            <v>0</v>
          </cell>
        </row>
        <row r="1056">
          <cell r="J1056">
            <v>825000</v>
          </cell>
        </row>
        <row r="1057">
          <cell r="F1057">
            <v>0</v>
          </cell>
        </row>
        <row r="1103">
          <cell r="J1103">
            <v>825000</v>
          </cell>
        </row>
        <row r="1104">
          <cell r="F1104">
            <v>0</v>
          </cell>
        </row>
        <row r="1148">
          <cell r="J1148">
            <v>825000</v>
          </cell>
        </row>
        <row r="1149">
          <cell r="F1149">
            <v>0</v>
          </cell>
        </row>
        <row r="1194">
          <cell r="J1194">
            <v>825000</v>
          </cell>
        </row>
        <row r="1195">
          <cell r="F1195">
            <v>0</v>
          </cell>
        </row>
        <row r="1240">
          <cell r="J1240">
            <v>825000</v>
          </cell>
        </row>
        <row r="1241">
          <cell r="F1241">
            <v>0</v>
          </cell>
        </row>
        <row r="1288">
          <cell r="J1288">
            <v>825000</v>
          </cell>
        </row>
        <row r="1289">
          <cell r="F1289">
            <v>0</v>
          </cell>
        </row>
        <row r="1335">
          <cell r="J1335">
            <v>825000</v>
          </cell>
        </row>
        <row r="1336">
          <cell r="F1336">
            <v>0</v>
          </cell>
        </row>
        <row r="1382">
          <cell r="J1382">
            <v>825000</v>
          </cell>
        </row>
        <row r="1383">
          <cell r="F1383">
            <v>0</v>
          </cell>
        </row>
        <row r="1429">
          <cell r="J1429">
            <v>825000</v>
          </cell>
        </row>
        <row r="1430">
          <cell r="F1430">
            <v>0</v>
          </cell>
        </row>
        <row r="1476">
          <cell r="J1476">
            <v>825000</v>
          </cell>
        </row>
        <row r="1477">
          <cell r="F1477">
            <v>0</v>
          </cell>
        </row>
        <row r="1524">
          <cell r="J1524">
            <v>825000</v>
          </cell>
        </row>
        <row r="1525">
          <cell r="F1525">
            <v>0</v>
          </cell>
        </row>
        <row r="1571">
          <cell r="J1571">
            <v>825000</v>
          </cell>
        </row>
        <row r="1572">
          <cell r="F1572">
            <v>0</v>
          </cell>
        </row>
        <row r="1618">
          <cell r="J1618">
            <v>825000</v>
          </cell>
        </row>
        <row r="1619">
          <cell r="F1619">
            <v>0</v>
          </cell>
        </row>
        <row r="1665">
          <cell r="J1665">
            <v>825000</v>
          </cell>
        </row>
        <row r="1666">
          <cell r="F1666">
            <v>0</v>
          </cell>
        </row>
        <row r="1711">
          <cell r="J1711">
            <v>825000</v>
          </cell>
        </row>
        <row r="1712">
          <cell r="F1712">
            <v>0</v>
          </cell>
        </row>
        <row r="1758">
          <cell r="J1758">
            <v>825000</v>
          </cell>
        </row>
        <row r="1759">
          <cell r="F1759">
            <v>0</v>
          </cell>
        </row>
        <row r="1804">
          <cell r="J1804">
            <v>825000</v>
          </cell>
        </row>
        <row r="1805">
          <cell r="F1805">
            <v>0</v>
          </cell>
        </row>
        <row r="1851">
          <cell r="J1851">
            <v>825000</v>
          </cell>
        </row>
        <row r="1852">
          <cell r="F1852">
            <v>0</v>
          </cell>
        </row>
        <row r="1899">
          <cell r="J1899">
            <v>825000</v>
          </cell>
        </row>
        <row r="1900">
          <cell r="F1900">
            <v>0</v>
          </cell>
        </row>
        <row r="1946">
          <cell r="J1946">
            <v>825000</v>
          </cell>
        </row>
        <row r="1947">
          <cell r="F1947">
            <v>0</v>
          </cell>
        </row>
        <row r="1993">
          <cell r="J1993">
            <v>825000</v>
          </cell>
        </row>
        <row r="1994">
          <cell r="F1994">
            <v>0</v>
          </cell>
        </row>
        <row r="2039">
          <cell r="J2039">
            <v>825000</v>
          </cell>
        </row>
        <row r="2040">
          <cell r="F2040">
            <v>0</v>
          </cell>
        </row>
        <row r="2086">
          <cell r="J2086">
            <v>825000</v>
          </cell>
        </row>
        <row r="2087">
          <cell r="F2087">
            <v>0</v>
          </cell>
        </row>
        <row r="2133">
          <cell r="J2133">
            <v>825000</v>
          </cell>
        </row>
        <row r="2134">
          <cell r="F2134">
            <v>0</v>
          </cell>
        </row>
        <row r="2180">
          <cell r="J2180">
            <v>825000</v>
          </cell>
        </row>
        <row r="2181">
          <cell r="F2181">
            <v>0</v>
          </cell>
        </row>
        <row r="2227">
          <cell r="J2227">
            <v>825000</v>
          </cell>
        </row>
        <row r="2228">
          <cell r="F2228">
            <v>0</v>
          </cell>
        </row>
        <row r="2275">
          <cell r="J2275">
            <v>825000</v>
          </cell>
        </row>
        <row r="2276">
          <cell r="F2276">
            <v>0</v>
          </cell>
        </row>
        <row r="2322">
          <cell r="J2322">
            <v>825000</v>
          </cell>
        </row>
        <row r="2323">
          <cell r="F2323">
            <v>0</v>
          </cell>
        </row>
        <row r="2370">
          <cell r="J2370">
            <v>825000</v>
          </cell>
        </row>
        <row r="2371">
          <cell r="F2371">
            <v>0</v>
          </cell>
        </row>
        <row r="2417">
          <cell r="J2417">
            <v>825000</v>
          </cell>
        </row>
        <row r="2418">
          <cell r="F2418">
            <v>0</v>
          </cell>
        </row>
        <row r="2464">
          <cell r="J2464">
            <v>825000</v>
          </cell>
        </row>
        <row r="2465">
          <cell r="F2465">
            <v>0</v>
          </cell>
        </row>
        <row r="2512">
          <cell r="J2512">
            <v>825000</v>
          </cell>
        </row>
        <row r="2513">
          <cell r="F2513">
            <v>0</v>
          </cell>
        </row>
        <row r="2559">
          <cell r="J2559">
            <v>825000</v>
          </cell>
        </row>
        <row r="2560">
          <cell r="F2560">
            <v>0</v>
          </cell>
        </row>
        <row r="2606">
          <cell r="J2606">
            <v>825000</v>
          </cell>
        </row>
        <row r="2607">
          <cell r="F2607">
            <v>0</v>
          </cell>
        </row>
        <row r="2653">
          <cell r="J2653">
            <v>825000</v>
          </cell>
        </row>
        <row r="2654">
          <cell r="F2654">
            <v>0</v>
          </cell>
        </row>
        <row r="2700">
          <cell r="J2700">
            <v>825000</v>
          </cell>
        </row>
        <row r="2701">
          <cell r="F2701">
            <v>0</v>
          </cell>
        </row>
        <row r="2747">
          <cell r="J2747">
            <v>825000</v>
          </cell>
        </row>
        <row r="2748">
          <cell r="F2748">
            <v>0</v>
          </cell>
        </row>
        <row r="2794">
          <cell r="J2794">
            <v>825000</v>
          </cell>
        </row>
        <row r="2795">
          <cell r="F2795">
            <v>0</v>
          </cell>
        </row>
        <row r="2842">
          <cell r="J2842">
            <v>825000</v>
          </cell>
        </row>
        <row r="2843">
          <cell r="F2843">
            <v>0</v>
          </cell>
        </row>
        <row r="2890">
          <cell r="J2890">
            <v>825000</v>
          </cell>
        </row>
        <row r="2891">
          <cell r="F2891">
            <v>0</v>
          </cell>
        </row>
        <row r="2937">
          <cell r="J2937">
            <v>825000</v>
          </cell>
        </row>
        <row r="2938">
          <cell r="F2938">
            <v>0</v>
          </cell>
        </row>
        <row r="2984">
          <cell r="J2984">
            <v>825000</v>
          </cell>
        </row>
        <row r="2985">
          <cell r="F2985">
            <v>0</v>
          </cell>
        </row>
        <row r="3032">
          <cell r="J3032">
            <v>825000</v>
          </cell>
        </row>
        <row r="3033">
          <cell r="F3033">
            <v>0</v>
          </cell>
        </row>
        <row r="3079">
          <cell r="J3079">
            <v>825000</v>
          </cell>
        </row>
        <row r="3080">
          <cell r="F3080">
            <v>0</v>
          </cell>
        </row>
        <row r="3126">
          <cell r="J3126">
            <v>825000</v>
          </cell>
        </row>
        <row r="3127">
          <cell r="F3127">
            <v>0</v>
          </cell>
        </row>
        <row r="3173">
          <cell r="J3173">
            <v>825000</v>
          </cell>
        </row>
        <row r="3174">
          <cell r="F3174">
            <v>0</v>
          </cell>
        </row>
        <row r="3220">
          <cell r="J3220">
            <v>825000</v>
          </cell>
        </row>
        <row r="3221">
          <cell r="F3221">
            <v>0</v>
          </cell>
        </row>
        <row r="3268">
          <cell r="J3268">
            <v>825000</v>
          </cell>
        </row>
        <row r="3269">
          <cell r="F3269">
            <v>0</v>
          </cell>
        </row>
        <row r="3315">
          <cell r="J3315">
            <v>825000</v>
          </cell>
        </row>
        <row r="3316">
          <cell r="F3316">
            <v>0</v>
          </cell>
        </row>
        <row r="3363">
          <cell r="J3363">
            <v>825000</v>
          </cell>
        </row>
        <row r="3364">
          <cell r="F3364">
            <v>0</v>
          </cell>
        </row>
        <row r="3410">
          <cell r="J3410">
            <v>825000</v>
          </cell>
        </row>
        <row r="3411">
          <cell r="F3411">
            <v>0</v>
          </cell>
        </row>
        <row r="3457">
          <cell r="J3457">
            <v>825000</v>
          </cell>
        </row>
        <row r="3458">
          <cell r="F3458">
            <v>0</v>
          </cell>
        </row>
        <row r="3504">
          <cell r="J3504">
            <v>825000</v>
          </cell>
        </row>
        <row r="3505">
          <cell r="F3505">
            <v>0</v>
          </cell>
        </row>
        <row r="3551">
          <cell r="J3551">
            <v>825000</v>
          </cell>
        </row>
        <row r="3552">
          <cell r="F3552">
            <v>0</v>
          </cell>
        </row>
        <row r="3598">
          <cell r="J3598">
            <v>825000</v>
          </cell>
        </row>
        <row r="3599">
          <cell r="F3599">
            <v>0</v>
          </cell>
        </row>
        <row r="3645">
          <cell r="J3645">
            <v>825000</v>
          </cell>
        </row>
        <row r="3646">
          <cell r="F3646">
            <v>0</v>
          </cell>
        </row>
        <row r="3692">
          <cell r="J3692">
            <v>825000</v>
          </cell>
        </row>
        <row r="3693">
          <cell r="F3693">
            <v>0</v>
          </cell>
        </row>
        <row r="3739">
          <cell r="J3739">
            <v>825000</v>
          </cell>
        </row>
        <row r="3740">
          <cell r="F3740">
            <v>0</v>
          </cell>
        </row>
        <row r="3787">
          <cell r="J3787">
            <v>825000</v>
          </cell>
        </row>
        <row r="3788">
          <cell r="F3788">
            <v>0</v>
          </cell>
        </row>
        <row r="3834">
          <cell r="J3834">
            <v>825000</v>
          </cell>
        </row>
        <row r="3835">
          <cell r="F3835">
            <v>0</v>
          </cell>
        </row>
        <row r="3881">
          <cell r="J3881">
            <v>825000</v>
          </cell>
        </row>
        <row r="3882">
          <cell r="F3882">
            <v>0</v>
          </cell>
        </row>
        <row r="3928">
          <cell r="J3928">
            <v>825000</v>
          </cell>
        </row>
        <row r="3929">
          <cell r="F3929">
            <v>0</v>
          </cell>
        </row>
        <row r="3975">
          <cell r="J3975">
            <v>825000</v>
          </cell>
        </row>
        <row r="3976">
          <cell r="F3976">
            <v>0</v>
          </cell>
        </row>
        <row r="4022">
          <cell r="J4022">
            <v>825000</v>
          </cell>
        </row>
        <row r="4023">
          <cell r="F4023">
            <v>0</v>
          </cell>
        </row>
        <row r="4069">
          <cell r="J4069">
            <v>825000</v>
          </cell>
        </row>
        <row r="4070">
          <cell r="F4070">
            <v>0</v>
          </cell>
        </row>
        <row r="4117">
          <cell r="J4117">
            <v>825000</v>
          </cell>
        </row>
        <row r="4118">
          <cell r="F4118">
            <v>0</v>
          </cell>
        </row>
        <row r="4164">
          <cell r="J4164">
            <v>825000</v>
          </cell>
        </row>
        <row r="4165">
          <cell r="F4165">
            <v>0</v>
          </cell>
        </row>
        <row r="4211">
          <cell r="J4211">
            <v>825000</v>
          </cell>
        </row>
        <row r="4212">
          <cell r="F4212">
            <v>0</v>
          </cell>
        </row>
        <row r="4258">
          <cell r="J4258">
            <v>825000</v>
          </cell>
        </row>
        <row r="4259">
          <cell r="F4259">
            <v>0</v>
          </cell>
        </row>
        <row r="4305">
          <cell r="J4305">
            <v>825000</v>
          </cell>
        </row>
        <row r="4306">
          <cell r="F4306">
            <v>0</v>
          </cell>
        </row>
        <row r="4352">
          <cell r="J4352">
            <v>825000</v>
          </cell>
        </row>
        <row r="4353">
          <cell r="F4353">
            <v>0</v>
          </cell>
        </row>
        <row r="4400">
          <cell r="J4400">
            <v>825000</v>
          </cell>
        </row>
        <row r="4401">
          <cell r="F4401">
            <v>0</v>
          </cell>
        </row>
        <row r="4447">
          <cell r="J4447">
            <v>825000</v>
          </cell>
        </row>
        <row r="4448">
          <cell r="F4448">
            <v>0</v>
          </cell>
        </row>
        <row r="4494">
          <cell r="J4494">
            <v>825000</v>
          </cell>
        </row>
        <row r="4495">
          <cell r="F4495">
            <v>0</v>
          </cell>
        </row>
        <row r="4541">
          <cell r="J4541">
            <v>825000</v>
          </cell>
        </row>
        <row r="4542">
          <cell r="F4542">
            <v>0</v>
          </cell>
        </row>
        <row r="4588">
          <cell r="J4588">
            <v>825000</v>
          </cell>
        </row>
        <row r="4589">
          <cell r="F4589">
            <v>0</v>
          </cell>
        </row>
        <row r="4635">
          <cell r="J4635">
            <v>825000</v>
          </cell>
        </row>
        <row r="4636">
          <cell r="F4636">
            <v>0</v>
          </cell>
        </row>
        <row r="4682">
          <cell r="J4682">
            <v>825000</v>
          </cell>
        </row>
        <row r="4683">
          <cell r="F4683">
            <v>0</v>
          </cell>
        </row>
        <row r="4730">
          <cell r="J4730">
            <v>825000</v>
          </cell>
        </row>
        <row r="4731">
          <cell r="F4731">
            <v>0</v>
          </cell>
        </row>
        <row r="4777">
          <cell r="J4777">
            <v>825000</v>
          </cell>
        </row>
        <row r="4778">
          <cell r="F4778">
            <v>0</v>
          </cell>
        </row>
        <row r="4824">
          <cell r="J4824">
            <v>825000</v>
          </cell>
        </row>
        <row r="4825">
          <cell r="F4825">
            <v>0</v>
          </cell>
        </row>
        <row r="4871">
          <cell r="J4871">
            <v>825000</v>
          </cell>
        </row>
        <row r="4872">
          <cell r="F4872">
            <v>0</v>
          </cell>
        </row>
        <row r="4918">
          <cell r="J4918">
            <v>825000</v>
          </cell>
        </row>
        <row r="4919">
          <cell r="F4919">
            <v>0</v>
          </cell>
        </row>
        <row r="4965">
          <cell r="J4965">
            <v>825000</v>
          </cell>
        </row>
        <row r="4966">
          <cell r="F4966">
            <v>0</v>
          </cell>
        </row>
        <row r="5012">
          <cell r="J5012">
            <v>825000</v>
          </cell>
        </row>
        <row r="5013">
          <cell r="F5013">
            <v>0</v>
          </cell>
        </row>
        <row r="5059">
          <cell r="J5059">
            <v>825000</v>
          </cell>
        </row>
        <row r="5060">
          <cell r="F5060">
            <v>0</v>
          </cell>
        </row>
        <row r="5106">
          <cell r="J5106">
            <v>825000</v>
          </cell>
        </row>
        <row r="5107">
          <cell r="F5107">
            <v>0</v>
          </cell>
        </row>
        <row r="5153">
          <cell r="J5153">
            <v>825000</v>
          </cell>
        </row>
        <row r="5154">
          <cell r="F5154">
            <v>0</v>
          </cell>
        </row>
        <row r="5200">
          <cell r="J5200">
            <v>825000</v>
          </cell>
        </row>
        <row r="5201">
          <cell r="F5201">
            <v>0</v>
          </cell>
        </row>
        <row r="5247">
          <cell r="J5247">
            <v>825000</v>
          </cell>
        </row>
        <row r="5248">
          <cell r="F5248">
            <v>0</v>
          </cell>
        </row>
        <row r="5294">
          <cell r="J5294">
            <v>825000</v>
          </cell>
        </row>
        <row r="5295">
          <cell r="F5295">
            <v>0</v>
          </cell>
        </row>
        <row r="5342">
          <cell r="J5342">
            <v>825000</v>
          </cell>
        </row>
        <row r="5343">
          <cell r="F5343">
            <v>0</v>
          </cell>
        </row>
        <row r="5390">
          <cell r="J5390">
            <v>825000</v>
          </cell>
        </row>
        <row r="5391">
          <cell r="F5391">
            <v>0</v>
          </cell>
        </row>
        <row r="5437">
          <cell r="J5437">
            <v>825000</v>
          </cell>
        </row>
        <row r="5438">
          <cell r="F5438">
            <v>0</v>
          </cell>
        </row>
        <row r="5485">
          <cell r="J5485">
            <v>825000</v>
          </cell>
        </row>
        <row r="5486">
          <cell r="F5486">
            <v>0</v>
          </cell>
        </row>
        <row r="5532">
          <cell r="J5532">
            <v>825000</v>
          </cell>
        </row>
        <row r="5533">
          <cell r="F5533">
            <v>0</v>
          </cell>
        </row>
        <row r="5579">
          <cell r="J5579">
            <v>825000</v>
          </cell>
        </row>
        <row r="5580">
          <cell r="F5580">
            <v>0</v>
          </cell>
        </row>
        <row r="5626">
          <cell r="J5626">
            <v>825000</v>
          </cell>
        </row>
        <row r="5627">
          <cell r="F5627">
            <v>0</v>
          </cell>
        </row>
        <row r="5674">
          <cell r="J5674">
            <v>825000</v>
          </cell>
        </row>
        <row r="5675">
          <cell r="F5675">
            <v>0</v>
          </cell>
        </row>
        <row r="5722">
          <cell r="J5722">
            <v>825000</v>
          </cell>
        </row>
        <row r="5723">
          <cell r="F5723">
            <v>0</v>
          </cell>
        </row>
        <row r="5769">
          <cell r="J5769">
            <v>825000</v>
          </cell>
        </row>
        <row r="5770">
          <cell r="F5770">
            <v>0</v>
          </cell>
        </row>
        <row r="5817">
          <cell r="J5817">
            <v>825000</v>
          </cell>
        </row>
        <row r="5818">
          <cell r="F5818">
            <v>0</v>
          </cell>
        </row>
        <row r="5865">
          <cell r="J5865">
            <v>825000</v>
          </cell>
        </row>
        <row r="5866">
          <cell r="F5866">
            <v>0</v>
          </cell>
        </row>
        <row r="5912">
          <cell r="J5912">
            <v>825000</v>
          </cell>
        </row>
        <row r="5913">
          <cell r="F5913">
            <v>0</v>
          </cell>
        </row>
        <row r="5959">
          <cell r="J5959">
            <v>825000</v>
          </cell>
        </row>
        <row r="5960">
          <cell r="F5960">
            <v>0</v>
          </cell>
        </row>
        <row r="6007">
          <cell r="J6007">
            <v>825000</v>
          </cell>
        </row>
        <row r="6008">
          <cell r="F6008">
            <v>0</v>
          </cell>
        </row>
        <row r="6055">
          <cell r="J6055">
            <v>825000</v>
          </cell>
        </row>
        <row r="6056">
          <cell r="F6056">
            <v>0</v>
          </cell>
        </row>
        <row r="6103">
          <cell r="J6103">
            <v>825000</v>
          </cell>
        </row>
        <row r="6104">
          <cell r="F6104">
            <v>0</v>
          </cell>
        </row>
        <row r="6150">
          <cell r="J6150">
            <v>825000</v>
          </cell>
        </row>
        <row r="6151">
          <cell r="F6151">
            <v>0</v>
          </cell>
        </row>
        <row r="6197">
          <cell r="J6197">
            <v>825000</v>
          </cell>
        </row>
        <row r="6198">
          <cell r="F6198">
            <v>0</v>
          </cell>
        </row>
        <row r="6244">
          <cell r="J6244">
            <v>825000</v>
          </cell>
        </row>
        <row r="6245">
          <cell r="F6245">
            <v>0</v>
          </cell>
        </row>
        <row r="6292">
          <cell r="J6292">
            <v>825000</v>
          </cell>
        </row>
        <row r="6293">
          <cell r="F6293">
            <v>0</v>
          </cell>
        </row>
        <row r="6340">
          <cell r="J6340">
            <v>825000</v>
          </cell>
        </row>
        <row r="6341">
          <cell r="F6341">
            <v>0</v>
          </cell>
        </row>
        <row r="6387">
          <cell r="J6387">
            <v>825000</v>
          </cell>
        </row>
        <row r="6388">
          <cell r="F6388">
            <v>0</v>
          </cell>
        </row>
        <row r="6435">
          <cell r="J6435">
            <v>825000</v>
          </cell>
        </row>
        <row r="6436">
          <cell r="F6436">
            <v>0</v>
          </cell>
        </row>
        <row r="6482">
          <cell r="J6482">
            <v>825000</v>
          </cell>
        </row>
        <row r="6483">
          <cell r="F6483">
            <v>0</v>
          </cell>
        </row>
        <row r="6529">
          <cell r="J6529">
            <v>825000</v>
          </cell>
        </row>
        <row r="6530">
          <cell r="F6530">
            <v>0</v>
          </cell>
        </row>
        <row r="6576">
          <cell r="J6576">
            <v>825000</v>
          </cell>
        </row>
        <row r="6577">
          <cell r="F6577">
            <v>0</v>
          </cell>
        </row>
        <row r="6623">
          <cell r="J6623">
            <v>825000</v>
          </cell>
        </row>
        <row r="6624">
          <cell r="F6624">
            <v>0</v>
          </cell>
        </row>
        <row r="6671">
          <cell r="J6671">
            <v>825000</v>
          </cell>
        </row>
        <row r="6672">
          <cell r="F6672">
            <v>0</v>
          </cell>
        </row>
        <row r="6718">
          <cell r="J6718">
            <v>825000</v>
          </cell>
        </row>
        <row r="6719">
          <cell r="F6719">
            <v>0</v>
          </cell>
        </row>
        <row r="6765">
          <cell r="J6765">
            <v>825000</v>
          </cell>
        </row>
        <row r="6766">
          <cell r="F6766">
            <v>0</v>
          </cell>
        </row>
        <row r="6812">
          <cell r="J6812">
            <v>825000</v>
          </cell>
        </row>
        <row r="6813">
          <cell r="F6813">
            <v>0</v>
          </cell>
        </row>
        <row r="6860">
          <cell r="J6860">
            <v>825000</v>
          </cell>
        </row>
        <row r="6861">
          <cell r="F6861">
            <v>0</v>
          </cell>
        </row>
        <row r="6908">
          <cell r="J6908">
            <v>825000</v>
          </cell>
        </row>
        <row r="6909">
          <cell r="F6909">
            <v>0</v>
          </cell>
        </row>
        <row r="6955">
          <cell r="J6955">
            <v>825000</v>
          </cell>
        </row>
        <row r="6956">
          <cell r="F6956">
            <v>0</v>
          </cell>
        </row>
        <row r="7003">
          <cell r="J7003">
            <v>825000</v>
          </cell>
        </row>
        <row r="7004">
          <cell r="F7004">
            <v>0</v>
          </cell>
        </row>
        <row r="7050">
          <cell r="J7050">
            <v>825000</v>
          </cell>
        </row>
        <row r="7051">
          <cell r="F7051">
            <v>0</v>
          </cell>
        </row>
        <row r="7098">
          <cell r="J7098">
            <v>825000</v>
          </cell>
        </row>
        <row r="7099">
          <cell r="F7099">
            <v>0</v>
          </cell>
        </row>
        <row r="7145">
          <cell r="J7145">
            <v>825000</v>
          </cell>
        </row>
        <row r="7146">
          <cell r="F7146">
            <v>0</v>
          </cell>
        </row>
        <row r="7193">
          <cell r="J7193">
            <v>825000</v>
          </cell>
        </row>
        <row r="7194">
          <cell r="F7194">
            <v>0</v>
          </cell>
        </row>
        <row r="7241">
          <cell r="J7241">
            <v>825000</v>
          </cell>
        </row>
        <row r="7242">
          <cell r="F7242">
            <v>0</v>
          </cell>
        </row>
        <row r="7289">
          <cell r="J7289">
            <v>825000</v>
          </cell>
        </row>
        <row r="7290">
          <cell r="F7290">
            <v>0</v>
          </cell>
        </row>
        <row r="7336">
          <cell r="J7336">
            <v>825000</v>
          </cell>
        </row>
        <row r="7337">
          <cell r="F7337">
            <v>0</v>
          </cell>
        </row>
        <row r="7383">
          <cell r="J7383">
            <v>825000</v>
          </cell>
        </row>
        <row r="7384">
          <cell r="F7384">
            <v>0</v>
          </cell>
        </row>
        <row r="7430">
          <cell r="J7430">
            <v>825000</v>
          </cell>
        </row>
        <row r="7431">
          <cell r="F7431">
            <v>0</v>
          </cell>
        </row>
        <row r="7477">
          <cell r="J7477">
            <v>825000</v>
          </cell>
        </row>
        <row r="7478">
          <cell r="F7478">
            <v>0</v>
          </cell>
        </row>
        <row r="7525">
          <cell r="J7525">
            <v>825000</v>
          </cell>
        </row>
        <row r="7526">
          <cell r="F7526">
            <v>0</v>
          </cell>
        </row>
        <row r="7573">
          <cell r="J7573">
            <v>825000</v>
          </cell>
        </row>
        <row r="7574">
          <cell r="F7574">
            <v>0</v>
          </cell>
        </row>
        <row r="7620">
          <cell r="J7620">
            <v>825000</v>
          </cell>
        </row>
        <row r="7621">
          <cell r="F7621">
            <v>0</v>
          </cell>
        </row>
      </sheetData>
      <sheetData sheetId="95">
        <row r="43">
          <cell r="J43">
            <v>11516302</v>
          </cell>
        </row>
        <row r="44">
          <cell r="F44">
            <v>6</v>
          </cell>
        </row>
        <row r="91">
          <cell r="J91">
            <v>18889001</v>
          </cell>
        </row>
        <row r="92">
          <cell r="F92">
            <v>7</v>
          </cell>
        </row>
        <row r="139">
          <cell r="J139">
            <v>5580685</v>
          </cell>
        </row>
        <row r="140">
          <cell r="F140">
            <v>2</v>
          </cell>
        </row>
        <row r="187">
          <cell r="J187">
            <v>11760301</v>
          </cell>
        </row>
        <row r="188">
          <cell r="F188">
            <v>4</v>
          </cell>
        </row>
        <row r="249">
          <cell r="J249">
            <v>4108978</v>
          </cell>
        </row>
        <row r="250">
          <cell r="F250">
            <v>2</v>
          </cell>
        </row>
        <row r="309">
          <cell r="J309">
            <v>1163865</v>
          </cell>
        </row>
        <row r="310">
          <cell r="F310">
            <v>1</v>
          </cell>
        </row>
        <row r="356">
          <cell r="J356">
            <v>6156937</v>
          </cell>
        </row>
        <row r="357">
          <cell r="F357">
            <v>2</v>
          </cell>
        </row>
        <row r="415">
          <cell r="J415">
            <v>792000</v>
          </cell>
        </row>
        <row r="416">
          <cell r="F416">
            <v>1</v>
          </cell>
        </row>
      </sheetData>
      <sheetData sheetId="96">
        <row r="68">
          <cell r="J68">
            <v>712800</v>
          </cell>
        </row>
        <row r="69">
          <cell r="F69">
            <v>1</v>
          </cell>
        </row>
        <row r="141">
          <cell r="J141">
            <v>1062800</v>
          </cell>
        </row>
        <row r="142">
          <cell r="F142">
            <v>2</v>
          </cell>
        </row>
      </sheetData>
      <sheetData sheetId="97">
        <row r="31">
          <cell r="J31">
            <v>3203300</v>
          </cell>
        </row>
        <row r="32">
          <cell r="F32">
            <v>2</v>
          </cell>
        </row>
        <row r="67">
          <cell r="J67">
            <v>3230507</v>
          </cell>
        </row>
        <row r="68">
          <cell r="F68">
            <v>3</v>
          </cell>
        </row>
        <row r="102">
          <cell r="J102">
            <v>7161459</v>
          </cell>
        </row>
        <row r="103">
          <cell r="F103">
            <v>3</v>
          </cell>
        </row>
        <row r="136">
          <cell r="J136">
            <v>2456074</v>
          </cell>
        </row>
        <row r="137">
          <cell r="F137">
            <v>2</v>
          </cell>
        </row>
        <row r="171">
          <cell r="J171">
            <v>2454074</v>
          </cell>
        </row>
        <row r="172">
          <cell r="F172">
            <v>2</v>
          </cell>
        </row>
        <row r="205">
          <cell r="J205">
            <v>2891111</v>
          </cell>
        </row>
        <row r="206">
          <cell r="F206">
            <v>1</v>
          </cell>
        </row>
        <row r="240">
          <cell r="J240">
            <v>2768150</v>
          </cell>
        </row>
        <row r="241">
          <cell r="F241">
            <v>2</v>
          </cell>
        </row>
      </sheetData>
      <sheetData sheetId="98">
        <row r="67">
          <cell r="J67">
            <v>759000</v>
          </cell>
        </row>
        <row r="68">
          <cell r="F68">
            <v>1</v>
          </cell>
        </row>
        <row r="139">
          <cell r="J139">
            <v>951637</v>
          </cell>
        </row>
        <row r="140">
          <cell r="F140">
            <v>2</v>
          </cell>
        </row>
      </sheetData>
      <sheetData sheetId="99">
        <row r="33">
          <cell r="J33">
            <v>3825401</v>
          </cell>
        </row>
        <row r="34">
          <cell r="F34">
            <v>3</v>
          </cell>
        </row>
      </sheetData>
      <sheetData sheetId="100">
        <row r="55">
          <cell r="J55">
            <v>1365291</v>
          </cell>
        </row>
        <row r="56">
          <cell r="F56">
            <v>3</v>
          </cell>
        </row>
        <row r="115">
          <cell r="J115">
            <v>1904147</v>
          </cell>
        </row>
        <row r="116">
          <cell r="F116">
            <v>3</v>
          </cell>
        </row>
        <row r="174">
          <cell r="J174">
            <v>1785329</v>
          </cell>
        </row>
        <row r="175">
          <cell r="F175">
            <v>3</v>
          </cell>
        </row>
        <row r="234">
          <cell r="J234">
            <v>903200</v>
          </cell>
        </row>
        <row r="235">
          <cell r="F235">
            <v>1</v>
          </cell>
        </row>
        <row r="292">
          <cell r="J292">
            <v>1810050</v>
          </cell>
        </row>
        <row r="293">
          <cell r="F293">
            <v>3</v>
          </cell>
        </row>
        <row r="351">
          <cell r="J351">
            <v>3090916</v>
          </cell>
        </row>
        <row r="352">
          <cell r="F352">
            <v>2</v>
          </cell>
        </row>
        <row r="411">
          <cell r="J411">
            <v>2749096</v>
          </cell>
        </row>
        <row r="412">
          <cell r="F412">
            <v>2</v>
          </cell>
        </row>
        <row r="471">
          <cell r="J471">
            <v>2119588</v>
          </cell>
        </row>
        <row r="472">
          <cell r="F472">
            <v>2</v>
          </cell>
        </row>
        <row r="532">
          <cell r="J532">
            <v>1490999</v>
          </cell>
        </row>
        <row r="533">
          <cell r="F533">
            <v>2</v>
          </cell>
        </row>
        <row r="651">
          <cell r="J651">
            <v>597284</v>
          </cell>
        </row>
        <row r="652">
          <cell r="F652">
            <v>1</v>
          </cell>
        </row>
      </sheetData>
      <sheetData sheetId="101"/>
      <sheetData sheetId="102">
        <row r="55">
          <cell r="J55">
            <v>2633052</v>
          </cell>
        </row>
        <row r="56">
          <cell r="F56">
            <v>3</v>
          </cell>
        </row>
        <row r="114">
          <cell r="J114">
            <v>14608968</v>
          </cell>
        </row>
        <row r="115">
          <cell r="F115">
            <v>8</v>
          </cell>
        </row>
        <row r="174">
          <cell r="J174">
            <v>7560316</v>
          </cell>
        </row>
        <row r="175">
          <cell r="F175">
            <v>7</v>
          </cell>
        </row>
        <row r="235">
          <cell r="J235">
            <v>504925</v>
          </cell>
        </row>
        <row r="236">
          <cell r="F236">
            <v>2</v>
          </cell>
        </row>
        <row r="294">
          <cell r="J294">
            <v>2606002</v>
          </cell>
        </row>
        <row r="295">
          <cell r="F295">
            <v>3</v>
          </cell>
        </row>
        <row r="355">
          <cell r="J355">
            <v>1099198</v>
          </cell>
        </row>
        <row r="356">
          <cell r="F356">
            <v>2</v>
          </cell>
        </row>
        <row r="415">
          <cell r="J415">
            <v>2774550</v>
          </cell>
        </row>
        <row r="416">
          <cell r="F416">
            <v>2</v>
          </cell>
        </row>
        <row r="476">
          <cell r="J476">
            <v>2872690</v>
          </cell>
        </row>
        <row r="477">
          <cell r="F477">
            <v>5</v>
          </cell>
        </row>
        <row r="534">
          <cell r="J534">
            <v>43890</v>
          </cell>
        </row>
        <row r="535">
          <cell r="F535">
            <v>1</v>
          </cell>
        </row>
        <row r="593">
          <cell r="J593">
            <v>3686161</v>
          </cell>
        </row>
        <row r="594">
          <cell r="F594">
            <v>4</v>
          </cell>
        </row>
        <row r="653">
          <cell r="J653">
            <v>43890</v>
          </cell>
        </row>
        <row r="654">
          <cell r="F654">
            <v>1</v>
          </cell>
        </row>
        <row r="714">
          <cell r="J714">
            <v>43890</v>
          </cell>
        </row>
        <row r="715">
          <cell r="F715">
            <v>1</v>
          </cell>
        </row>
        <row r="774">
          <cell r="J774">
            <v>1591000</v>
          </cell>
        </row>
        <row r="775">
          <cell r="F775">
            <v>2</v>
          </cell>
        </row>
        <row r="835">
          <cell r="J835">
            <v>3288000</v>
          </cell>
        </row>
        <row r="836">
          <cell r="F836">
            <v>2</v>
          </cell>
        </row>
      </sheetData>
      <sheetData sheetId="103">
        <row r="30">
          <cell r="J30">
            <v>11481417</v>
          </cell>
        </row>
        <row r="31">
          <cell r="F31">
            <v>5</v>
          </cell>
        </row>
      </sheetData>
      <sheetData sheetId="104">
        <row r="30">
          <cell r="J30">
            <v>7671072</v>
          </cell>
        </row>
        <row r="31">
          <cell r="F31">
            <v>4</v>
          </cell>
        </row>
        <row r="90">
          <cell r="J90">
            <v>844560</v>
          </cell>
        </row>
        <row r="91">
          <cell r="F91">
            <v>1</v>
          </cell>
        </row>
      </sheetData>
      <sheetData sheetId="105">
        <row r="55">
          <cell r="J55">
            <v>2952113</v>
          </cell>
        </row>
        <row r="56">
          <cell r="F56">
            <v>5</v>
          </cell>
        </row>
        <row r="115">
          <cell r="J115">
            <v>491746</v>
          </cell>
        </row>
        <row r="116">
          <cell r="F116">
            <v>2</v>
          </cell>
        </row>
        <row r="176">
          <cell r="J176">
            <v>463000</v>
          </cell>
        </row>
        <row r="177">
          <cell r="F177">
            <v>1</v>
          </cell>
        </row>
        <row r="235">
          <cell r="J235">
            <v>588149</v>
          </cell>
        </row>
        <row r="236">
          <cell r="F236">
            <v>2</v>
          </cell>
        </row>
        <row r="294">
          <cell r="J294">
            <v>870001</v>
          </cell>
        </row>
        <row r="295">
          <cell r="F295">
            <v>2</v>
          </cell>
        </row>
        <row r="354">
          <cell r="J354">
            <v>571001</v>
          </cell>
        </row>
        <row r="355">
          <cell r="F355">
            <v>2</v>
          </cell>
        </row>
      </sheetData>
      <sheetData sheetId="106">
        <row r="55">
          <cell r="J55">
            <v>1235950</v>
          </cell>
        </row>
        <row r="56">
          <cell r="F56">
            <v>3</v>
          </cell>
        </row>
      </sheetData>
      <sheetData sheetId="107">
        <row r="67">
          <cell r="J67">
            <v>1795414</v>
          </cell>
        </row>
        <row r="68">
          <cell r="F68">
            <v>2</v>
          </cell>
        </row>
      </sheetData>
      <sheetData sheetId="108">
        <row r="54">
          <cell r="J54">
            <v>471900</v>
          </cell>
        </row>
        <row r="55">
          <cell r="F55">
            <v>1</v>
          </cell>
        </row>
        <row r="94">
          <cell r="J94">
            <v>7546111</v>
          </cell>
        </row>
        <row r="95">
          <cell r="F95">
            <v>3</v>
          </cell>
        </row>
      </sheetData>
      <sheetData sheetId="109">
        <row r="43">
          <cell r="J43">
            <v>1705596</v>
          </cell>
        </row>
        <row r="44">
          <cell r="F44">
            <v>3</v>
          </cell>
        </row>
        <row r="91">
          <cell r="J91">
            <v>1204101</v>
          </cell>
        </row>
        <row r="92">
          <cell r="F92">
            <v>2</v>
          </cell>
        </row>
        <row r="140">
          <cell r="J140">
            <v>1011051</v>
          </cell>
        </row>
        <row r="141">
          <cell r="F141">
            <v>2</v>
          </cell>
        </row>
        <row r="189">
          <cell r="J189">
            <v>843851</v>
          </cell>
        </row>
        <row r="190">
          <cell r="F190">
            <v>2</v>
          </cell>
        </row>
        <row r="236">
          <cell r="J236">
            <v>1025603</v>
          </cell>
        </row>
        <row r="237">
          <cell r="F237">
            <v>3</v>
          </cell>
        </row>
        <row r="283">
          <cell r="J283">
            <v>790149</v>
          </cell>
        </row>
        <row r="284">
          <cell r="F284">
            <v>1</v>
          </cell>
        </row>
        <row r="331">
          <cell r="J331">
            <v>564674</v>
          </cell>
        </row>
        <row r="332">
          <cell r="F332">
            <v>1</v>
          </cell>
        </row>
        <row r="380">
          <cell r="J380">
            <v>719440</v>
          </cell>
        </row>
        <row r="381">
          <cell r="F381">
            <v>1</v>
          </cell>
        </row>
        <row r="428">
          <cell r="J428">
            <v>411900</v>
          </cell>
        </row>
        <row r="429">
          <cell r="F429">
            <v>1</v>
          </cell>
        </row>
      </sheetData>
      <sheetData sheetId="110">
        <row r="54">
          <cell r="J54">
            <v>657230</v>
          </cell>
        </row>
        <row r="55">
          <cell r="F55">
            <v>1</v>
          </cell>
        </row>
        <row r="113">
          <cell r="J113">
            <v>206800</v>
          </cell>
        </row>
        <row r="114">
          <cell r="F114">
            <v>1</v>
          </cell>
        </row>
      </sheetData>
      <sheetData sheetId="111">
        <row r="54">
          <cell r="J54">
            <v>3754687</v>
          </cell>
        </row>
        <row r="55">
          <cell r="F55">
            <v>4</v>
          </cell>
        </row>
      </sheetData>
      <sheetData sheetId="112">
        <row r="54">
          <cell r="J54">
            <v>272269</v>
          </cell>
        </row>
        <row r="55">
          <cell r="F55">
            <v>1</v>
          </cell>
        </row>
        <row r="113">
          <cell r="J113">
            <v>1719309</v>
          </cell>
        </row>
        <row r="114">
          <cell r="F114">
            <v>2</v>
          </cell>
        </row>
        <row r="171">
          <cell r="J171">
            <v>661199</v>
          </cell>
        </row>
        <row r="172">
          <cell r="F172">
            <v>1</v>
          </cell>
        </row>
        <row r="229">
          <cell r="J229">
            <v>505500</v>
          </cell>
        </row>
        <row r="230">
          <cell r="F230">
            <v>1</v>
          </cell>
        </row>
      </sheetData>
      <sheetData sheetId="113">
        <row r="43">
          <cell r="J43">
            <v>6983889</v>
          </cell>
        </row>
        <row r="44">
          <cell r="F44">
            <v>5</v>
          </cell>
        </row>
      </sheetData>
      <sheetData sheetId="114">
        <row r="43">
          <cell r="J43">
            <v>460501</v>
          </cell>
        </row>
        <row r="44">
          <cell r="F44">
            <v>1</v>
          </cell>
        </row>
        <row r="91">
          <cell r="J91">
            <v>1688334</v>
          </cell>
        </row>
        <row r="92">
          <cell r="F92">
            <v>2</v>
          </cell>
        </row>
        <row r="149">
          <cell r="J149">
            <v>1399943</v>
          </cell>
        </row>
        <row r="150">
          <cell r="F150">
            <v>1</v>
          </cell>
        </row>
      </sheetData>
      <sheetData sheetId="115">
        <row r="43">
          <cell r="J43">
            <v>7931670</v>
          </cell>
        </row>
        <row r="44">
          <cell r="F44">
            <v>3</v>
          </cell>
        </row>
      </sheetData>
      <sheetData sheetId="116">
        <row r="55">
          <cell r="J55">
            <v>1380137</v>
          </cell>
        </row>
        <row r="56">
          <cell r="F56">
            <v>2</v>
          </cell>
        </row>
      </sheetData>
      <sheetData sheetId="117">
        <row r="55">
          <cell r="J55">
            <v>564674</v>
          </cell>
        </row>
        <row r="56">
          <cell r="F56">
            <v>1</v>
          </cell>
        </row>
        <row r="115">
          <cell r="J115">
            <v>410399</v>
          </cell>
        </row>
        <row r="116">
          <cell r="F116">
            <v>1</v>
          </cell>
        </row>
      </sheetData>
      <sheetData sheetId="118">
        <row r="55">
          <cell r="J55">
            <v>823749</v>
          </cell>
        </row>
        <row r="56">
          <cell r="F56">
            <v>1</v>
          </cell>
        </row>
        <row r="114">
          <cell r="J114">
            <v>797678</v>
          </cell>
        </row>
        <row r="115">
          <cell r="F115">
            <v>1</v>
          </cell>
        </row>
        <row r="174">
          <cell r="J174">
            <v>886177</v>
          </cell>
        </row>
        <row r="175">
          <cell r="F175">
            <v>1</v>
          </cell>
        </row>
      </sheetData>
      <sheetData sheetId="119">
        <row r="55">
          <cell r="J55">
            <v>1467126</v>
          </cell>
        </row>
        <row r="56">
          <cell r="F56">
            <v>1</v>
          </cell>
        </row>
      </sheetData>
      <sheetData sheetId="120">
        <row r="31">
          <cell r="J31">
            <v>4009409</v>
          </cell>
        </row>
        <row r="32">
          <cell r="F32">
            <v>2</v>
          </cell>
        </row>
      </sheetData>
      <sheetData sheetId="121">
        <row r="31">
          <cell r="J31">
            <v>618750</v>
          </cell>
        </row>
        <row r="32">
          <cell r="F32">
            <v>1</v>
          </cell>
        </row>
      </sheetData>
      <sheetData sheetId="122">
        <row r="31">
          <cell r="J31">
            <v>1713424</v>
          </cell>
        </row>
        <row r="32">
          <cell r="F32">
            <v>1</v>
          </cell>
        </row>
      </sheetData>
      <sheetData sheetId="123">
        <row r="31">
          <cell r="J31">
            <v>905280</v>
          </cell>
        </row>
        <row r="32">
          <cell r="F32">
            <v>1</v>
          </cell>
        </row>
      </sheetData>
      <sheetData sheetId="124">
        <row r="31">
          <cell r="J31">
            <v>4175202</v>
          </cell>
        </row>
        <row r="32">
          <cell r="F32">
            <v>2</v>
          </cell>
        </row>
      </sheetData>
      <sheetData sheetId="125">
        <row r="31">
          <cell r="J31">
            <v>749785</v>
          </cell>
        </row>
        <row r="32">
          <cell r="F32">
            <v>2</v>
          </cell>
        </row>
      </sheetData>
      <sheetData sheetId="126">
        <row r="55">
          <cell r="J55">
            <v>727300</v>
          </cell>
        </row>
        <row r="56">
          <cell r="F56">
            <v>1</v>
          </cell>
        </row>
      </sheetData>
      <sheetData sheetId="127">
        <row r="55">
          <cell r="J55">
            <v>777500</v>
          </cell>
        </row>
        <row r="56">
          <cell r="F56">
            <v>1</v>
          </cell>
        </row>
      </sheetData>
      <sheetData sheetId="128">
        <row r="55">
          <cell r="J55">
            <v>1096177</v>
          </cell>
        </row>
        <row r="56">
          <cell r="F56">
            <v>1</v>
          </cell>
        </row>
      </sheetData>
      <sheetData sheetId="129">
        <row r="67">
          <cell r="J67">
            <v>239387</v>
          </cell>
        </row>
        <row r="68">
          <cell r="F68">
            <v>1</v>
          </cell>
        </row>
        <row r="140">
          <cell r="J140">
            <v>1600000</v>
          </cell>
        </row>
        <row r="141">
          <cell r="F141">
            <v>1</v>
          </cell>
        </row>
      </sheetData>
      <sheetData sheetId="130">
        <row r="31">
          <cell r="J31">
            <v>400000</v>
          </cell>
        </row>
        <row r="32">
          <cell r="F32">
            <v>1</v>
          </cell>
        </row>
      </sheetData>
      <sheetData sheetId="131">
        <row r="55">
          <cell r="J55">
            <v>35000</v>
          </cell>
        </row>
        <row r="56">
          <cell r="F56">
            <v>1</v>
          </cell>
        </row>
      </sheetData>
      <sheetData sheetId="132">
        <row r="31">
          <cell r="J31">
            <v>275000</v>
          </cell>
        </row>
        <row r="32">
          <cell r="F3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D by DSF"/>
      <sheetName val="FMC by DSF"/>
      <sheetName val="CSD by TJM"/>
      <sheetName val="FMC by TJM"/>
      <sheetName val="Karya Niaga (J&amp;T"/>
      <sheetName val="Mitra Ekspedisi (J&amp;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4">
          <cell r="J54">
            <v>7339000</v>
          </cell>
        </row>
        <row r="55">
          <cell r="F55">
            <v>2</v>
          </cell>
        </row>
        <row r="113">
          <cell r="J113">
            <v>17649478</v>
          </cell>
        </row>
        <row r="114">
          <cell r="F114">
            <v>7</v>
          </cell>
        </row>
        <row r="172">
          <cell r="J172">
            <v>1188000</v>
          </cell>
        </row>
        <row r="173">
          <cell r="F173">
            <v>0</v>
          </cell>
        </row>
        <row r="231">
          <cell r="J231">
            <v>12041280</v>
          </cell>
        </row>
        <row r="232">
          <cell r="F232">
            <v>4</v>
          </cell>
        </row>
        <row r="289">
          <cell r="J289">
            <v>10857140</v>
          </cell>
        </row>
        <row r="290">
          <cell r="F290">
            <v>4</v>
          </cell>
        </row>
        <row r="348">
          <cell r="J348">
            <v>3379772</v>
          </cell>
        </row>
        <row r="349">
          <cell r="F349">
            <v>1</v>
          </cell>
        </row>
        <row r="406">
          <cell r="J406">
            <v>11513000</v>
          </cell>
        </row>
        <row r="407">
          <cell r="F407">
            <v>2</v>
          </cell>
        </row>
        <row r="464">
          <cell r="J464">
            <v>24527912</v>
          </cell>
        </row>
        <row r="465">
          <cell r="F465">
            <v>6</v>
          </cell>
        </row>
        <row r="522">
          <cell r="J522">
            <v>8053140</v>
          </cell>
        </row>
        <row r="523">
          <cell r="F523">
            <v>2</v>
          </cell>
        </row>
        <row r="580">
          <cell r="J580">
            <v>13189140</v>
          </cell>
        </row>
        <row r="581">
          <cell r="F581">
            <v>4</v>
          </cell>
        </row>
        <row r="637">
          <cell r="J637">
            <v>23291033</v>
          </cell>
        </row>
        <row r="638">
          <cell r="F638">
            <v>9</v>
          </cell>
        </row>
        <row r="694">
          <cell r="J694">
            <v>6956000</v>
          </cell>
        </row>
        <row r="695">
          <cell r="F695">
            <v>1</v>
          </cell>
        </row>
        <row r="751">
          <cell r="J751">
            <v>9906000</v>
          </cell>
        </row>
        <row r="752">
          <cell r="F752">
            <v>3</v>
          </cell>
        </row>
        <row r="808">
          <cell r="J808">
            <v>1056000</v>
          </cell>
        </row>
        <row r="809">
          <cell r="F809">
            <v>0</v>
          </cell>
        </row>
        <row r="865">
          <cell r="J865">
            <v>9881000</v>
          </cell>
        </row>
        <row r="866">
          <cell r="F866">
            <v>2</v>
          </cell>
        </row>
        <row r="922">
          <cell r="J922">
            <v>9906000</v>
          </cell>
        </row>
        <row r="923">
          <cell r="F923">
            <v>2</v>
          </cell>
        </row>
        <row r="980">
          <cell r="J980">
            <v>14746138</v>
          </cell>
        </row>
        <row r="981">
          <cell r="F981">
            <v>6</v>
          </cell>
        </row>
        <row r="1037">
          <cell r="J1037">
            <v>1056000</v>
          </cell>
        </row>
        <row r="1038">
          <cell r="F1038">
            <v>0</v>
          </cell>
        </row>
        <row r="1094">
          <cell r="J1094">
            <v>5481000</v>
          </cell>
        </row>
        <row r="1095">
          <cell r="F1095">
            <v>1</v>
          </cell>
        </row>
        <row r="1151">
          <cell r="J1151">
            <v>19471000</v>
          </cell>
        </row>
        <row r="1152">
          <cell r="F1152">
            <v>5</v>
          </cell>
        </row>
        <row r="1209">
          <cell r="J1209">
            <v>12156579</v>
          </cell>
        </row>
        <row r="1210">
          <cell r="F1210">
            <v>4</v>
          </cell>
        </row>
        <row r="1267">
          <cell r="J1267">
            <v>11888199</v>
          </cell>
        </row>
        <row r="1268">
          <cell r="F1268">
            <v>5</v>
          </cell>
        </row>
        <row r="1325">
          <cell r="J1325">
            <v>3603140</v>
          </cell>
        </row>
        <row r="1326">
          <cell r="F1326">
            <v>2</v>
          </cell>
        </row>
        <row r="1383">
          <cell r="J1383">
            <v>10625280</v>
          </cell>
        </row>
        <row r="1384">
          <cell r="F1384">
            <v>4</v>
          </cell>
        </row>
        <row r="1440">
          <cell r="J1440">
            <v>3860000</v>
          </cell>
        </row>
        <row r="1441">
          <cell r="F1441">
            <v>1</v>
          </cell>
        </row>
        <row r="1498">
          <cell r="J1498">
            <v>9456442</v>
          </cell>
        </row>
        <row r="1499">
          <cell r="F1499">
            <v>3</v>
          </cell>
        </row>
        <row r="1556">
          <cell r="J1556">
            <v>9100280</v>
          </cell>
        </row>
        <row r="1557">
          <cell r="F1557">
            <v>4</v>
          </cell>
        </row>
        <row r="1614">
          <cell r="J1614">
            <v>8053140</v>
          </cell>
        </row>
        <row r="1615">
          <cell r="F1615">
            <v>3</v>
          </cell>
        </row>
        <row r="1673">
          <cell r="J1673">
            <v>4006000</v>
          </cell>
        </row>
        <row r="1674">
          <cell r="F1674">
            <v>1</v>
          </cell>
        </row>
        <row r="1731">
          <cell r="J1731">
            <v>14758280</v>
          </cell>
        </row>
        <row r="1732">
          <cell r="F1732">
            <v>4</v>
          </cell>
        </row>
        <row r="1789">
          <cell r="J1789">
            <v>27541933</v>
          </cell>
        </row>
        <row r="1790">
          <cell r="F1790">
            <v>9</v>
          </cell>
        </row>
        <row r="1846">
          <cell r="J1846">
            <v>1056000</v>
          </cell>
        </row>
        <row r="1847">
          <cell r="F1847">
            <v>0</v>
          </cell>
        </row>
        <row r="1904">
          <cell r="J1904">
            <v>1056000</v>
          </cell>
        </row>
        <row r="1905">
          <cell r="F1905">
            <v>0</v>
          </cell>
        </row>
        <row r="1961">
          <cell r="J1961">
            <v>2281000</v>
          </cell>
        </row>
        <row r="1962">
          <cell r="F1962">
            <v>1</v>
          </cell>
        </row>
        <row r="2019">
          <cell r="J2019">
            <v>1056000</v>
          </cell>
        </row>
        <row r="2020">
          <cell r="F2020">
            <v>0</v>
          </cell>
        </row>
        <row r="2077">
          <cell r="J2077">
            <v>3506000</v>
          </cell>
        </row>
        <row r="2078">
          <cell r="F2078">
            <v>1</v>
          </cell>
        </row>
        <row r="2135">
          <cell r="J2135">
            <v>4359000</v>
          </cell>
        </row>
        <row r="2136">
          <cell r="F2136">
            <v>1</v>
          </cell>
        </row>
        <row r="2193">
          <cell r="J2193">
            <v>2281000</v>
          </cell>
        </row>
        <row r="2194">
          <cell r="F2194">
            <v>1</v>
          </cell>
        </row>
        <row r="2252">
          <cell r="J2252">
            <v>1056000</v>
          </cell>
        </row>
        <row r="2253">
          <cell r="F2253">
            <v>0</v>
          </cell>
        </row>
        <row r="2310">
          <cell r="J2310">
            <v>1056000</v>
          </cell>
        </row>
        <row r="2311">
          <cell r="F2311">
            <v>0</v>
          </cell>
        </row>
        <row r="2368">
          <cell r="J2368">
            <v>5481000</v>
          </cell>
        </row>
        <row r="2369">
          <cell r="F2369">
            <v>1</v>
          </cell>
        </row>
        <row r="2428">
          <cell r="J2428">
            <v>6156009</v>
          </cell>
        </row>
        <row r="2429">
          <cell r="F2429">
            <v>4</v>
          </cell>
        </row>
        <row r="2486">
          <cell r="J2486">
            <v>1056000</v>
          </cell>
        </row>
        <row r="2487">
          <cell r="F2487">
            <v>0</v>
          </cell>
        </row>
        <row r="2545">
          <cell r="J2545">
            <v>1056000</v>
          </cell>
        </row>
        <row r="2546">
          <cell r="F2546">
            <v>0</v>
          </cell>
        </row>
        <row r="2603">
          <cell r="J2603">
            <v>1056000</v>
          </cell>
        </row>
        <row r="2604">
          <cell r="F2604">
            <v>0</v>
          </cell>
        </row>
        <row r="2661">
          <cell r="J2661">
            <v>25682039</v>
          </cell>
        </row>
        <row r="2662">
          <cell r="F2662">
            <v>7</v>
          </cell>
        </row>
        <row r="2720">
          <cell r="J2720">
            <v>32189358</v>
          </cell>
        </row>
        <row r="2721">
          <cell r="F2721">
            <v>10</v>
          </cell>
        </row>
        <row r="2779">
          <cell r="J2779">
            <v>12826005</v>
          </cell>
        </row>
        <row r="2780">
          <cell r="F2780">
            <v>5</v>
          </cell>
        </row>
        <row r="2838">
          <cell r="J2838">
            <v>2795694</v>
          </cell>
        </row>
        <row r="2839">
          <cell r="F2839">
            <v>2</v>
          </cell>
        </row>
        <row r="2897">
          <cell r="J2897">
            <v>13265140</v>
          </cell>
        </row>
        <row r="2898">
          <cell r="F2898">
            <v>3</v>
          </cell>
        </row>
        <row r="2955">
          <cell r="J2955">
            <v>11473637</v>
          </cell>
        </row>
        <row r="2956">
          <cell r="F2956">
            <v>4</v>
          </cell>
        </row>
        <row r="3013">
          <cell r="J3013">
            <v>24705992</v>
          </cell>
        </row>
        <row r="3014">
          <cell r="F3014">
            <v>8</v>
          </cell>
        </row>
        <row r="3071">
          <cell r="J3071">
            <v>20321050</v>
          </cell>
        </row>
        <row r="3072">
          <cell r="F3072">
            <v>6</v>
          </cell>
        </row>
        <row r="3129">
          <cell r="J3129">
            <v>16949848</v>
          </cell>
        </row>
        <row r="3130">
          <cell r="F3130">
            <v>5</v>
          </cell>
        </row>
        <row r="3190">
          <cell r="J3190">
            <v>2450000</v>
          </cell>
        </row>
        <row r="3191">
          <cell r="F3191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Unit FM"/>
      <sheetName val="Rekap Unit CSD"/>
      <sheetName val="CSD unit"/>
      <sheetName val="Tokio Marine"/>
      <sheetName val="Berau Coal"/>
      <sheetName val="KRM"/>
      <sheetName val="JBA"/>
      <sheetName val="Kewpie Indonesia"/>
      <sheetName val="MKM"/>
      <sheetName val="Mr. Inaba"/>
      <sheetName val="MC Lei"/>
      <sheetName val="Nissin"/>
      <sheetName val="FMC End Contract"/>
      <sheetName val="MMKI"/>
      <sheetName val="Indokarlo"/>
      <sheetName val="Diamond Realty"/>
      <sheetName val="Steel Cen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1">
          <cell r="D51">
            <v>3750000</v>
          </cell>
          <cell r="J51">
            <v>4588868</v>
          </cell>
        </row>
        <row r="104">
          <cell r="D104">
            <v>3750000</v>
          </cell>
          <cell r="J104">
            <v>7973711</v>
          </cell>
        </row>
        <row r="159">
          <cell r="D159">
            <v>3750000</v>
          </cell>
          <cell r="J159">
            <v>5598499</v>
          </cell>
        </row>
        <row r="213">
          <cell r="D213">
            <v>3750000</v>
          </cell>
          <cell r="J213">
            <v>11232201.1</v>
          </cell>
        </row>
        <row r="267">
          <cell r="D267">
            <v>3750000</v>
          </cell>
          <cell r="J267">
            <v>14677111</v>
          </cell>
        </row>
        <row r="322">
          <cell r="D322">
            <v>3750000</v>
          </cell>
          <cell r="J322">
            <v>5857664</v>
          </cell>
        </row>
        <row r="377">
          <cell r="D377">
            <v>3750000</v>
          </cell>
          <cell r="J377">
            <v>6545613</v>
          </cell>
        </row>
        <row r="431">
          <cell r="D431">
            <v>3750000</v>
          </cell>
          <cell r="J431">
            <v>6687720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26">
          <cell r="J26">
            <v>3598429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BAB7-BB42-4319-807B-169AD2A2BD99}">
  <sheetPr>
    <tabColor rgb="FF00FF99"/>
    <pageSetUpPr fitToPage="1"/>
  </sheetPr>
  <dimension ref="A1:W1934"/>
  <sheetViews>
    <sheetView tabSelected="1" topLeftCell="L806" zoomScale="91" zoomScaleNormal="91" workbookViewId="0">
      <selection activeCell="V815" sqref="V815"/>
    </sheetView>
  </sheetViews>
  <sheetFormatPr defaultRowHeight="15"/>
  <cols>
    <col min="1" max="1" width="9.7109375" customWidth="1"/>
    <col min="2" max="2" width="6" customWidth="1"/>
    <col min="3" max="3" width="24" style="1" customWidth="1"/>
    <col min="4" max="4" width="43.5703125" customWidth="1"/>
    <col min="5" max="5" width="36.140625" customWidth="1"/>
    <col min="6" max="6" width="15" style="2" customWidth="1"/>
    <col min="7" max="7" width="18.28515625" style="2" customWidth="1"/>
    <col min="8" max="8" width="13.7109375" style="3" customWidth="1"/>
    <col min="9" max="9" width="23" customWidth="1"/>
    <col min="10" max="10" width="25.28515625" customWidth="1"/>
    <col min="11" max="11" width="13.28515625" style="4" customWidth="1"/>
    <col min="12" max="12" width="14.140625" style="5" customWidth="1"/>
    <col min="13" max="13" width="9.85546875" style="2" customWidth="1"/>
    <col min="14" max="14" width="16.28515625" customWidth="1"/>
    <col min="15" max="15" width="14.5703125" bestFit="1" customWidth="1"/>
    <col min="16" max="16" width="12.85546875" customWidth="1"/>
    <col min="17" max="17" width="17.140625" customWidth="1"/>
    <col min="18" max="18" width="23.5703125" customWidth="1"/>
    <col min="19" max="19" width="14.7109375" customWidth="1"/>
    <col min="20" max="20" width="21" customWidth="1"/>
    <col min="21" max="21" width="18.42578125" style="2" customWidth="1"/>
    <col min="22" max="22" width="26.7109375" style="4" bestFit="1" customWidth="1"/>
    <col min="23" max="23" width="13.85546875" bestFit="1" customWidth="1"/>
  </cols>
  <sheetData>
    <row r="1" spans="2:23" ht="15" hidden="1" customHeight="1"/>
    <row r="2" spans="2:23" ht="21">
      <c r="B2" s="956" t="s">
        <v>0</v>
      </c>
      <c r="C2" s="957"/>
      <c r="D2" s="957"/>
      <c r="E2" s="957"/>
      <c r="F2" s="957"/>
      <c r="G2" s="957"/>
      <c r="H2" s="957"/>
      <c r="I2" s="957"/>
      <c r="J2" s="957"/>
      <c r="K2" s="957"/>
      <c r="L2" s="957"/>
      <c r="M2" s="957"/>
      <c r="N2" s="957"/>
      <c r="O2" s="957"/>
      <c r="P2" s="957"/>
      <c r="Q2" s="957"/>
      <c r="R2" s="957"/>
      <c r="S2" s="2"/>
    </row>
    <row r="3" spans="2:23" ht="15.75" thickBot="1">
      <c r="P3" s="6">
        <f ca="1">NOW()</f>
        <v>44565.32309085648</v>
      </c>
      <c r="Q3" s="7"/>
    </row>
    <row r="4" spans="2:23" ht="17.45" customHeight="1">
      <c r="B4" s="958" t="s">
        <v>1</v>
      </c>
      <c r="C4" s="960" t="s">
        <v>2</v>
      </c>
      <c r="D4" s="950" t="s">
        <v>3</v>
      </c>
      <c r="E4" s="960" t="s">
        <v>4</v>
      </c>
      <c r="F4" s="964" t="s">
        <v>5</v>
      </c>
      <c r="G4" s="965"/>
      <c r="H4" s="950" t="s">
        <v>6</v>
      </c>
      <c r="I4" s="8" t="s">
        <v>7</v>
      </c>
      <c r="J4" s="950" t="s">
        <v>8</v>
      </c>
      <c r="K4" s="960" t="s">
        <v>9</v>
      </c>
      <c r="L4" s="966"/>
      <c r="M4" s="950" t="s">
        <v>10</v>
      </c>
      <c r="N4" s="948" t="s">
        <v>11</v>
      </c>
      <c r="O4" s="948" t="s">
        <v>12</v>
      </c>
      <c r="P4" s="950" t="s">
        <v>13</v>
      </c>
      <c r="Q4" s="950" t="s">
        <v>14</v>
      </c>
      <c r="R4" s="952" t="s">
        <v>15</v>
      </c>
      <c r="S4" s="954" t="s">
        <v>16</v>
      </c>
      <c r="T4" s="934" t="s">
        <v>17</v>
      </c>
      <c r="U4" s="9" t="s">
        <v>18</v>
      </c>
      <c r="V4" s="10" t="s">
        <v>19</v>
      </c>
      <c r="W4" s="2" t="s">
        <v>20</v>
      </c>
    </row>
    <row r="5" spans="2:23" ht="17.45" customHeight="1" thickBot="1">
      <c r="B5" s="959"/>
      <c r="C5" s="961"/>
      <c r="D5" s="962"/>
      <c r="E5" s="963"/>
      <c r="F5" s="11" t="s">
        <v>21</v>
      </c>
      <c r="G5" s="11" t="s">
        <v>22</v>
      </c>
      <c r="H5" s="951"/>
      <c r="I5" s="12"/>
      <c r="J5" s="951"/>
      <c r="K5" s="963"/>
      <c r="L5" s="967"/>
      <c r="M5" s="951"/>
      <c r="N5" s="949"/>
      <c r="O5" s="949"/>
      <c r="P5" s="951"/>
      <c r="Q5" s="951"/>
      <c r="R5" s="953"/>
      <c r="S5" s="955"/>
      <c r="T5" s="935"/>
    </row>
    <row r="6" spans="2:23">
      <c r="B6" s="13">
        <v>1</v>
      </c>
      <c r="C6" s="14" t="s">
        <v>23</v>
      </c>
      <c r="D6" s="15" t="s">
        <v>24</v>
      </c>
      <c r="E6" s="16" t="s">
        <v>25</v>
      </c>
      <c r="F6" s="17" t="s">
        <v>26</v>
      </c>
      <c r="G6" s="17" t="s">
        <v>27</v>
      </c>
      <c r="H6" s="18" t="s">
        <v>28</v>
      </c>
      <c r="I6" s="19" t="s">
        <v>29</v>
      </c>
      <c r="J6" s="19" t="s">
        <v>30</v>
      </c>
      <c r="K6" s="20">
        <v>43452</v>
      </c>
      <c r="L6" s="20">
        <v>44913</v>
      </c>
      <c r="M6" s="19">
        <v>48</v>
      </c>
      <c r="N6" s="21">
        <v>69543268</v>
      </c>
      <c r="O6" s="21">
        <f t="shared" ref="O6:O41" si="0">N6/M6</f>
        <v>1448818.0833333333</v>
      </c>
      <c r="P6" s="22">
        <f t="shared" ref="P6:P69" ca="1" si="1">($P$3-K6)/30</f>
        <v>37.110769695216007</v>
      </c>
      <c r="Q6" s="23">
        <f t="shared" ref="Q6:Q41" ca="1" si="2">LEFT(P6,2)*O6</f>
        <v>53606269.083333328</v>
      </c>
      <c r="R6" s="21">
        <f>'[1]Tokio Marine'!H816</f>
        <v>4298297</v>
      </c>
      <c r="S6" s="24">
        <f>'[1]Tokio Marine'!E817</f>
        <v>4</v>
      </c>
      <c r="T6" s="25">
        <f>N6-R6</f>
        <v>65244971</v>
      </c>
    </row>
    <row r="7" spans="2:23">
      <c r="B7" s="26">
        <v>2</v>
      </c>
      <c r="C7" s="27" t="s">
        <v>23</v>
      </c>
      <c r="D7" s="28" t="s">
        <v>24</v>
      </c>
      <c r="E7" s="29" t="s">
        <v>25</v>
      </c>
      <c r="F7" s="30" t="s">
        <v>26</v>
      </c>
      <c r="G7" s="30" t="s">
        <v>27</v>
      </c>
      <c r="H7" s="31" t="s">
        <v>31</v>
      </c>
      <c r="I7" s="32" t="s">
        <v>32</v>
      </c>
      <c r="J7" s="32" t="s">
        <v>33</v>
      </c>
      <c r="K7" s="33">
        <v>43452</v>
      </c>
      <c r="L7" s="33">
        <v>44913</v>
      </c>
      <c r="M7" s="32">
        <v>48</v>
      </c>
      <c r="N7" s="34">
        <v>69543268</v>
      </c>
      <c r="O7" s="34">
        <f t="shared" si="0"/>
        <v>1448818.0833333333</v>
      </c>
      <c r="P7" s="35">
        <f t="shared" ca="1" si="1"/>
        <v>37.110769695216007</v>
      </c>
      <c r="Q7" s="36">
        <f t="shared" ca="1" si="2"/>
        <v>53606269.083333328</v>
      </c>
      <c r="R7" s="34">
        <f>'[1]Tokio Marine'!H680</f>
        <v>4451783</v>
      </c>
      <c r="S7" s="37">
        <f>'[1]Tokio Marine'!E681</f>
        <v>5</v>
      </c>
      <c r="T7" s="38">
        <f>N7-R7</f>
        <v>65091485</v>
      </c>
    </row>
    <row r="8" spans="2:23">
      <c r="B8" s="39">
        <v>3</v>
      </c>
      <c r="C8" s="40" t="s">
        <v>23</v>
      </c>
      <c r="D8" s="28" t="s">
        <v>24</v>
      </c>
      <c r="E8" s="41" t="s">
        <v>25</v>
      </c>
      <c r="F8" s="42" t="s">
        <v>26</v>
      </c>
      <c r="G8" s="30" t="s">
        <v>27</v>
      </c>
      <c r="H8" s="43" t="s">
        <v>34</v>
      </c>
      <c r="I8" s="44" t="s">
        <v>35</v>
      </c>
      <c r="J8" s="44" t="s">
        <v>36</v>
      </c>
      <c r="K8" s="45">
        <v>43452</v>
      </c>
      <c r="L8" s="45">
        <v>44913</v>
      </c>
      <c r="M8" s="44">
        <v>48</v>
      </c>
      <c r="N8" s="46">
        <v>69543268</v>
      </c>
      <c r="O8" s="46">
        <f t="shared" si="0"/>
        <v>1448818.0833333333</v>
      </c>
      <c r="P8" s="35">
        <f t="shared" ca="1" si="1"/>
        <v>37.110769695216007</v>
      </c>
      <c r="Q8" s="47">
        <f t="shared" ca="1" si="2"/>
        <v>53606269.083333328</v>
      </c>
      <c r="R8" s="41">
        <f>'[1]Tokio Marine'!H883</f>
        <v>3583951</v>
      </c>
      <c r="S8" s="48">
        <f>'[1]Tokio Marine'!E884</f>
        <v>4</v>
      </c>
      <c r="T8" s="38">
        <f t="shared" ref="T8:T14" si="3">N8-R8</f>
        <v>65959317</v>
      </c>
    </row>
    <row r="9" spans="2:23">
      <c r="B9" s="26">
        <v>4</v>
      </c>
      <c r="C9" s="40" t="s">
        <v>37</v>
      </c>
      <c r="D9" s="28" t="s">
        <v>24</v>
      </c>
      <c r="E9" s="41" t="s">
        <v>38</v>
      </c>
      <c r="F9" s="42" t="s">
        <v>26</v>
      </c>
      <c r="G9" s="30" t="s">
        <v>27</v>
      </c>
      <c r="H9" s="43" t="s">
        <v>39</v>
      </c>
      <c r="I9" s="44" t="s">
        <v>40</v>
      </c>
      <c r="J9" s="44" t="s">
        <v>41</v>
      </c>
      <c r="K9" s="45">
        <v>43524</v>
      </c>
      <c r="L9" s="45">
        <v>44985</v>
      </c>
      <c r="M9" s="44">
        <v>48</v>
      </c>
      <c r="N9" s="49">
        <v>55704300</v>
      </c>
      <c r="O9" s="46">
        <f t="shared" si="0"/>
        <v>1160506.25</v>
      </c>
      <c r="P9" s="50">
        <f t="shared" ca="1" si="1"/>
        <v>34.710769695216001</v>
      </c>
      <c r="Q9" s="47">
        <f t="shared" ca="1" si="2"/>
        <v>39457212.5</v>
      </c>
      <c r="R9" s="46">
        <f>'[1]Tokio Marine'!H748</f>
        <v>19219493</v>
      </c>
      <c r="S9" s="51">
        <f>'[1]Tokio Marine'!E749</f>
        <v>12</v>
      </c>
      <c r="T9" s="38">
        <f t="shared" si="3"/>
        <v>36484807</v>
      </c>
    </row>
    <row r="10" spans="2:23">
      <c r="B10" s="39">
        <v>5</v>
      </c>
      <c r="C10" s="27" t="s">
        <v>42</v>
      </c>
      <c r="D10" s="28" t="s">
        <v>24</v>
      </c>
      <c r="E10" s="29" t="s">
        <v>43</v>
      </c>
      <c r="F10" s="42" t="s">
        <v>26</v>
      </c>
      <c r="G10" s="30" t="s">
        <v>27</v>
      </c>
      <c r="H10" s="31" t="s">
        <v>44</v>
      </c>
      <c r="I10" s="32" t="s">
        <v>45</v>
      </c>
      <c r="J10" s="32" t="s">
        <v>46</v>
      </c>
      <c r="K10" s="33">
        <v>43725</v>
      </c>
      <c r="L10" s="33">
        <v>44821</v>
      </c>
      <c r="M10" s="32">
        <v>36</v>
      </c>
      <c r="N10" s="52">
        <v>16530552</v>
      </c>
      <c r="O10" s="46">
        <f t="shared" si="0"/>
        <v>459182</v>
      </c>
      <c r="P10" s="50">
        <f t="shared" ca="1" si="1"/>
        <v>28.010769695216005</v>
      </c>
      <c r="Q10" s="47">
        <f t="shared" ca="1" si="2"/>
        <v>12857096</v>
      </c>
      <c r="R10" s="34">
        <f>'[1]Tokio Marine'!H1217</f>
        <v>844560</v>
      </c>
      <c r="S10" s="48">
        <f>'[1]Tokio Marine'!E1218</f>
        <v>1</v>
      </c>
      <c r="T10" s="38">
        <f t="shared" si="3"/>
        <v>15685992</v>
      </c>
    </row>
    <row r="11" spans="2:23">
      <c r="B11" s="26">
        <v>6</v>
      </c>
      <c r="C11" s="27" t="s">
        <v>47</v>
      </c>
      <c r="D11" s="28" t="s">
        <v>24</v>
      </c>
      <c r="E11" s="29" t="s">
        <v>48</v>
      </c>
      <c r="F11" s="42" t="s">
        <v>26</v>
      </c>
      <c r="G11" s="30" t="s">
        <v>27</v>
      </c>
      <c r="H11" s="31" t="s">
        <v>49</v>
      </c>
      <c r="I11" s="32" t="s">
        <v>50</v>
      </c>
      <c r="J11" s="32" t="s">
        <v>51</v>
      </c>
      <c r="K11" s="33">
        <v>43731</v>
      </c>
      <c r="L11" s="33">
        <v>45192</v>
      </c>
      <c r="M11" s="32">
        <v>48</v>
      </c>
      <c r="N11" s="52">
        <v>33600000</v>
      </c>
      <c r="O11" s="34">
        <f t="shared" si="0"/>
        <v>700000</v>
      </c>
      <c r="P11" s="50">
        <f t="shared" ca="1" si="1"/>
        <v>27.810769695216003</v>
      </c>
      <c r="Q11" s="47">
        <f t="shared" ca="1" si="2"/>
        <v>18900000</v>
      </c>
      <c r="R11" s="34">
        <f>'[1]Tokio Marine'!H1021</f>
        <v>567000</v>
      </c>
      <c r="S11" s="51">
        <f>'[1]Tokio Marine'!E1022</f>
        <v>1</v>
      </c>
      <c r="T11" s="38">
        <f t="shared" si="3"/>
        <v>33033000</v>
      </c>
    </row>
    <row r="12" spans="2:23">
      <c r="B12" s="39">
        <v>7</v>
      </c>
      <c r="C12" s="27" t="s">
        <v>52</v>
      </c>
      <c r="D12" s="28" t="s">
        <v>24</v>
      </c>
      <c r="E12" s="29" t="s">
        <v>53</v>
      </c>
      <c r="F12" s="42" t="s">
        <v>26</v>
      </c>
      <c r="G12" s="30" t="s">
        <v>27</v>
      </c>
      <c r="H12" s="31" t="s">
        <v>54</v>
      </c>
      <c r="I12" s="32" t="s">
        <v>55</v>
      </c>
      <c r="J12" s="32" t="s">
        <v>56</v>
      </c>
      <c r="K12" s="33">
        <v>43731</v>
      </c>
      <c r="L12" s="33">
        <v>45192</v>
      </c>
      <c r="M12" s="32">
        <v>48</v>
      </c>
      <c r="N12" s="52">
        <v>33600000</v>
      </c>
      <c r="O12" s="34">
        <f t="shared" si="0"/>
        <v>700000</v>
      </c>
      <c r="P12" s="50">
        <f t="shared" ca="1" si="1"/>
        <v>27.810769695216003</v>
      </c>
      <c r="Q12" s="47">
        <f t="shared" ca="1" si="2"/>
        <v>18900000</v>
      </c>
      <c r="R12" s="34">
        <f>'[1]Tokio Marine'!H1089</f>
        <v>2154420</v>
      </c>
      <c r="S12" s="51">
        <f>'[1]Tokio Marine'!E1090</f>
        <v>5</v>
      </c>
      <c r="T12" s="38">
        <f t="shared" si="3"/>
        <v>31445580</v>
      </c>
    </row>
    <row r="13" spans="2:23">
      <c r="B13" s="26">
        <v>8</v>
      </c>
      <c r="C13" s="27" t="s">
        <v>57</v>
      </c>
      <c r="D13" s="53" t="s">
        <v>24</v>
      </c>
      <c r="E13" s="29" t="s">
        <v>53</v>
      </c>
      <c r="F13" s="42" t="s">
        <v>58</v>
      </c>
      <c r="G13" s="30" t="s">
        <v>59</v>
      </c>
      <c r="H13" s="31" t="s">
        <v>60</v>
      </c>
      <c r="I13" s="32" t="s">
        <v>61</v>
      </c>
      <c r="J13" s="32" t="s">
        <v>62</v>
      </c>
      <c r="K13" s="33">
        <v>43734</v>
      </c>
      <c r="L13" s="33">
        <v>45195</v>
      </c>
      <c r="M13" s="32">
        <v>48</v>
      </c>
      <c r="N13" s="52">
        <v>33600000</v>
      </c>
      <c r="O13" s="34">
        <f t="shared" si="0"/>
        <v>700000</v>
      </c>
      <c r="P13" s="50">
        <f t="shared" ca="1" si="1"/>
        <v>27.710769695216005</v>
      </c>
      <c r="Q13" s="36">
        <f t="shared" ca="1" si="2"/>
        <v>18900000</v>
      </c>
      <c r="R13" s="34">
        <f>'[1]Tokio Marine'!H951</f>
        <v>3625298</v>
      </c>
      <c r="S13" s="37">
        <f>'[1]Tokio Marine'!E952</f>
        <v>4</v>
      </c>
      <c r="T13" s="38">
        <f t="shared" si="3"/>
        <v>29974702</v>
      </c>
    </row>
    <row r="14" spans="2:23" ht="17.45" customHeight="1">
      <c r="B14" s="39">
        <v>9</v>
      </c>
      <c r="C14" s="54" t="s">
        <v>63</v>
      </c>
      <c r="D14" s="53" t="s">
        <v>24</v>
      </c>
      <c r="E14" s="55" t="s">
        <v>64</v>
      </c>
      <c r="F14" s="42" t="s">
        <v>26</v>
      </c>
      <c r="G14" s="30" t="s">
        <v>27</v>
      </c>
      <c r="H14" s="56" t="s">
        <v>65</v>
      </c>
      <c r="I14" s="57" t="s">
        <v>66</v>
      </c>
      <c r="J14" s="57" t="s">
        <v>67</v>
      </c>
      <c r="K14" s="58">
        <v>43854</v>
      </c>
      <c r="L14" s="58">
        <v>44950</v>
      </c>
      <c r="M14" s="32">
        <v>36</v>
      </c>
      <c r="N14" s="59">
        <v>25200000</v>
      </c>
      <c r="O14" s="60">
        <f t="shared" si="0"/>
        <v>700000</v>
      </c>
      <c r="P14" s="50">
        <f t="shared" ca="1" si="1"/>
        <v>23.710769695216005</v>
      </c>
      <c r="Q14" s="36">
        <f t="shared" ca="1" si="2"/>
        <v>16100000</v>
      </c>
      <c r="R14" s="61"/>
      <c r="S14" s="62"/>
      <c r="T14" s="38">
        <f t="shared" si="3"/>
        <v>25200000</v>
      </c>
    </row>
    <row r="15" spans="2:23" ht="17.45" customHeight="1">
      <c r="B15" s="26">
        <v>10</v>
      </c>
      <c r="C15" s="54" t="s">
        <v>68</v>
      </c>
      <c r="D15" s="53" t="s">
        <v>24</v>
      </c>
      <c r="E15" s="55" t="s">
        <v>69</v>
      </c>
      <c r="F15" s="63" t="s">
        <v>26</v>
      </c>
      <c r="G15" s="63" t="s">
        <v>27</v>
      </c>
      <c r="H15" s="56" t="s">
        <v>70</v>
      </c>
      <c r="I15" s="57" t="s">
        <v>71</v>
      </c>
      <c r="J15" s="57" t="s">
        <v>72</v>
      </c>
      <c r="K15" s="58">
        <v>43889</v>
      </c>
      <c r="L15" s="58">
        <v>44985</v>
      </c>
      <c r="M15" s="32">
        <v>36</v>
      </c>
      <c r="N15" s="59">
        <v>14625540</v>
      </c>
      <c r="O15" s="64">
        <f t="shared" si="0"/>
        <v>406265</v>
      </c>
      <c r="P15" s="35">
        <f t="shared" ca="1" si="1"/>
        <v>22.544103028549337</v>
      </c>
      <c r="Q15" s="36">
        <f t="shared" ca="1" si="2"/>
        <v>8937830</v>
      </c>
      <c r="R15" s="61"/>
      <c r="S15" s="62"/>
      <c r="T15" s="38">
        <f>N15-R15</f>
        <v>14625540</v>
      </c>
    </row>
    <row r="16" spans="2:23" ht="17.45" customHeight="1">
      <c r="B16" s="39">
        <v>11</v>
      </c>
      <c r="C16" s="65" t="s">
        <v>73</v>
      </c>
      <c r="D16" s="66" t="s">
        <v>24</v>
      </c>
      <c r="E16" s="41" t="s">
        <v>74</v>
      </c>
      <c r="F16" s="67" t="s">
        <v>26</v>
      </c>
      <c r="G16" s="67" t="s">
        <v>27</v>
      </c>
      <c r="H16" s="68" t="s">
        <v>75</v>
      </c>
      <c r="I16" s="69" t="s">
        <v>76</v>
      </c>
      <c r="J16" s="69" t="s">
        <v>77</v>
      </c>
      <c r="K16" s="70">
        <v>44263</v>
      </c>
      <c r="L16" s="70">
        <v>45359</v>
      </c>
      <c r="M16" s="71">
        <v>36</v>
      </c>
      <c r="N16" s="72">
        <v>21600000</v>
      </c>
      <c r="O16" s="73">
        <f>N16/M16</f>
        <v>600000</v>
      </c>
      <c r="P16" s="74">
        <f ca="1">($P$3-K16)/30</f>
        <v>10.07743636188267</v>
      </c>
      <c r="Q16" s="75">
        <f ca="1">LEFT(P16,2)*O16</f>
        <v>6000000</v>
      </c>
      <c r="R16" s="76"/>
      <c r="S16" s="77"/>
      <c r="T16" s="78">
        <f>N16-R16</f>
        <v>21600000</v>
      </c>
    </row>
    <row r="17" spans="2:20" ht="17.45" customHeight="1" thickBot="1">
      <c r="B17" s="26">
        <v>12</v>
      </c>
      <c r="C17" s="79" t="s">
        <v>78</v>
      </c>
      <c r="D17" s="80" t="s">
        <v>24</v>
      </c>
      <c r="E17" s="81" t="s">
        <v>79</v>
      </c>
      <c r="F17" s="82"/>
      <c r="G17" s="82"/>
      <c r="H17" s="83" t="s">
        <v>80</v>
      </c>
      <c r="I17" s="84" t="s">
        <v>81</v>
      </c>
      <c r="J17" s="84" t="s">
        <v>82</v>
      </c>
      <c r="K17" s="85">
        <v>44545</v>
      </c>
      <c r="L17" s="85">
        <v>45641</v>
      </c>
      <c r="M17" s="86">
        <v>36</v>
      </c>
      <c r="N17" s="87">
        <v>23400000</v>
      </c>
      <c r="O17" s="88">
        <f>N17/M17</f>
        <v>650000</v>
      </c>
      <c r="P17" s="89">
        <f ca="1">($P$3-K17)/30</f>
        <v>0.67743636188267076</v>
      </c>
      <c r="Q17" s="90">
        <f ca="1">LEFT(P17,2)*O17</f>
        <v>0</v>
      </c>
      <c r="R17" s="91"/>
      <c r="S17" s="92"/>
      <c r="T17" s="93">
        <f>N17-R17</f>
        <v>23400000</v>
      </c>
    </row>
    <row r="18" spans="2:20">
      <c r="B18" s="39">
        <v>13</v>
      </c>
      <c r="C18" s="94" t="s">
        <v>83</v>
      </c>
      <c r="D18" s="95" t="s">
        <v>84</v>
      </c>
      <c r="E18" s="96" t="s">
        <v>85</v>
      </c>
      <c r="F18" s="97" t="s">
        <v>26</v>
      </c>
      <c r="G18" s="97" t="s">
        <v>27</v>
      </c>
      <c r="H18" s="98" t="s">
        <v>86</v>
      </c>
      <c r="I18" s="99" t="s">
        <v>87</v>
      </c>
      <c r="J18" s="99" t="s">
        <v>88</v>
      </c>
      <c r="K18" s="100">
        <v>43608</v>
      </c>
      <c r="L18" s="100">
        <v>44704</v>
      </c>
      <c r="M18" s="99">
        <v>36</v>
      </c>
      <c r="N18" s="101">
        <v>33279696</v>
      </c>
      <c r="O18" s="102">
        <f t="shared" si="0"/>
        <v>924436</v>
      </c>
      <c r="P18" s="103">
        <f t="shared" ca="1" si="1"/>
        <v>31.910769695216004</v>
      </c>
      <c r="Q18" s="104">
        <f t="shared" ca="1" si="2"/>
        <v>28657516</v>
      </c>
      <c r="R18" s="105">
        <f>[1]KRM!J2590</f>
        <v>5657393</v>
      </c>
      <c r="S18" s="106">
        <f>[1]KRM!F2591</f>
        <v>6</v>
      </c>
      <c r="T18" s="78">
        <f t="shared" ref="T18:T41" si="4">N18-R18</f>
        <v>27622303</v>
      </c>
    </row>
    <row r="19" spans="2:20">
      <c r="B19" s="26">
        <v>14</v>
      </c>
      <c r="C19" s="27" t="s">
        <v>89</v>
      </c>
      <c r="D19" s="28" t="s">
        <v>84</v>
      </c>
      <c r="E19" s="107" t="s">
        <v>85</v>
      </c>
      <c r="F19" s="30" t="s">
        <v>26</v>
      </c>
      <c r="G19" s="30" t="s">
        <v>27</v>
      </c>
      <c r="H19" s="31" t="s">
        <v>90</v>
      </c>
      <c r="I19" s="32" t="s">
        <v>91</v>
      </c>
      <c r="J19" s="32" t="s">
        <v>92</v>
      </c>
      <c r="K19" s="33">
        <v>43602</v>
      </c>
      <c r="L19" s="33">
        <v>44698</v>
      </c>
      <c r="M19" s="32">
        <v>36</v>
      </c>
      <c r="N19" s="34">
        <v>33279696</v>
      </c>
      <c r="O19" s="46">
        <f t="shared" si="0"/>
        <v>924436</v>
      </c>
      <c r="P19" s="35">
        <f t="shared" ca="1" si="1"/>
        <v>32.110769695216007</v>
      </c>
      <c r="Q19" s="47">
        <f t="shared" ca="1" si="2"/>
        <v>29581952</v>
      </c>
      <c r="R19" s="61">
        <f>[1]KRM!J2933</f>
        <v>12051590</v>
      </c>
      <c r="S19" s="48">
        <f>[1]KRM!F2934</f>
        <v>7</v>
      </c>
      <c r="T19" s="108">
        <f t="shared" si="4"/>
        <v>21228106</v>
      </c>
    </row>
    <row r="20" spans="2:20">
      <c r="B20" s="39">
        <v>15</v>
      </c>
      <c r="C20" s="27" t="s">
        <v>89</v>
      </c>
      <c r="D20" s="28" t="s">
        <v>84</v>
      </c>
      <c r="E20" s="107" t="s">
        <v>85</v>
      </c>
      <c r="F20" s="30" t="s">
        <v>26</v>
      </c>
      <c r="G20" s="30" t="s">
        <v>27</v>
      </c>
      <c r="H20" s="31" t="s">
        <v>93</v>
      </c>
      <c r="I20" s="32" t="s">
        <v>94</v>
      </c>
      <c r="J20" s="32" t="s">
        <v>95</v>
      </c>
      <c r="K20" s="33">
        <v>43602</v>
      </c>
      <c r="L20" s="33">
        <v>44698</v>
      </c>
      <c r="M20" s="32">
        <v>36</v>
      </c>
      <c r="N20" s="34">
        <v>33279696</v>
      </c>
      <c r="O20" s="46">
        <f t="shared" si="0"/>
        <v>924436</v>
      </c>
      <c r="P20" s="35">
        <f t="shared" ca="1" si="1"/>
        <v>32.110769695216007</v>
      </c>
      <c r="Q20" s="47">
        <f t="shared" ca="1" si="2"/>
        <v>29581952</v>
      </c>
      <c r="R20" s="61">
        <f>[1]KRM!J2648</f>
        <v>32563771</v>
      </c>
      <c r="S20" s="48">
        <f>[1]KRM!F2649</f>
        <v>15</v>
      </c>
      <c r="T20" s="108">
        <f t="shared" si="4"/>
        <v>715925</v>
      </c>
    </row>
    <row r="21" spans="2:20">
      <c r="B21" s="26">
        <v>16</v>
      </c>
      <c r="C21" s="27" t="s">
        <v>96</v>
      </c>
      <c r="D21" s="28" t="s">
        <v>84</v>
      </c>
      <c r="E21" s="107" t="s">
        <v>85</v>
      </c>
      <c r="F21" s="30" t="s">
        <v>26</v>
      </c>
      <c r="G21" s="30" t="s">
        <v>27</v>
      </c>
      <c r="H21" s="31" t="s">
        <v>97</v>
      </c>
      <c r="I21" s="32" t="s">
        <v>98</v>
      </c>
      <c r="J21" s="32" t="s">
        <v>99</v>
      </c>
      <c r="K21" s="33">
        <v>43637</v>
      </c>
      <c r="L21" s="33">
        <v>44733</v>
      </c>
      <c r="M21" s="32">
        <v>36</v>
      </c>
      <c r="N21" s="34">
        <v>33279696</v>
      </c>
      <c r="O21" s="46">
        <f t="shared" si="0"/>
        <v>924436</v>
      </c>
      <c r="P21" s="35">
        <f t="shared" ca="1" si="1"/>
        <v>30.944103028549339</v>
      </c>
      <c r="Q21" s="47">
        <f t="shared" ca="1" si="2"/>
        <v>27733080</v>
      </c>
      <c r="R21" s="61">
        <f>[1]KRM!J2989</f>
        <v>3864267</v>
      </c>
      <c r="S21" s="48">
        <f>[1]KRM!F2990</f>
        <v>5</v>
      </c>
      <c r="T21" s="108">
        <f t="shared" si="4"/>
        <v>29415429</v>
      </c>
    </row>
    <row r="22" spans="2:20">
      <c r="B22" s="39">
        <v>17</v>
      </c>
      <c r="C22" s="40" t="s">
        <v>100</v>
      </c>
      <c r="D22" s="28" t="s">
        <v>84</v>
      </c>
      <c r="E22" s="41" t="s">
        <v>101</v>
      </c>
      <c r="F22" s="30" t="s">
        <v>26</v>
      </c>
      <c r="G22" s="30" t="s">
        <v>27</v>
      </c>
      <c r="H22" s="43" t="s">
        <v>102</v>
      </c>
      <c r="I22" s="44" t="s">
        <v>103</v>
      </c>
      <c r="J22" s="44" t="s">
        <v>104</v>
      </c>
      <c r="K22" s="45">
        <v>43651</v>
      </c>
      <c r="L22" s="45">
        <v>44747</v>
      </c>
      <c r="M22" s="44">
        <v>36</v>
      </c>
      <c r="N22" s="46">
        <v>43200000</v>
      </c>
      <c r="O22" s="46">
        <f t="shared" si="0"/>
        <v>1200000</v>
      </c>
      <c r="P22" s="35">
        <f t="shared" ca="1" si="1"/>
        <v>30.47743636188267</v>
      </c>
      <c r="Q22" s="47">
        <f t="shared" ca="1" si="2"/>
        <v>36000000</v>
      </c>
      <c r="R22" s="41"/>
      <c r="S22" s="48"/>
      <c r="T22" s="108">
        <f t="shared" si="4"/>
        <v>43200000</v>
      </c>
    </row>
    <row r="23" spans="2:20">
      <c r="B23" s="26">
        <v>18</v>
      </c>
      <c r="C23" s="27" t="s">
        <v>105</v>
      </c>
      <c r="D23" s="28" t="s">
        <v>84</v>
      </c>
      <c r="E23" s="41" t="s">
        <v>101</v>
      </c>
      <c r="F23" s="30" t="s">
        <v>26</v>
      </c>
      <c r="G23" s="30" t="s">
        <v>27</v>
      </c>
      <c r="H23" s="31" t="s">
        <v>106</v>
      </c>
      <c r="I23" s="32" t="s">
        <v>107</v>
      </c>
      <c r="J23" s="32" t="s">
        <v>108</v>
      </c>
      <c r="K23" s="45">
        <v>43651</v>
      </c>
      <c r="L23" s="45">
        <v>44747</v>
      </c>
      <c r="M23" s="44">
        <v>36</v>
      </c>
      <c r="N23" s="46">
        <v>43200000</v>
      </c>
      <c r="O23" s="46">
        <f t="shared" si="0"/>
        <v>1200000</v>
      </c>
      <c r="P23" s="35">
        <f t="shared" ca="1" si="1"/>
        <v>30.47743636188267</v>
      </c>
      <c r="Q23" s="47">
        <f t="shared" ca="1" si="2"/>
        <v>36000000</v>
      </c>
      <c r="R23" s="61">
        <f>[1]KRM!J3285</f>
        <v>2035000</v>
      </c>
      <c r="S23" s="48">
        <f>[1]KRM!F3286</f>
        <v>1</v>
      </c>
      <c r="T23" s="108">
        <f t="shared" si="4"/>
        <v>41165000</v>
      </c>
    </row>
    <row r="24" spans="2:20">
      <c r="B24" s="39">
        <v>19</v>
      </c>
      <c r="C24" s="27" t="s">
        <v>109</v>
      </c>
      <c r="D24" s="28" t="s">
        <v>84</v>
      </c>
      <c r="E24" s="29" t="s">
        <v>110</v>
      </c>
      <c r="F24" s="30" t="s">
        <v>26</v>
      </c>
      <c r="G24" s="30" t="s">
        <v>27</v>
      </c>
      <c r="H24" s="31" t="s">
        <v>111</v>
      </c>
      <c r="I24" s="32" t="s">
        <v>112</v>
      </c>
      <c r="J24" s="32" t="s">
        <v>113</v>
      </c>
      <c r="K24" s="33">
        <v>43529</v>
      </c>
      <c r="L24" s="33">
        <v>44625</v>
      </c>
      <c r="M24" s="32">
        <v>36</v>
      </c>
      <c r="N24" s="109">
        <v>51939646</v>
      </c>
      <c r="O24" s="60">
        <f t="shared" si="0"/>
        <v>1442767.9444444445</v>
      </c>
      <c r="P24" s="35">
        <f t="shared" ca="1" si="1"/>
        <v>34.544103028549337</v>
      </c>
      <c r="Q24" s="75">
        <f t="shared" ca="1" si="2"/>
        <v>49054110.111111112</v>
      </c>
      <c r="R24" s="61">
        <f>[1]KRM!J2876</f>
        <v>5122418</v>
      </c>
      <c r="S24" s="48">
        <f>[1]KRM!F2877</f>
        <v>4</v>
      </c>
      <c r="T24" s="108">
        <f t="shared" si="4"/>
        <v>46817228</v>
      </c>
    </row>
    <row r="25" spans="2:20">
      <c r="B25" s="26">
        <v>20</v>
      </c>
      <c r="C25" s="27" t="s">
        <v>114</v>
      </c>
      <c r="D25" s="53" t="s">
        <v>84</v>
      </c>
      <c r="E25" s="29" t="s">
        <v>115</v>
      </c>
      <c r="F25" s="30" t="s">
        <v>26</v>
      </c>
      <c r="G25" s="30" t="s">
        <v>27</v>
      </c>
      <c r="H25" s="31" t="s">
        <v>116</v>
      </c>
      <c r="I25" s="32" t="s">
        <v>117</v>
      </c>
      <c r="J25" s="32" t="s">
        <v>118</v>
      </c>
      <c r="K25" s="33">
        <v>43529</v>
      </c>
      <c r="L25" s="33">
        <v>44625</v>
      </c>
      <c r="M25" s="32">
        <v>36</v>
      </c>
      <c r="N25" s="109">
        <v>53769270</v>
      </c>
      <c r="O25" s="60">
        <f t="shared" si="0"/>
        <v>1493590.8333333333</v>
      </c>
      <c r="P25" s="35">
        <f t="shared" ca="1" si="1"/>
        <v>34.544103028549337</v>
      </c>
      <c r="Q25" s="75">
        <f t="shared" ca="1" si="2"/>
        <v>50782088.333333328</v>
      </c>
      <c r="R25" s="61">
        <f>[1]KRM!J3045</f>
        <v>6139078</v>
      </c>
      <c r="S25" s="48">
        <f>[1]KRM!F3046</f>
        <v>3</v>
      </c>
      <c r="T25" s="108">
        <f t="shared" si="4"/>
        <v>47630192</v>
      </c>
    </row>
    <row r="26" spans="2:20" ht="17.45" customHeight="1">
      <c r="B26" s="39">
        <v>21</v>
      </c>
      <c r="C26" s="54" t="s">
        <v>119</v>
      </c>
      <c r="D26" s="110" t="s">
        <v>120</v>
      </c>
      <c r="E26" s="107" t="s">
        <v>121</v>
      </c>
      <c r="F26" s="111" t="s">
        <v>26</v>
      </c>
      <c r="G26" s="111" t="s">
        <v>27</v>
      </c>
      <c r="H26" s="112" t="s">
        <v>122</v>
      </c>
      <c r="I26" s="113" t="s">
        <v>123</v>
      </c>
      <c r="J26" s="113" t="s">
        <v>124</v>
      </c>
      <c r="K26" s="58">
        <v>44116</v>
      </c>
      <c r="L26" s="58">
        <v>45211</v>
      </c>
      <c r="M26" s="114">
        <v>36</v>
      </c>
      <c r="N26" s="115">
        <v>43200000</v>
      </c>
      <c r="O26" s="64">
        <f t="shared" si="0"/>
        <v>1200000</v>
      </c>
      <c r="P26" s="116">
        <f t="shared" ca="1" si="1"/>
        <v>14.97743636188267</v>
      </c>
      <c r="Q26" s="117">
        <f t="shared" ca="1" si="2"/>
        <v>16800000</v>
      </c>
      <c r="R26" s="61"/>
      <c r="S26" s="118"/>
      <c r="T26" s="108">
        <f t="shared" si="4"/>
        <v>43200000</v>
      </c>
    </row>
    <row r="27" spans="2:20" ht="17.45" customHeight="1">
      <c r="B27" s="26">
        <v>22</v>
      </c>
      <c r="C27" s="119" t="s">
        <v>125</v>
      </c>
      <c r="D27" s="66" t="s">
        <v>126</v>
      </c>
      <c r="E27" s="120" t="s">
        <v>121</v>
      </c>
      <c r="F27" s="121" t="s">
        <v>26</v>
      </c>
      <c r="G27" s="121" t="s">
        <v>27</v>
      </c>
      <c r="H27" s="122" t="s">
        <v>127</v>
      </c>
      <c r="I27" s="123" t="s">
        <v>128</v>
      </c>
      <c r="J27" s="123" t="s">
        <v>129</v>
      </c>
      <c r="K27" s="124">
        <v>44169</v>
      </c>
      <c r="L27" s="124">
        <v>45264</v>
      </c>
      <c r="M27" s="125">
        <v>36</v>
      </c>
      <c r="N27" s="126">
        <v>43200000</v>
      </c>
      <c r="O27" s="60">
        <f t="shared" si="0"/>
        <v>1200000</v>
      </c>
      <c r="P27" s="74">
        <f t="shared" ca="1" si="1"/>
        <v>13.210769695216005</v>
      </c>
      <c r="Q27" s="75">
        <f t="shared" ca="1" si="2"/>
        <v>15600000</v>
      </c>
      <c r="R27" s="127"/>
      <c r="S27" s="128"/>
      <c r="T27" s="108">
        <f t="shared" si="4"/>
        <v>43200000</v>
      </c>
    </row>
    <row r="28" spans="2:20" ht="17.45" customHeight="1">
      <c r="B28" s="39">
        <v>23</v>
      </c>
      <c r="C28" s="119" t="s">
        <v>130</v>
      </c>
      <c r="D28" s="66" t="s">
        <v>131</v>
      </c>
      <c r="E28" s="120" t="s">
        <v>121</v>
      </c>
      <c r="F28" s="121"/>
      <c r="G28" s="121"/>
      <c r="H28" s="122" t="s">
        <v>132</v>
      </c>
      <c r="I28" s="123" t="s">
        <v>133</v>
      </c>
      <c r="J28" s="123" t="s">
        <v>134</v>
      </c>
      <c r="K28" s="124">
        <v>44369</v>
      </c>
      <c r="L28" s="124">
        <v>45465</v>
      </c>
      <c r="M28" s="125">
        <v>36</v>
      </c>
      <c r="N28" s="126">
        <v>43200000</v>
      </c>
      <c r="O28" s="60">
        <f t="shared" si="0"/>
        <v>1200000</v>
      </c>
      <c r="P28" s="74">
        <f t="shared" ca="1" si="1"/>
        <v>6.5441030285493378</v>
      </c>
      <c r="Q28" s="75">
        <f t="shared" ca="1" si="2"/>
        <v>7200000</v>
      </c>
      <c r="R28" s="127"/>
      <c r="S28" s="128"/>
      <c r="T28" s="108">
        <f t="shared" si="4"/>
        <v>43200000</v>
      </c>
    </row>
    <row r="29" spans="2:20" ht="17.45" customHeight="1">
      <c r="B29" s="26">
        <v>24</v>
      </c>
      <c r="C29" s="54" t="s">
        <v>135</v>
      </c>
      <c r="D29" s="66" t="s">
        <v>84</v>
      </c>
      <c r="E29" s="107" t="s">
        <v>136</v>
      </c>
      <c r="F29" s="111"/>
      <c r="G29" s="111"/>
      <c r="H29" s="112" t="s">
        <v>137</v>
      </c>
      <c r="I29" s="113" t="s">
        <v>138</v>
      </c>
      <c r="J29" s="113" t="s">
        <v>139</v>
      </c>
      <c r="K29" s="58">
        <v>44379</v>
      </c>
      <c r="L29" s="58">
        <v>45475</v>
      </c>
      <c r="M29" s="114">
        <v>36</v>
      </c>
      <c r="N29" s="126">
        <v>43200000</v>
      </c>
      <c r="O29" s="60">
        <f t="shared" si="0"/>
        <v>1200000</v>
      </c>
      <c r="P29" s="74">
        <f t="shared" ca="1" si="1"/>
        <v>6.2107696952160039</v>
      </c>
      <c r="Q29" s="75">
        <f t="shared" ca="1" si="2"/>
        <v>7200000</v>
      </c>
      <c r="R29" s="61"/>
      <c r="S29" s="118"/>
      <c r="T29" s="108">
        <f t="shared" si="4"/>
        <v>43200000</v>
      </c>
    </row>
    <row r="30" spans="2:20" ht="17.45" customHeight="1">
      <c r="B30" s="39">
        <v>25</v>
      </c>
      <c r="C30" s="54" t="s">
        <v>135</v>
      </c>
      <c r="D30" s="66" t="s">
        <v>84</v>
      </c>
      <c r="E30" s="107" t="s">
        <v>136</v>
      </c>
      <c r="F30" s="111"/>
      <c r="G30" s="111"/>
      <c r="H30" s="112" t="s">
        <v>140</v>
      </c>
      <c r="I30" s="113" t="s">
        <v>141</v>
      </c>
      <c r="J30" s="113" t="s">
        <v>142</v>
      </c>
      <c r="K30" s="58">
        <v>44379</v>
      </c>
      <c r="L30" s="58">
        <v>45475</v>
      </c>
      <c r="M30" s="114">
        <v>36</v>
      </c>
      <c r="N30" s="126">
        <v>43200000</v>
      </c>
      <c r="O30" s="60">
        <f t="shared" si="0"/>
        <v>1200000</v>
      </c>
      <c r="P30" s="74">
        <f t="shared" ca="1" si="1"/>
        <v>6.2107696952160039</v>
      </c>
      <c r="Q30" s="75">
        <f t="shared" ca="1" si="2"/>
        <v>7200000</v>
      </c>
      <c r="R30" s="61"/>
      <c r="S30" s="118"/>
      <c r="T30" s="108">
        <f t="shared" si="4"/>
        <v>43200000</v>
      </c>
    </row>
    <row r="31" spans="2:20" ht="17.45" customHeight="1">
      <c r="B31" s="26">
        <v>26</v>
      </c>
      <c r="C31" s="54" t="s">
        <v>135</v>
      </c>
      <c r="D31" s="110" t="s">
        <v>84</v>
      </c>
      <c r="E31" s="107" t="s">
        <v>136</v>
      </c>
      <c r="F31" s="111"/>
      <c r="G31" s="111"/>
      <c r="H31" s="112" t="s">
        <v>143</v>
      </c>
      <c r="I31" s="113" t="s">
        <v>144</v>
      </c>
      <c r="J31" s="113" t="s">
        <v>145</v>
      </c>
      <c r="K31" s="58">
        <v>44379</v>
      </c>
      <c r="L31" s="58">
        <v>45475</v>
      </c>
      <c r="M31" s="114">
        <v>36</v>
      </c>
      <c r="N31" s="115">
        <v>43200000</v>
      </c>
      <c r="O31" s="64">
        <f t="shared" si="0"/>
        <v>1200000</v>
      </c>
      <c r="P31" s="116">
        <f t="shared" ca="1" si="1"/>
        <v>6.2107696952160039</v>
      </c>
      <c r="Q31" s="117">
        <f t="shared" ca="1" si="2"/>
        <v>7200000</v>
      </c>
      <c r="R31" s="61"/>
      <c r="S31" s="118"/>
      <c r="T31" s="38">
        <f t="shared" si="4"/>
        <v>43200000</v>
      </c>
    </row>
    <row r="32" spans="2:20" ht="17.45" customHeight="1">
      <c r="B32" s="39">
        <v>27</v>
      </c>
      <c r="C32" s="65" t="s">
        <v>146</v>
      </c>
      <c r="D32" s="66" t="s">
        <v>84</v>
      </c>
      <c r="E32" s="120" t="s">
        <v>136</v>
      </c>
      <c r="F32" s="129"/>
      <c r="G32" s="129"/>
      <c r="H32" s="130" t="s">
        <v>147</v>
      </c>
      <c r="I32" s="131" t="s">
        <v>148</v>
      </c>
      <c r="J32" s="131" t="s">
        <v>149</v>
      </c>
      <c r="K32" s="70">
        <v>44468</v>
      </c>
      <c r="L32" s="70">
        <v>45564</v>
      </c>
      <c r="M32" s="132">
        <v>36</v>
      </c>
      <c r="N32" s="133">
        <v>43200000</v>
      </c>
      <c r="O32" s="73">
        <f t="shared" si="0"/>
        <v>1200000</v>
      </c>
      <c r="P32" s="74">
        <f t="shared" ca="1" si="1"/>
        <v>3.2441030285493375</v>
      </c>
      <c r="Q32" s="75">
        <f t="shared" ca="1" si="2"/>
        <v>3600000</v>
      </c>
      <c r="R32" s="76"/>
      <c r="S32" s="134"/>
      <c r="T32" s="78">
        <f t="shared" si="4"/>
        <v>43200000</v>
      </c>
    </row>
    <row r="33" spans="1:21" ht="17.45" customHeight="1">
      <c r="B33" s="26">
        <v>28</v>
      </c>
      <c r="C33" s="135" t="s">
        <v>150</v>
      </c>
      <c r="D33" s="136" t="s">
        <v>84</v>
      </c>
      <c r="E33" s="137" t="s">
        <v>151</v>
      </c>
      <c r="F33" s="138"/>
      <c r="G33" s="138"/>
      <c r="H33" s="139" t="s">
        <v>152</v>
      </c>
      <c r="I33" s="140" t="s">
        <v>153</v>
      </c>
      <c r="J33" s="140" t="s">
        <v>154</v>
      </c>
      <c r="K33" s="141">
        <v>44545</v>
      </c>
      <c r="L33" s="141">
        <v>45641</v>
      </c>
      <c r="M33" s="135">
        <v>36</v>
      </c>
      <c r="N33" s="142">
        <v>19800000</v>
      </c>
      <c r="O33" s="143">
        <f t="shared" si="0"/>
        <v>550000</v>
      </c>
      <c r="P33" s="144">
        <f t="shared" ca="1" si="1"/>
        <v>0.67743636188267076</v>
      </c>
      <c r="Q33" s="145">
        <f t="shared" ca="1" si="2"/>
        <v>0</v>
      </c>
      <c r="R33" s="146"/>
      <c r="S33" s="147"/>
      <c r="T33" s="148">
        <f t="shared" si="4"/>
        <v>19800000</v>
      </c>
    </row>
    <row r="34" spans="1:21" ht="17.45" customHeight="1">
      <c r="B34" s="39">
        <v>29</v>
      </c>
      <c r="C34" s="135" t="s">
        <v>150</v>
      </c>
      <c r="D34" s="136" t="s">
        <v>84</v>
      </c>
      <c r="E34" s="137" t="s">
        <v>151</v>
      </c>
      <c r="F34" s="138"/>
      <c r="G34" s="138"/>
      <c r="H34" s="139" t="s">
        <v>155</v>
      </c>
      <c r="I34" s="140" t="s">
        <v>156</v>
      </c>
      <c r="J34" s="140" t="s">
        <v>157</v>
      </c>
      <c r="K34" s="141">
        <v>44545</v>
      </c>
      <c r="L34" s="141">
        <v>45641</v>
      </c>
      <c r="M34" s="135">
        <v>36</v>
      </c>
      <c r="N34" s="142">
        <v>19800000</v>
      </c>
      <c r="O34" s="143">
        <f t="shared" si="0"/>
        <v>550000</v>
      </c>
      <c r="P34" s="144">
        <f t="shared" ca="1" si="1"/>
        <v>0.67743636188267076</v>
      </c>
      <c r="Q34" s="145">
        <f t="shared" ca="1" si="2"/>
        <v>0</v>
      </c>
      <c r="R34" s="146"/>
      <c r="S34" s="147"/>
      <c r="T34" s="148">
        <f t="shared" si="4"/>
        <v>19800000</v>
      </c>
    </row>
    <row r="35" spans="1:21" ht="17.45" customHeight="1">
      <c r="B35" s="26">
        <v>30</v>
      </c>
      <c r="C35" s="135" t="s">
        <v>150</v>
      </c>
      <c r="D35" s="136" t="s">
        <v>84</v>
      </c>
      <c r="E35" s="137" t="s">
        <v>151</v>
      </c>
      <c r="F35" s="138"/>
      <c r="G35" s="138"/>
      <c r="H35" s="139" t="s">
        <v>158</v>
      </c>
      <c r="I35" s="140" t="s">
        <v>159</v>
      </c>
      <c r="J35" s="140" t="s">
        <v>160</v>
      </c>
      <c r="K35" s="141">
        <v>44545</v>
      </c>
      <c r="L35" s="141">
        <v>45641</v>
      </c>
      <c r="M35" s="135">
        <v>36</v>
      </c>
      <c r="N35" s="142">
        <v>19800000</v>
      </c>
      <c r="O35" s="143">
        <f t="shared" si="0"/>
        <v>550000</v>
      </c>
      <c r="P35" s="144">
        <f t="shared" ca="1" si="1"/>
        <v>0.67743636188267076</v>
      </c>
      <c r="Q35" s="145">
        <f t="shared" ca="1" si="2"/>
        <v>0</v>
      </c>
      <c r="R35" s="146"/>
      <c r="S35" s="147"/>
      <c r="T35" s="148">
        <f t="shared" si="4"/>
        <v>19800000</v>
      </c>
    </row>
    <row r="36" spans="1:21" ht="17.45" customHeight="1">
      <c r="B36" s="39">
        <v>31</v>
      </c>
      <c r="C36" s="135" t="s">
        <v>150</v>
      </c>
      <c r="D36" s="136" t="s">
        <v>84</v>
      </c>
      <c r="E36" s="137" t="s">
        <v>151</v>
      </c>
      <c r="F36" s="138"/>
      <c r="G36" s="138"/>
      <c r="H36" s="139" t="s">
        <v>161</v>
      </c>
      <c r="I36" s="140" t="s">
        <v>162</v>
      </c>
      <c r="J36" s="140" t="s">
        <v>163</v>
      </c>
      <c r="K36" s="141">
        <v>44545</v>
      </c>
      <c r="L36" s="141">
        <v>45641</v>
      </c>
      <c r="M36" s="135">
        <v>36</v>
      </c>
      <c r="N36" s="142">
        <v>19800000</v>
      </c>
      <c r="O36" s="143">
        <f t="shared" si="0"/>
        <v>550000</v>
      </c>
      <c r="P36" s="144">
        <f t="shared" ca="1" si="1"/>
        <v>0.67743636188267076</v>
      </c>
      <c r="Q36" s="145">
        <f t="shared" ca="1" si="2"/>
        <v>0</v>
      </c>
      <c r="R36" s="146"/>
      <c r="S36" s="147"/>
      <c r="T36" s="148">
        <f t="shared" si="4"/>
        <v>19800000</v>
      </c>
    </row>
    <row r="37" spans="1:21" ht="17.45" customHeight="1">
      <c r="B37" s="26">
        <v>32</v>
      </c>
      <c r="C37" s="135" t="s">
        <v>164</v>
      </c>
      <c r="D37" s="136" t="s">
        <v>84</v>
      </c>
      <c r="E37" s="137" t="s">
        <v>165</v>
      </c>
      <c r="F37" s="138"/>
      <c r="G37" s="138"/>
      <c r="H37" s="139" t="s">
        <v>166</v>
      </c>
      <c r="I37" s="140" t="s">
        <v>167</v>
      </c>
      <c r="J37" s="140" t="s">
        <v>168</v>
      </c>
      <c r="K37" s="141">
        <v>44545</v>
      </c>
      <c r="L37" s="141">
        <v>45641</v>
      </c>
      <c r="M37" s="135">
        <v>36</v>
      </c>
      <c r="N37" s="142">
        <v>19800000</v>
      </c>
      <c r="O37" s="143">
        <f t="shared" si="0"/>
        <v>550000</v>
      </c>
      <c r="P37" s="144">
        <f t="shared" ca="1" si="1"/>
        <v>0.67743636188267076</v>
      </c>
      <c r="Q37" s="145">
        <f t="shared" ca="1" si="2"/>
        <v>0</v>
      </c>
      <c r="R37" s="146"/>
      <c r="S37" s="147"/>
      <c r="T37" s="148">
        <f t="shared" si="4"/>
        <v>19800000</v>
      </c>
    </row>
    <row r="38" spans="1:21" ht="17.45" customHeight="1">
      <c r="B38" s="39">
        <v>33</v>
      </c>
      <c r="C38" s="135" t="s">
        <v>169</v>
      </c>
      <c r="D38" s="136" t="s">
        <v>84</v>
      </c>
      <c r="E38" s="137" t="s">
        <v>170</v>
      </c>
      <c r="F38" s="138"/>
      <c r="G38" s="138"/>
      <c r="H38" s="139" t="s">
        <v>171</v>
      </c>
      <c r="I38" s="140" t="s">
        <v>172</v>
      </c>
      <c r="J38" s="140" t="s">
        <v>173</v>
      </c>
      <c r="K38" s="141">
        <v>44545</v>
      </c>
      <c r="L38" s="141">
        <v>45641</v>
      </c>
      <c r="M38" s="135">
        <v>36</v>
      </c>
      <c r="N38" s="142">
        <v>19800000</v>
      </c>
      <c r="O38" s="143">
        <f t="shared" si="0"/>
        <v>550000</v>
      </c>
      <c r="P38" s="144">
        <f t="shared" ca="1" si="1"/>
        <v>0.67743636188267076</v>
      </c>
      <c r="Q38" s="145">
        <f t="shared" ca="1" si="2"/>
        <v>0</v>
      </c>
      <c r="R38" s="146"/>
      <c r="S38" s="147"/>
      <c r="T38" s="148">
        <f t="shared" si="4"/>
        <v>19800000</v>
      </c>
    </row>
    <row r="39" spans="1:21" ht="17.45" customHeight="1">
      <c r="B39" s="26">
        <v>34</v>
      </c>
      <c r="C39" s="135" t="s">
        <v>169</v>
      </c>
      <c r="D39" s="136" t="s">
        <v>84</v>
      </c>
      <c r="E39" s="137" t="s">
        <v>170</v>
      </c>
      <c r="F39" s="138"/>
      <c r="G39" s="138"/>
      <c r="H39" s="139" t="s">
        <v>174</v>
      </c>
      <c r="I39" s="140" t="s">
        <v>175</v>
      </c>
      <c r="J39" s="140" t="s">
        <v>176</v>
      </c>
      <c r="K39" s="141">
        <v>44545</v>
      </c>
      <c r="L39" s="141">
        <v>45641</v>
      </c>
      <c r="M39" s="135">
        <v>36</v>
      </c>
      <c r="N39" s="142">
        <v>19800000</v>
      </c>
      <c r="O39" s="143">
        <f t="shared" si="0"/>
        <v>550000</v>
      </c>
      <c r="P39" s="144">
        <f t="shared" ca="1" si="1"/>
        <v>0.67743636188267076</v>
      </c>
      <c r="Q39" s="145">
        <f t="shared" ca="1" si="2"/>
        <v>0</v>
      </c>
      <c r="R39" s="146"/>
      <c r="S39" s="147"/>
      <c r="T39" s="148">
        <f t="shared" si="4"/>
        <v>19800000</v>
      </c>
    </row>
    <row r="40" spans="1:21" ht="17.45" customHeight="1">
      <c r="B40" s="39">
        <v>35</v>
      </c>
      <c r="C40" s="135" t="s">
        <v>169</v>
      </c>
      <c r="D40" s="136" t="s">
        <v>84</v>
      </c>
      <c r="E40" s="137" t="s">
        <v>170</v>
      </c>
      <c r="F40" s="138"/>
      <c r="G40" s="138"/>
      <c r="H40" s="139" t="s">
        <v>177</v>
      </c>
      <c r="I40" s="140" t="s">
        <v>178</v>
      </c>
      <c r="J40" s="140" t="s">
        <v>179</v>
      </c>
      <c r="K40" s="141">
        <v>44545</v>
      </c>
      <c r="L40" s="141">
        <v>45641</v>
      </c>
      <c r="M40" s="135">
        <v>36</v>
      </c>
      <c r="N40" s="142">
        <v>19800000</v>
      </c>
      <c r="O40" s="143">
        <f t="shared" si="0"/>
        <v>550000</v>
      </c>
      <c r="P40" s="144">
        <f t="shared" ca="1" si="1"/>
        <v>0.67743636188267076</v>
      </c>
      <c r="Q40" s="145">
        <f t="shared" ca="1" si="2"/>
        <v>0</v>
      </c>
      <c r="R40" s="146"/>
      <c r="S40" s="147"/>
      <c r="T40" s="148">
        <f t="shared" si="4"/>
        <v>19800000</v>
      </c>
    </row>
    <row r="41" spans="1:21" ht="17.45" customHeight="1" thickBot="1">
      <c r="B41" s="26">
        <v>36</v>
      </c>
      <c r="C41" s="149" t="s">
        <v>169</v>
      </c>
      <c r="D41" s="80" t="s">
        <v>84</v>
      </c>
      <c r="E41" s="150" t="s">
        <v>170</v>
      </c>
      <c r="F41" s="151"/>
      <c r="G41" s="152"/>
      <c r="H41" s="153" t="s">
        <v>180</v>
      </c>
      <c r="I41" s="154" t="s">
        <v>181</v>
      </c>
      <c r="J41" s="154" t="s">
        <v>182</v>
      </c>
      <c r="K41" s="85">
        <v>44545</v>
      </c>
      <c r="L41" s="85">
        <v>45641</v>
      </c>
      <c r="M41" s="149">
        <v>36</v>
      </c>
      <c r="N41" s="155">
        <v>19800000</v>
      </c>
      <c r="O41" s="88">
        <f t="shared" si="0"/>
        <v>550000</v>
      </c>
      <c r="P41" s="89">
        <f t="shared" ca="1" si="1"/>
        <v>0.67743636188267076</v>
      </c>
      <c r="Q41" s="90">
        <f t="shared" ca="1" si="2"/>
        <v>0</v>
      </c>
      <c r="R41" s="156"/>
      <c r="S41" s="157"/>
      <c r="T41" s="158">
        <f t="shared" si="4"/>
        <v>19800000</v>
      </c>
    </row>
    <row r="42" spans="1:21" ht="17.45" customHeight="1" thickBot="1">
      <c r="A42" s="159" t="s">
        <v>183</v>
      </c>
      <c r="B42" s="39">
        <v>37</v>
      </c>
      <c r="C42" s="160" t="s">
        <v>184</v>
      </c>
      <c r="D42" s="161" t="s">
        <v>185</v>
      </c>
      <c r="E42" s="162" t="s">
        <v>186</v>
      </c>
      <c r="F42" s="163" t="s">
        <v>187</v>
      </c>
      <c r="G42" s="163" t="s">
        <v>188</v>
      </c>
      <c r="H42" s="164" t="s">
        <v>189</v>
      </c>
      <c r="I42" s="160" t="s">
        <v>190</v>
      </c>
      <c r="J42" s="160" t="s">
        <v>191</v>
      </c>
      <c r="K42" s="165">
        <v>41940</v>
      </c>
      <c r="L42" s="166">
        <v>44275</v>
      </c>
      <c r="M42" s="167">
        <v>72</v>
      </c>
      <c r="N42" s="168">
        <f>'[1]Kewpie Indonesia'!C81</f>
        <v>209587535</v>
      </c>
      <c r="O42" s="168"/>
      <c r="P42" s="169">
        <f t="shared" ca="1" si="1"/>
        <v>87.510769695215998</v>
      </c>
      <c r="Q42" s="170">
        <f>'[1]Kewpie Indonesia'!C81</f>
        <v>209587535</v>
      </c>
      <c r="R42" s="171">
        <f>'[1]Kewpie Indonesia'!J81</f>
        <v>131457152</v>
      </c>
      <c r="S42" s="172">
        <f>'[1]Kewpie Indonesia'!F131</f>
        <v>47</v>
      </c>
      <c r="T42" s="173">
        <f>N42-R42</f>
        <v>78130383</v>
      </c>
      <c r="U42" s="174" t="s">
        <v>192</v>
      </c>
    </row>
    <row r="43" spans="1:21" ht="17.45" customHeight="1">
      <c r="B43" s="26">
        <v>38</v>
      </c>
      <c r="C43" s="14" t="s">
        <v>193</v>
      </c>
      <c r="D43" s="175" t="s">
        <v>194</v>
      </c>
      <c r="E43" s="16" t="s">
        <v>195</v>
      </c>
      <c r="F43" s="17" t="s">
        <v>26</v>
      </c>
      <c r="G43" s="17" t="s">
        <v>27</v>
      </c>
      <c r="H43" s="18" t="s">
        <v>196</v>
      </c>
      <c r="I43" s="19" t="s">
        <v>197</v>
      </c>
      <c r="J43" s="19" t="s">
        <v>198</v>
      </c>
      <c r="K43" s="176">
        <v>43741</v>
      </c>
      <c r="L43" s="176">
        <v>44837</v>
      </c>
      <c r="M43" s="177">
        <v>36</v>
      </c>
      <c r="N43" s="21">
        <v>43200000</v>
      </c>
      <c r="O43" s="178">
        <f>N43/M43</f>
        <v>1200000</v>
      </c>
      <c r="P43" s="22">
        <f t="shared" ca="1" si="1"/>
        <v>27.47743636188267</v>
      </c>
      <c r="Q43" s="23">
        <f t="shared" ref="Q43:Q48" ca="1" si="5">LEFT(P43,2)*O43</f>
        <v>32400000</v>
      </c>
      <c r="R43" s="179"/>
      <c r="S43" s="180"/>
      <c r="T43" s="181">
        <f t="shared" ref="T43:T49" si="6">N43-R43</f>
        <v>43200000</v>
      </c>
      <c r="U43" s="174"/>
    </row>
    <row r="44" spans="1:21" ht="17.45" customHeight="1">
      <c r="B44" s="39">
        <v>39</v>
      </c>
      <c r="C44" s="27" t="s">
        <v>193</v>
      </c>
      <c r="D44" s="41" t="s">
        <v>194</v>
      </c>
      <c r="E44" s="29" t="s">
        <v>195</v>
      </c>
      <c r="F44" s="30" t="s">
        <v>26</v>
      </c>
      <c r="G44" s="30" t="s">
        <v>27</v>
      </c>
      <c r="H44" s="31" t="s">
        <v>199</v>
      </c>
      <c r="I44" s="32" t="s">
        <v>200</v>
      </c>
      <c r="J44" s="32" t="s">
        <v>201</v>
      </c>
      <c r="K44" s="182">
        <v>43741</v>
      </c>
      <c r="L44" s="182">
        <v>44837</v>
      </c>
      <c r="M44" s="125">
        <v>36</v>
      </c>
      <c r="N44" s="34">
        <v>43200000</v>
      </c>
      <c r="O44" s="64">
        <f t="shared" ref="O44:O48" si="7">N44/M44</f>
        <v>1200000</v>
      </c>
      <c r="P44" s="35">
        <f t="shared" ca="1" si="1"/>
        <v>27.47743636188267</v>
      </c>
      <c r="Q44" s="36">
        <f t="shared" ca="1" si="5"/>
        <v>32400000</v>
      </c>
      <c r="R44" s="61">
        <f>[1]MKM!J414</f>
        <v>766260</v>
      </c>
      <c r="S44" s="48">
        <f>[1]MKM!F415</f>
        <v>1</v>
      </c>
      <c r="T44" s="108">
        <f t="shared" si="6"/>
        <v>42433740</v>
      </c>
      <c r="U44" s="174"/>
    </row>
    <row r="45" spans="1:21" ht="17.45" customHeight="1">
      <c r="B45" s="26">
        <v>40</v>
      </c>
      <c r="C45" s="27" t="s">
        <v>193</v>
      </c>
      <c r="D45" s="41" t="s">
        <v>194</v>
      </c>
      <c r="E45" s="29" t="s">
        <v>195</v>
      </c>
      <c r="F45" s="30" t="s">
        <v>26</v>
      </c>
      <c r="G45" s="30" t="s">
        <v>27</v>
      </c>
      <c r="H45" s="31" t="s">
        <v>202</v>
      </c>
      <c r="I45" s="32" t="s">
        <v>203</v>
      </c>
      <c r="J45" s="32" t="s">
        <v>204</v>
      </c>
      <c r="K45" s="182">
        <v>43741</v>
      </c>
      <c r="L45" s="182">
        <v>44837</v>
      </c>
      <c r="M45" s="125">
        <v>36</v>
      </c>
      <c r="N45" s="34">
        <v>43200000</v>
      </c>
      <c r="O45" s="64">
        <f t="shared" si="7"/>
        <v>1200000</v>
      </c>
      <c r="P45" s="35">
        <f t="shared" ca="1" si="1"/>
        <v>27.47743636188267</v>
      </c>
      <c r="Q45" s="36">
        <f t="shared" ca="1" si="5"/>
        <v>32400000</v>
      </c>
      <c r="R45" s="61">
        <f>[1]MKM!J352</f>
        <v>1689120</v>
      </c>
      <c r="S45" s="48">
        <f>[1]MKM!F353</f>
        <v>1</v>
      </c>
      <c r="T45" s="108">
        <f t="shared" si="6"/>
        <v>41510880</v>
      </c>
      <c r="U45" s="174"/>
    </row>
    <row r="46" spans="1:21" ht="17.45" customHeight="1">
      <c r="B46" s="39">
        <v>41</v>
      </c>
      <c r="C46" s="40" t="s">
        <v>193</v>
      </c>
      <c r="D46" s="41" t="s">
        <v>194</v>
      </c>
      <c r="E46" s="41" t="s">
        <v>195</v>
      </c>
      <c r="F46" s="42" t="s">
        <v>26</v>
      </c>
      <c r="G46" s="42" t="s">
        <v>27</v>
      </c>
      <c r="H46" s="43" t="s">
        <v>205</v>
      </c>
      <c r="I46" s="44" t="s">
        <v>206</v>
      </c>
      <c r="J46" s="44" t="s">
        <v>207</v>
      </c>
      <c r="K46" s="183">
        <v>43741</v>
      </c>
      <c r="L46" s="183">
        <v>44837</v>
      </c>
      <c r="M46" s="125">
        <v>36</v>
      </c>
      <c r="N46" s="46">
        <v>43200000</v>
      </c>
      <c r="O46" s="60">
        <f t="shared" si="7"/>
        <v>1200000</v>
      </c>
      <c r="P46" s="50">
        <f t="shared" ca="1" si="1"/>
        <v>27.47743636188267</v>
      </c>
      <c r="Q46" s="47">
        <f t="shared" ca="1" si="5"/>
        <v>32400000</v>
      </c>
      <c r="R46" s="127">
        <f>[1]MKM!J289</f>
        <v>12400394</v>
      </c>
      <c r="S46" s="48">
        <f>[1]MKM!F290</f>
        <v>3</v>
      </c>
      <c r="T46" s="108">
        <f t="shared" si="6"/>
        <v>30799606</v>
      </c>
      <c r="U46" s="174"/>
    </row>
    <row r="47" spans="1:21" ht="17.45" customHeight="1">
      <c r="B47" s="26">
        <v>42</v>
      </c>
      <c r="C47" s="27" t="s">
        <v>208</v>
      </c>
      <c r="D47" s="29" t="s">
        <v>194</v>
      </c>
      <c r="E47" s="29" t="s">
        <v>209</v>
      </c>
      <c r="F47" s="32"/>
      <c r="G47" s="32"/>
      <c r="H47" s="31"/>
      <c r="I47" s="32" t="s">
        <v>210</v>
      </c>
      <c r="J47" s="32" t="s">
        <v>211</v>
      </c>
      <c r="K47" s="184">
        <v>44428</v>
      </c>
      <c r="L47" s="184">
        <v>45524</v>
      </c>
      <c r="M47" s="114">
        <v>36</v>
      </c>
      <c r="N47" s="185">
        <v>43200000</v>
      </c>
      <c r="O47" s="64">
        <f t="shared" si="7"/>
        <v>1200000</v>
      </c>
      <c r="P47" s="116">
        <f t="shared" ca="1" si="1"/>
        <v>4.577436361882671</v>
      </c>
      <c r="Q47" s="117">
        <f t="shared" ca="1" si="5"/>
        <v>4800000</v>
      </c>
      <c r="R47" s="61"/>
      <c r="S47" s="118"/>
      <c r="T47" s="108">
        <f t="shared" si="6"/>
        <v>43200000</v>
      </c>
      <c r="U47" s="174"/>
    </row>
    <row r="48" spans="1:21" ht="17.45" customHeight="1" thickBot="1">
      <c r="B48" s="39">
        <v>43</v>
      </c>
      <c r="C48" s="186" t="s">
        <v>208</v>
      </c>
      <c r="D48" s="187" t="s">
        <v>194</v>
      </c>
      <c r="E48" s="187" t="s">
        <v>209</v>
      </c>
      <c r="F48" s="188"/>
      <c r="G48" s="188"/>
      <c r="H48" s="189"/>
      <c r="I48" s="188" t="s">
        <v>212</v>
      </c>
      <c r="J48" s="188" t="s">
        <v>213</v>
      </c>
      <c r="K48" s="190">
        <v>44428</v>
      </c>
      <c r="L48" s="190">
        <v>45524</v>
      </c>
      <c r="M48" s="191">
        <v>36</v>
      </c>
      <c r="N48" s="192">
        <v>43200000</v>
      </c>
      <c r="O48" s="193">
        <f t="shared" si="7"/>
        <v>1200000</v>
      </c>
      <c r="P48" s="194">
        <f t="shared" ca="1" si="1"/>
        <v>4.577436361882671</v>
      </c>
      <c r="Q48" s="195">
        <f t="shared" ca="1" si="5"/>
        <v>4800000</v>
      </c>
      <c r="R48" s="196"/>
      <c r="S48" s="197"/>
      <c r="T48" s="198">
        <f t="shared" si="6"/>
        <v>43200000</v>
      </c>
      <c r="U48" s="174"/>
    </row>
    <row r="49" spans="1:21" ht="17.45" customHeight="1">
      <c r="B49" s="26">
        <v>44</v>
      </c>
      <c r="C49" s="199" t="s">
        <v>214</v>
      </c>
      <c r="D49" s="200" t="s">
        <v>215</v>
      </c>
      <c r="E49" s="201" t="s">
        <v>216</v>
      </c>
      <c r="F49" s="202" t="s">
        <v>26</v>
      </c>
      <c r="G49" s="202" t="s">
        <v>27</v>
      </c>
      <c r="H49" s="203" t="s">
        <v>217</v>
      </c>
      <c r="I49" s="204" t="s">
        <v>218</v>
      </c>
      <c r="J49" s="204" t="s">
        <v>219</v>
      </c>
      <c r="K49" s="205">
        <v>43735</v>
      </c>
      <c r="L49" s="205">
        <v>45196</v>
      </c>
      <c r="M49" s="178">
        <v>48</v>
      </c>
      <c r="N49" s="178">
        <v>25199952</v>
      </c>
      <c r="O49" s="178">
        <f>N49/M49</f>
        <v>524999</v>
      </c>
      <c r="P49" s="22">
        <f t="shared" ca="1" si="1"/>
        <v>27.67743636188267</v>
      </c>
      <c r="Q49" s="23">
        <f ca="1">LEFT(P49,2)*O49</f>
        <v>14174973</v>
      </c>
      <c r="R49" s="179">
        <f>'[1]Steel Center'!J241</f>
        <v>513315</v>
      </c>
      <c r="S49" s="206">
        <f>'[1]Steel Center'!F242</f>
        <v>2</v>
      </c>
      <c r="T49" s="25">
        <f t="shared" si="6"/>
        <v>24686637</v>
      </c>
      <c r="U49" s="174"/>
    </row>
    <row r="50" spans="1:21" ht="17.45" customHeight="1">
      <c r="B50" s="39">
        <v>45</v>
      </c>
      <c r="C50" s="207" t="s">
        <v>220</v>
      </c>
      <c r="D50" s="208" t="s">
        <v>215</v>
      </c>
      <c r="E50" s="209" t="s">
        <v>221</v>
      </c>
      <c r="F50" s="210"/>
      <c r="G50" s="210"/>
      <c r="H50" s="211" t="s">
        <v>222</v>
      </c>
      <c r="I50" s="212" t="s">
        <v>223</v>
      </c>
      <c r="J50" s="212" t="s">
        <v>224</v>
      </c>
      <c r="K50" s="213">
        <v>44362</v>
      </c>
      <c r="L50" s="213">
        <v>45823</v>
      </c>
      <c r="M50" s="214">
        <v>48</v>
      </c>
      <c r="N50" s="215">
        <v>45600000</v>
      </c>
      <c r="O50" s="214">
        <f>N50/M50</f>
        <v>950000</v>
      </c>
      <c r="P50" s="216">
        <f t="shared" ca="1" si="1"/>
        <v>6.7774363618826703</v>
      </c>
      <c r="Q50" s="217">
        <f t="shared" ref="Q50:Q113" ca="1" si="8">LEFT(P50,2)*O50</f>
        <v>5700000</v>
      </c>
      <c r="R50" s="105">
        <f>'[1]Steel Center'!J311</f>
        <v>1080749</v>
      </c>
      <c r="S50" s="218">
        <f>'[1]Steel Center'!F312</f>
        <v>1</v>
      </c>
      <c r="T50" s="219">
        <f>N50-R50</f>
        <v>44519251</v>
      </c>
      <c r="U50" s="174"/>
    </row>
    <row r="51" spans="1:21" ht="17.45" customHeight="1">
      <c r="B51" s="26">
        <v>46</v>
      </c>
      <c r="C51" s="220" t="s">
        <v>225</v>
      </c>
      <c r="D51" s="221" t="s">
        <v>215</v>
      </c>
      <c r="E51" s="55" t="s">
        <v>226</v>
      </c>
      <c r="F51" s="222"/>
      <c r="G51" s="222"/>
      <c r="H51" s="223" t="s">
        <v>227</v>
      </c>
      <c r="I51" s="57" t="s">
        <v>228</v>
      </c>
      <c r="J51" s="57" t="s">
        <v>229</v>
      </c>
      <c r="K51" s="224">
        <v>44392</v>
      </c>
      <c r="L51" s="224">
        <v>45853</v>
      </c>
      <c r="M51" s="64">
        <v>48</v>
      </c>
      <c r="N51" s="64">
        <v>40800000</v>
      </c>
      <c r="O51" s="64">
        <f>N51/M51</f>
        <v>850000</v>
      </c>
      <c r="P51" s="116">
        <f t="shared" ca="1" si="1"/>
        <v>5.7774363618826703</v>
      </c>
      <c r="Q51" s="117">
        <f t="shared" ca="1" si="8"/>
        <v>4250000</v>
      </c>
      <c r="R51" s="61">
        <f>'[1]Steel Center'!J382</f>
        <v>165000</v>
      </c>
      <c r="S51" s="118">
        <f>'[1]Steel Center'!F383</f>
        <v>1</v>
      </c>
      <c r="T51" s="225">
        <f>N51-R51</f>
        <v>40635000</v>
      </c>
      <c r="U51" s="174"/>
    </row>
    <row r="52" spans="1:21" ht="17.45" customHeight="1" thickBot="1">
      <c r="B52" s="39">
        <v>47</v>
      </c>
      <c r="C52" s="226" t="s">
        <v>230</v>
      </c>
      <c r="D52" s="227" t="s">
        <v>215</v>
      </c>
      <c r="E52" s="228" t="s">
        <v>231</v>
      </c>
      <c r="F52" s="229"/>
      <c r="G52" s="229"/>
      <c r="H52" s="230" t="s">
        <v>232</v>
      </c>
      <c r="I52" s="231" t="s">
        <v>233</v>
      </c>
      <c r="J52" s="231" t="s">
        <v>234</v>
      </c>
      <c r="K52" s="232">
        <v>44539</v>
      </c>
      <c r="L52" s="232">
        <v>46000</v>
      </c>
      <c r="M52" s="233">
        <v>48</v>
      </c>
      <c r="N52" s="233">
        <v>39600000</v>
      </c>
      <c r="O52" s="233">
        <f>N52/M52</f>
        <v>825000</v>
      </c>
      <c r="P52" s="234">
        <f t="shared" ca="1" si="1"/>
        <v>0.87743636188267071</v>
      </c>
      <c r="Q52" s="235">
        <f t="shared" ca="1" si="8"/>
        <v>0</v>
      </c>
      <c r="R52" s="236"/>
      <c r="S52" s="237"/>
      <c r="T52" s="238">
        <f>N52-R52</f>
        <v>39600000</v>
      </c>
      <c r="U52" s="174"/>
    </row>
    <row r="53" spans="1:21">
      <c r="B53" s="26">
        <v>48</v>
      </c>
      <c r="C53" s="14" t="s">
        <v>235</v>
      </c>
      <c r="D53" s="239" t="s">
        <v>236</v>
      </c>
      <c r="E53" s="240" t="s">
        <v>237</v>
      </c>
      <c r="F53" s="241" t="s">
        <v>187</v>
      </c>
      <c r="G53" s="241" t="s">
        <v>188</v>
      </c>
      <c r="H53" s="242" t="s">
        <v>238</v>
      </c>
      <c r="I53" s="240" t="s">
        <v>239</v>
      </c>
      <c r="J53" s="199" t="s">
        <v>240</v>
      </c>
      <c r="K53" s="243">
        <v>43595</v>
      </c>
      <c r="L53" s="243">
        <v>45056</v>
      </c>
      <c r="M53" s="19">
        <v>48</v>
      </c>
      <c r="N53" s="21">
        <v>24000000</v>
      </c>
      <c r="O53" s="21">
        <f t="shared" ref="O53:O74" si="9">N53/M53</f>
        <v>500000</v>
      </c>
      <c r="P53" s="22">
        <f t="shared" ca="1" si="1"/>
        <v>32.344103028549334</v>
      </c>
      <c r="Q53" s="244">
        <f t="shared" ca="1" si="8"/>
        <v>16000000</v>
      </c>
      <c r="R53" s="179">
        <f>'[1]MMKI Tahap 2'!J2320</f>
        <v>1988100</v>
      </c>
      <c r="S53" s="180">
        <f>'[1]MMKI Tahap 2'!F2321</f>
        <v>1</v>
      </c>
      <c r="T53" s="181">
        <f t="shared" ref="T53:T116" si="10">N53-R53</f>
        <v>22011900</v>
      </c>
    </row>
    <row r="54" spans="1:21">
      <c r="B54" s="39">
        <v>49</v>
      </c>
      <c r="C54" s="27" t="s">
        <v>241</v>
      </c>
      <c r="D54" s="245" t="s">
        <v>236</v>
      </c>
      <c r="E54" s="246" t="s">
        <v>242</v>
      </c>
      <c r="F54" s="247" t="s">
        <v>187</v>
      </c>
      <c r="G54" s="247" t="s">
        <v>188</v>
      </c>
      <c r="H54" s="248" t="s">
        <v>243</v>
      </c>
      <c r="I54" s="246" t="s">
        <v>244</v>
      </c>
      <c r="J54" s="220" t="s">
        <v>245</v>
      </c>
      <c r="K54" s="249">
        <v>43595</v>
      </c>
      <c r="L54" s="249">
        <v>45056</v>
      </c>
      <c r="M54" s="32">
        <v>48</v>
      </c>
      <c r="N54" s="34">
        <v>60000000</v>
      </c>
      <c r="O54" s="34">
        <f t="shared" si="9"/>
        <v>1250000</v>
      </c>
      <c r="P54" s="35">
        <f t="shared" ca="1" si="1"/>
        <v>32.344103028549334</v>
      </c>
      <c r="Q54" s="47">
        <f t="shared" ca="1" si="8"/>
        <v>40000000</v>
      </c>
      <c r="R54" s="61">
        <f>'[1]MMKI Tahap 2'!J202</f>
        <v>10251952</v>
      </c>
      <c r="S54" s="48">
        <f>'[1]MMKI Tahap 2'!F203</f>
        <v>5</v>
      </c>
      <c r="T54" s="108">
        <f t="shared" si="10"/>
        <v>49748048</v>
      </c>
    </row>
    <row r="55" spans="1:21">
      <c r="A55" s="159" t="s">
        <v>183</v>
      </c>
      <c r="B55" s="26">
        <v>50</v>
      </c>
      <c r="C55" s="250" t="s">
        <v>246</v>
      </c>
      <c r="D55" s="245" t="s">
        <v>236</v>
      </c>
      <c r="E55" s="246" t="s">
        <v>242</v>
      </c>
      <c r="F55" s="220" t="s">
        <v>187</v>
      </c>
      <c r="G55" s="220" t="s">
        <v>188</v>
      </c>
      <c r="H55" s="248" t="s">
        <v>247</v>
      </c>
      <c r="I55" s="246" t="s">
        <v>248</v>
      </c>
      <c r="J55" s="220" t="s">
        <v>249</v>
      </c>
      <c r="K55" s="249">
        <v>43595</v>
      </c>
      <c r="L55" s="251">
        <v>45726</v>
      </c>
      <c r="M55" s="32">
        <v>48</v>
      </c>
      <c r="N55" s="185">
        <v>62400000</v>
      </c>
      <c r="O55" s="185">
        <f t="shared" si="9"/>
        <v>1300000</v>
      </c>
      <c r="P55" s="116">
        <f t="shared" ca="1" si="1"/>
        <v>32.344103028549334</v>
      </c>
      <c r="Q55" s="75">
        <f t="shared" ca="1" si="8"/>
        <v>41600000</v>
      </c>
      <c r="R55" s="61">
        <f>'[1]MMKI Tahap 2'!J622</f>
        <v>17105512</v>
      </c>
      <c r="S55" s="252">
        <f>'[1]MMKI Tahap 2'!F623</f>
        <v>7</v>
      </c>
      <c r="T55" s="108">
        <f t="shared" si="10"/>
        <v>45294488</v>
      </c>
    </row>
    <row r="56" spans="1:21">
      <c r="B56" s="39">
        <v>51</v>
      </c>
      <c r="C56" s="27" t="s">
        <v>241</v>
      </c>
      <c r="D56" s="245" t="s">
        <v>236</v>
      </c>
      <c r="E56" s="246" t="s">
        <v>242</v>
      </c>
      <c r="F56" s="247" t="s">
        <v>187</v>
      </c>
      <c r="G56" s="247" t="s">
        <v>188</v>
      </c>
      <c r="H56" s="248" t="s">
        <v>250</v>
      </c>
      <c r="I56" s="246" t="s">
        <v>251</v>
      </c>
      <c r="J56" s="220" t="s">
        <v>252</v>
      </c>
      <c r="K56" s="249">
        <v>43595</v>
      </c>
      <c r="L56" s="249">
        <v>45056</v>
      </c>
      <c r="M56" s="32">
        <v>48</v>
      </c>
      <c r="N56" s="34">
        <v>60000000</v>
      </c>
      <c r="O56" s="34">
        <f t="shared" si="9"/>
        <v>1250000</v>
      </c>
      <c r="P56" s="35">
        <f t="shared" ca="1" si="1"/>
        <v>32.344103028549334</v>
      </c>
      <c r="Q56" s="47">
        <f t="shared" ca="1" si="8"/>
        <v>40000000</v>
      </c>
      <c r="R56" s="29"/>
      <c r="S56" s="48"/>
      <c r="T56" s="108">
        <f t="shared" si="10"/>
        <v>60000000</v>
      </c>
    </row>
    <row r="57" spans="1:21">
      <c r="B57" s="26">
        <v>52</v>
      </c>
      <c r="C57" s="27" t="s">
        <v>253</v>
      </c>
      <c r="D57" s="245" t="s">
        <v>236</v>
      </c>
      <c r="E57" s="246" t="s">
        <v>254</v>
      </c>
      <c r="F57" s="247" t="s">
        <v>187</v>
      </c>
      <c r="G57" s="247" t="s">
        <v>188</v>
      </c>
      <c r="H57" s="248" t="s">
        <v>255</v>
      </c>
      <c r="I57" s="246" t="s">
        <v>256</v>
      </c>
      <c r="J57" s="220" t="s">
        <v>257</v>
      </c>
      <c r="K57" s="249">
        <v>43601</v>
      </c>
      <c r="L57" s="249">
        <v>45062</v>
      </c>
      <c r="M57" s="32">
        <v>48</v>
      </c>
      <c r="N57" s="34">
        <v>40800000</v>
      </c>
      <c r="O57" s="34">
        <f t="shared" si="9"/>
        <v>850000</v>
      </c>
      <c r="P57" s="35">
        <f t="shared" ca="1" si="1"/>
        <v>32.144103028549338</v>
      </c>
      <c r="Q57" s="47">
        <f t="shared" ca="1" si="8"/>
        <v>27200000</v>
      </c>
      <c r="R57" s="61">
        <f>'[1]MMKI Tahap 2'!J481</f>
        <v>3852215</v>
      </c>
      <c r="S57" s="48">
        <f>'[1]MMKI Tahap 2'!F482</f>
        <v>4</v>
      </c>
      <c r="T57" s="108">
        <f t="shared" si="10"/>
        <v>36947785</v>
      </c>
    </row>
    <row r="58" spans="1:21">
      <c r="A58" s="159" t="s">
        <v>183</v>
      </c>
      <c r="B58" s="39">
        <v>53</v>
      </c>
      <c r="C58" s="250" t="s">
        <v>258</v>
      </c>
      <c r="D58" s="245" t="s">
        <v>236</v>
      </c>
      <c r="E58" s="253" t="s">
        <v>259</v>
      </c>
      <c r="F58" s="220" t="s">
        <v>187</v>
      </c>
      <c r="G58" s="220" t="s">
        <v>188</v>
      </c>
      <c r="H58" s="31" t="s">
        <v>260</v>
      </c>
      <c r="I58" s="29" t="s">
        <v>261</v>
      </c>
      <c r="J58" s="32" t="s">
        <v>262</v>
      </c>
      <c r="K58" s="254">
        <v>43636</v>
      </c>
      <c r="L58" s="255">
        <v>45736</v>
      </c>
      <c r="M58" s="32">
        <v>48</v>
      </c>
      <c r="N58" s="256">
        <v>31200000</v>
      </c>
      <c r="O58" s="256">
        <f t="shared" si="9"/>
        <v>650000</v>
      </c>
      <c r="P58" s="116">
        <f t="shared" ca="1" si="1"/>
        <v>30.97743636188267</v>
      </c>
      <c r="Q58" s="75">
        <f t="shared" ca="1" si="8"/>
        <v>19500000</v>
      </c>
      <c r="R58" s="29"/>
      <c r="S58" s="252"/>
      <c r="T58" s="108">
        <f t="shared" si="10"/>
        <v>31200000</v>
      </c>
    </row>
    <row r="59" spans="1:21">
      <c r="A59" s="159" t="s">
        <v>183</v>
      </c>
      <c r="B59" s="26">
        <v>54</v>
      </c>
      <c r="C59" s="250" t="s">
        <v>258</v>
      </c>
      <c r="D59" s="245" t="s">
        <v>236</v>
      </c>
      <c r="E59" s="253" t="s">
        <v>259</v>
      </c>
      <c r="F59" s="220" t="s">
        <v>187</v>
      </c>
      <c r="G59" s="220" t="s">
        <v>188</v>
      </c>
      <c r="H59" s="31" t="s">
        <v>263</v>
      </c>
      <c r="I59" s="29" t="s">
        <v>264</v>
      </c>
      <c r="J59" s="32" t="s">
        <v>265</v>
      </c>
      <c r="K59" s="254">
        <v>43636</v>
      </c>
      <c r="L59" s="255">
        <v>45736</v>
      </c>
      <c r="M59" s="32">
        <v>48</v>
      </c>
      <c r="N59" s="256">
        <v>31200000</v>
      </c>
      <c r="O59" s="256">
        <f t="shared" si="9"/>
        <v>650000</v>
      </c>
      <c r="P59" s="116">
        <f t="shared" ca="1" si="1"/>
        <v>30.97743636188267</v>
      </c>
      <c r="Q59" s="75">
        <f t="shared" ca="1" si="8"/>
        <v>19500000</v>
      </c>
      <c r="R59" s="61">
        <f>'[1]MMKI Tahap 2'!J1810</f>
        <v>9815398</v>
      </c>
      <c r="S59" s="252">
        <f>'[1]MMKI Tahap 2'!F1811</f>
        <v>6</v>
      </c>
      <c r="T59" s="108">
        <f t="shared" si="10"/>
        <v>21384602</v>
      </c>
    </row>
    <row r="60" spans="1:21">
      <c r="A60" s="159" t="s">
        <v>183</v>
      </c>
      <c r="B60" s="39">
        <v>55</v>
      </c>
      <c r="C60" s="250" t="s">
        <v>258</v>
      </c>
      <c r="D60" s="245" t="s">
        <v>236</v>
      </c>
      <c r="E60" s="253" t="s">
        <v>259</v>
      </c>
      <c r="F60" s="220" t="s">
        <v>187</v>
      </c>
      <c r="G60" s="220" t="s">
        <v>188</v>
      </c>
      <c r="H60" s="31" t="s">
        <v>266</v>
      </c>
      <c r="I60" s="29" t="s">
        <v>267</v>
      </c>
      <c r="J60" s="32" t="s">
        <v>268</v>
      </c>
      <c r="K60" s="254">
        <v>43636</v>
      </c>
      <c r="L60" s="255">
        <v>45736</v>
      </c>
      <c r="M60" s="32">
        <v>48</v>
      </c>
      <c r="N60" s="256">
        <v>31200000</v>
      </c>
      <c r="O60" s="256">
        <f t="shared" si="9"/>
        <v>650000</v>
      </c>
      <c r="P60" s="116">
        <f t="shared" ca="1" si="1"/>
        <v>30.97743636188267</v>
      </c>
      <c r="Q60" s="75">
        <f t="shared" ca="1" si="8"/>
        <v>19500000</v>
      </c>
      <c r="R60" s="61">
        <f>'[1]MMKI Tahap 2'!J901</f>
        <v>5067410</v>
      </c>
      <c r="S60" s="252">
        <f>'[1]MMKI Tahap 2'!F902</f>
        <v>3</v>
      </c>
      <c r="T60" s="108">
        <f t="shared" si="10"/>
        <v>26132590</v>
      </c>
    </row>
    <row r="61" spans="1:21">
      <c r="A61" s="159" t="s">
        <v>183</v>
      </c>
      <c r="B61" s="26">
        <v>56</v>
      </c>
      <c r="C61" s="250" t="s">
        <v>258</v>
      </c>
      <c r="D61" s="245" t="s">
        <v>236</v>
      </c>
      <c r="E61" s="253" t="s">
        <v>259</v>
      </c>
      <c r="F61" s="220" t="s">
        <v>187</v>
      </c>
      <c r="G61" s="220" t="s">
        <v>188</v>
      </c>
      <c r="H61" s="31" t="s">
        <v>269</v>
      </c>
      <c r="I61" s="29" t="s">
        <v>270</v>
      </c>
      <c r="J61" s="32" t="s">
        <v>271</v>
      </c>
      <c r="K61" s="254">
        <v>43636</v>
      </c>
      <c r="L61" s="255">
        <v>45736</v>
      </c>
      <c r="M61" s="32">
        <v>48</v>
      </c>
      <c r="N61" s="256">
        <v>31200000</v>
      </c>
      <c r="O61" s="256">
        <f t="shared" si="9"/>
        <v>650000</v>
      </c>
      <c r="P61" s="116">
        <f t="shared" ca="1" si="1"/>
        <v>30.97743636188267</v>
      </c>
      <c r="Q61" s="75">
        <f t="shared" ca="1" si="8"/>
        <v>19500000</v>
      </c>
      <c r="R61" s="61">
        <f>'[1]MMKI Tahap 2'!J2474</f>
        <v>2458180</v>
      </c>
      <c r="S61" s="252">
        <f>'[1]MMKI Tahap 2'!F2475</f>
        <v>2</v>
      </c>
      <c r="T61" s="108">
        <f t="shared" si="10"/>
        <v>28741820</v>
      </c>
    </row>
    <row r="62" spans="1:21">
      <c r="A62" s="159" t="s">
        <v>183</v>
      </c>
      <c r="B62" s="39">
        <v>57</v>
      </c>
      <c r="C62" s="250" t="s">
        <v>258</v>
      </c>
      <c r="D62" s="245" t="s">
        <v>236</v>
      </c>
      <c r="E62" s="253" t="s">
        <v>259</v>
      </c>
      <c r="F62" s="220" t="s">
        <v>187</v>
      </c>
      <c r="G62" s="220" t="s">
        <v>188</v>
      </c>
      <c r="H62" s="31" t="s">
        <v>272</v>
      </c>
      <c r="I62" s="29" t="s">
        <v>273</v>
      </c>
      <c r="J62" s="32" t="s">
        <v>274</v>
      </c>
      <c r="K62" s="254">
        <v>43636</v>
      </c>
      <c r="L62" s="255">
        <v>45736</v>
      </c>
      <c r="M62" s="32">
        <v>48</v>
      </c>
      <c r="N62" s="256">
        <v>31200000</v>
      </c>
      <c r="O62" s="256">
        <f t="shared" si="9"/>
        <v>650000</v>
      </c>
      <c r="P62" s="116">
        <f t="shared" ca="1" si="1"/>
        <v>30.97743636188267</v>
      </c>
      <c r="Q62" s="75">
        <f t="shared" ca="1" si="8"/>
        <v>19500000</v>
      </c>
      <c r="R62" s="61">
        <f>'[1]MMKI Tahap 2'!J691</f>
        <v>5590350</v>
      </c>
      <c r="S62" s="252">
        <f>'[1]MMKI Tahap 2'!F692</f>
        <v>3</v>
      </c>
      <c r="T62" s="108">
        <f t="shared" si="10"/>
        <v>25609650</v>
      </c>
    </row>
    <row r="63" spans="1:21">
      <c r="A63" s="159" t="s">
        <v>183</v>
      </c>
      <c r="B63" s="26">
        <v>58</v>
      </c>
      <c r="C63" s="250" t="s">
        <v>258</v>
      </c>
      <c r="D63" s="245" t="s">
        <v>236</v>
      </c>
      <c r="E63" s="253" t="s">
        <v>259</v>
      </c>
      <c r="F63" s="220" t="s">
        <v>187</v>
      </c>
      <c r="G63" s="220" t="s">
        <v>188</v>
      </c>
      <c r="H63" s="31" t="s">
        <v>275</v>
      </c>
      <c r="I63" s="29" t="s">
        <v>276</v>
      </c>
      <c r="J63" s="32" t="s">
        <v>277</v>
      </c>
      <c r="K63" s="254">
        <v>43636</v>
      </c>
      <c r="L63" s="255">
        <v>45736</v>
      </c>
      <c r="M63" s="32">
        <v>48</v>
      </c>
      <c r="N63" s="256">
        <v>31200000</v>
      </c>
      <c r="O63" s="256">
        <f t="shared" si="9"/>
        <v>650000</v>
      </c>
      <c r="P63" s="116">
        <f t="shared" ca="1" si="1"/>
        <v>30.97743636188267</v>
      </c>
      <c r="Q63" s="75">
        <f t="shared" ca="1" si="8"/>
        <v>19500000</v>
      </c>
      <c r="R63" s="61">
        <f>'[1]MMKI Tahap 2'!J1882</f>
        <v>4132980</v>
      </c>
      <c r="S63" s="252">
        <f>'[1]MMKI Tahap 2'!F1883</f>
        <v>3</v>
      </c>
      <c r="T63" s="108">
        <f t="shared" si="10"/>
        <v>27067020</v>
      </c>
    </row>
    <row r="64" spans="1:21">
      <c r="A64" s="159" t="s">
        <v>183</v>
      </c>
      <c r="B64" s="39">
        <v>59</v>
      </c>
      <c r="C64" s="250" t="s">
        <v>258</v>
      </c>
      <c r="D64" s="245" t="s">
        <v>236</v>
      </c>
      <c r="E64" s="253" t="s">
        <v>259</v>
      </c>
      <c r="F64" s="220" t="s">
        <v>187</v>
      </c>
      <c r="G64" s="220" t="s">
        <v>188</v>
      </c>
      <c r="H64" s="31" t="s">
        <v>278</v>
      </c>
      <c r="I64" s="29" t="s">
        <v>279</v>
      </c>
      <c r="J64" s="32" t="s">
        <v>280</v>
      </c>
      <c r="K64" s="254">
        <v>43636</v>
      </c>
      <c r="L64" s="255">
        <v>45736</v>
      </c>
      <c r="M64" s="32">
        <v>48</v>
      </c>
      <c r="N64" s="256">
        <v>31200000</v>
      </c>
      <c r="O64" s="256">
        <f t="shared" si="9"/>
        <v>650000</v>
      </c>
      <c r="P64" s="116">
        <f t="shared" ca="1" si="1"/>
        <v>30.97743636188267</v>
      </c>
      <c r="Q64" s="75">
        <f t="shared" ca="1" si="8"/>
        <v>19500000</v>
      </c>
      <c r="R64" s="61">
        <f>'[1]MMKI Tahap 2'!J411</f>
        <v>2725400</v>
      </c>
      <c r="S64" s="252">
        <f>'[1]MMKI Tahap 2'!F412</f>
        <v>4</v>
      </c>
      <c r="T64" s="108">
        <f t="shared" si="10"/>
        <v>28474600</v>
      </c>
      <c r="U64" s="257" t="s">
        <v>281</v>
      </c>
    </row>
    <row r="65" spans="1:21">
      <c r="A65" s="159" t="s">
        <v>183</v>
      </c>
      <c r="B65" s="26">
        <v>60</v>
      </c>
      <c r="C65" s="250" t="s">
        <v>258</v>
      </c>
      <c r="D65" s="245" t="s">
        <v>236</v>
      </c>
      <c r="E65" s="253" t="s">
        <v>259</v>
      </c>
      <c r="F65" s="220" t="s">
        <v>187</v>
      </c>
      <c r="G65" s="220" t="s">
        <v>188</v>
      </c>
      <c r="H65" s="31" t="s">
        <v>282</v>
      </c>
      <c r="I65" s="29" t="s">
        <v>283</v>
      </c>
      <c r="J65" s="32" t="s">
        <v>284</v>
      </c>
      <c r="K65" s="254">
        <v>43636</v>
      </c>
      <c r="L65" s="255">
        <v>45736</v>
      </c>
      <c r="M65" s="32">
        <v>48</v>
      </c>
      <c r="N65" s="256">
        <v>31200000</v>
      </c>
      <c r="O65" s="256">
        <f t="shared" si="9"/>
        <v>650000</v>
      </c>
      <c r="P65" s="116">
        <f t="shared" ca="1" si="1"/>
        <v>30.97743636188267</v>
      </c>
      <c r="Q65" s="75">
        <f t="shared" ca="1" si="8"/>
        <v>19500000</v>
      </c>
      <c r="R65" s="61">
        <f>'[1]MMKI Tahap 2'!J1112</f>
        <v>3924679</v>
      </c>
      <c r="S65" s="252">
        <f>'[1]MMKI Tahap 2'!F1113</f>
        <v>4</v>
      </c>
      <c r="T65" s="108">
        <f t="shared" si="10"/>
        <v>27275321</v>
      </c>
      <c r="U65" s="257" t="s">
        <v>285</v>
      </c>
    </row>
    <row r="66" spans="1:21">
      <c r="A66" s="159" t="s">
        <v>183</v>
      </c>
      <c r="B66" s="39">
        <v>61</v>
      </c>
      <c r="C66" s="250" t="s">
        <v>258</v>
      </c>
      <c r="D66" s="245" t="s">
        <v>236</v>
      </c>
      <c r="E66" s="253" t="s">
        <v>259</v>
      </c>
      <c r="F66" s="220" t="s">
        <v>187</v>
      </c>
      <c r="G66" s="220" t="s">
        <v>188</v>
      </c>
      <c r="H66" s="43" t="s">
        <v>286</v>
      </c>
      <c r="I66" s="41" t="s">
        <v>287</v>
      </c>
      <c r="J66" s="44" t="s">
        <v>288</v>
      </c>
      <c r="K66" s="258">
        <v>43636</v>
      </c>
      <c r="L66" s="255">
        <v>45736</v>
      </c>
      <c r="M66" s="44">
        <v>48</v>
      </c>
      <c r="N66" s="256">
        <v>31200000</v>
      </c>
      <c r="O66" s="256">
        <f t="shared" si="9"/>
        <v>650000</v>
      </c>
      <c r="P66" s="74">
        <f t="shared" ca="1" si="1"/>
        <v>30.97743636188267</v>
      </c>
      <c r="Q66" s="75">
        <f t="shared" ca="1" si="8"/>
        <v>19500000</v>
      </c>
      <c r="R66" s="127">
        <f>'[1]MMKI Tahap 2'!J2179</f>
        <v>3968560</v>
      </c>
      <c r="S66" s="252">
        <f>'[1]MMKI Tahap 2'!F2180</f>
        <v>2</v>
      </c>
      <c r="T66" s="108">
        <f t="shared" si="10"/>
        <v>27231440</v>
      </c>
    </row>
    <row r="67" spans="1:21">
      <c r="A67" s="159" t="s">
        <v>183</v>
      </c>
      <c r="B67" s="26">
        <v>62</v>
      </c>
      <c r="C67" s="250" t="s">
        <v>258</v>
      </c>
      <c r="D67" s="245" t="s">
        <v>236</v>
      </c>
      <c r="E67" s="253" t="s">
        <v>259</v>
      </c>
      <c r="F67" s="220" t="s">
        <v>187</v>
      </c>
      <c r="G67" s="220" t="s">
        <v>188</v>
      </c>
      <c r="H67" s="31" t="s">
        <v>289</v>
      </c>
      <c r="I67" s="29" t="s">
        <v>290</v>
      </c>
      <c r="J67" s="32" t="s">
        <v>291</v>
      </c>
      <c r="K67" s="254">
        <v>43636</v>
      </c>
      <c r="L67" s="255">
        <v>45736</v>
      </c>
      <c r="M67" s="32">
        <v>48</v>
      </c>
      <c r="N67" s="256">
        <v>31200000</v>
      </c>
      <c r="O67" s="256">
        <f t="shared" si="9"/>
        <v>650000</v>
      </c>
      <c r="P67" s="116">
        <f t="shared" ca="1" si="1"/>
        <v>30.97743636188267</v>
      </c>
      <c r="Q67" s="75">
        <f t="shared" ca="1" si="8"/>
        <v>19500000</v>
      </c>
      <c r="R67" s="61">
        <f>'[1]MMKI Tahap 2'!J1953</f>
        <v>2126260</v>
      </c>
      <c r="S67" s="252">
        <f>'[1]MMKI Tahap 2'!F1954</f>
        <v>2</v>
      </c>
      <c r="T67" s="108">
        <f t="shared" si="10"/>
        <v>29073740</v>
      </c>
    </row>
    <row r="68" spans="1:21">
      <c r="A68" s="159" t="s">
        <v>183</v>
      </c>
      <c r="B68" s="39">
        <v>63</v>
      </c>
      <c r="C68" s="250" t="s">
        <v>258</v>
      </c>
      <c r="D68" s="245" t="s">
        <v>236</v>
      </c>
      <c r="E68" s="253" t="s">
        <v>259</v>
      </c>
      <c r="F68" s="220" t="s">
        <v>187</v>
      </c>
      <c r="G68" s="220" t="s">
        <v>188</v>
      </c>
      <c r="H68" s="31" t="s">
        <v>292</v>
      </c>
      <c r="I68" s="29" t="s">
        <v>293</v>
      </c>
      <c r="J68" s="32" t="s">
        <v>294</v>
      </c>
      <c r="K68" s="254">
        <v>43636</v>
      </c>
      <c r="L68" s="255">
        <v>45736</v>
      </c>
      <c r="M68" s="32">
        <v>48</v>
      </c>
      <c r="N68" s="256">
        <v>31200000</v>
      </c>
      <c r="O68" s="256">
        <f t="shared" si="9"/>
        <v>650000</v>
      </c>
      <c r="P68" s="116">
        <f t="shared" ca="1" si="1"/>
        <v>30.97743636188267</v>
      </c>
      <c r="Q68" s="75">
        <f t="shared" ca="1" si="8"/>
        <v>19500000</v>
      </c>
      <c r="R68" s="61">
        <f>'[1]MMKI Tahap 2'!J2107</f>
        <v>1285980</v>
      </c>
      <c r="S68" s="252">
        <f>'[1]MMKI Tahap 2'!F2108</f>
        <v>2</v>
      </c>
      <c r="T68" s="108">
        <f t="shared" si="10"/>
        <v>29914020</v>
      </c>
    </row>
    <row r="69" spans="1:21">
      <c r="A69" s="159" t="s">
        <v>183</v>
      </c>
      <c r="B69" s="26">
        <v>64</v>
      </c>
      <c r="C69" s="250" t="s">
        <v>295</v>
      </c>
      <c r="D69" s="245" t="s">
        <v>236</v>
      </c>
      <c r="E69" s="253" t="s">
        <v>296</v>
      </c>
      <c r="F69" s="220" t="s">
        <v>187</v>
      </c>
      <c r="G69" s="220" t="s">
        <v>188</v>
      </c>
      <c r="H69" s="31" t="s">
        <v>297</v>
      </c>
      <c r="I69" s="29" t="s">
        <v>298</v>
      </c>
      <c r="J69" s="32" t="s">
        <v>299</v>
      </c>
      <c r="K69" s="254">
        <v>43636</v>
      </c>
      <c r="L69" s="255">
        <v>45736</v>
      </c>
      <c r="M69" s="32">
        <v>48</v>
      </c>
      <c r="N69" s="256">
        <v>31200000</v>
      </c>
      <c r="O69" s="256">
        <f t="shared" si="9"/>
        <v>650000</v>
      </c>
      <c r="P69" s="116">
        <f t="shared" ca="1" si="1"/>
        <v>30.97743636188267</v>
      </c>
      <c r="Q69" s="75">
        <f t="shared" ca="1" si="8"/>
        <v>19500000</v>
      </c>
      <c r="R69" s="61">
        <f>'[1]MMKI Tahap 2'!J2250</f>
        <v>6724885</v>
      </c>
      <c r="S69" s="252">
        <f>'[1]MMKI Tahap 2'!F2251</f>
        <v>2</v>
      </c>
      <c r="T69" s="108">
        <f t="shared" si="10"/>
        <v>24475115</v>
      </c>
      <c r="U69" s="2" t="s">
        <v>300</v>
      </c>
    </row>
    <row r="70" spans="1:21">
      <c r="A70" s="159" t="s">
        <v>183</v>
      </c>
      <c r="B70" s="39">
        <v>65</v>
      </c>
      <c r="C70" s="250" t="s">
        <v>295</v>
      </c>
      <c r="D70" s="245" t="s">
        <v>236</v>
      </c>
      <c r="E70" s="253" t="s">
        <v>296</v>
      </c>
      <c r="F70" s="220" t="s">
        <v>187</v>
      </c>
      <c r="G70" s="220" t="s">
        <v>188</v>
      </c>
      <c r="H70" s="31" t="s">
        <v>301</v>
      </c>
      <c r="I70" s="29" t="s">
        <v>302</v>
      </c>
      <c r="J70" s="32" t="s">
        <v>303</v>
      </c>
      <c r="K70" s="254">
        <v>43636</v>
      </c>
      <c r="L70" s="255">
        <v>45736</v>
      </c>
      <c r="M70" s="32">
        <v>48</v>
      </c>
      <c r="N70" s="256">
        <v>31200000</v>
      </c>
      <c r="O70" s="256">
        <f t="shared" si="9"/>
        <v>650000</v>
      </c>
      <c r="P70" s="116">
        <f t="shared" ref="P70:P144" ca="1" si="11">($P$3-K70)/30</f>
        <v>30.97743636188267</v>
      </c>
      <c r="Q70" s="75">
        <f t="shared" ca="1" si="8"/>
        <v>19500000</v>
      </c>
      <c r="R70" s="61">
        <f>'[1]MMKI Tahap 2'!J1390</f>
        <v>1653659</v>
      </c>
      <c r="S70" s="252">
        <f>'[1]MMKI Tahap 2'!F1391</f>
        <v>2</v>
      </c>
      <c r="T70" s="108">
        <f t="shared" si="10"/>
        <v>29546341</v>
      </c>
    </row>
    <row r="71" spans="1:21">
      <c r="A71" s="159" t="s">
        <v>183</v>
      </c>
      <c r="B71" s="26">
        <v>66</v>
      </c>
      <c r="C71" s="250" t="s">
        <v>295</v>
      </c>
      <c r="D71" s="245" t="s">
        <v>236</v>
      </c>
      <c r="E71" s="253" t="s">
        <v>296</v>
      </c>
      <c r="F71" s="220" t="s">
        <v>187</v>
      </c>
      <c r="G71" s="220" t="s">
        <v>188</v>
      </c>
      <c r="H71" s="31" t="s">
        <v>304</v>
      </c>
      <c r="I71" s="29" t="s">
        <v>305</v>
      </c>
      <c r="J71" s="32" t="s">
        <v>306</v>
      </c>
      <c r="K71" s="254">
        <v>43636</v>
      </c>
      <c r="L71" s="255">
        <v>45736</v>
      </c>
      <c r="M71" s="32">
        <v>48</v>
      </c>
      <c r="N71" s="256">
        <v>31200000</v>
      </c>
      <c r="O71" s="256">
        <f t="shared" si="9"/>
        <v>650000</v>
      </c>
      <c r="P71" s="116">
        <f t="shared" ca="1" si="11"/>
        <v>30.97743636188267</v>
      </c>
      <c r="Q71" s="75">
        <f t="shared" ca="1" si="8"/>
        <v>19500000</v>
      </c>
      <c r="R71" s="61">
        <f>'[1]MMKI Tahap 2'!J1320</f>
        <v>856450</v>
      </c>
      <c r="S71" s="252">
        <f>'[1]MMKI Tahap 2'!F1321</f>
        <v>1</v>
      </c>
      <c r="T71" s="108">
        <f t="shared" si="10"/>
        <v>30343550</v>
      </c>
    </row>
    <row r="72" spans="1:21">
      <c r="A72" s="159" t="s">
        <v>183</v>
      </c>
      <c r="B72" s="39">
        <v>67</v>
      </c>
      <c r="C72" s="250" t="s">
        <v>295</v>
      </c>
      <c r="D72" s="245" t="s">
        <v>236</v>
      </c>
      <c r="E72" s="253" t="s">
        <v>296</v>
      </c>
      <c r="F72" s="220" t="s">
        <v>187</v>
      </c>
      <c r="G72" s="220" t="s">
        <v>188</v>
      </c>
      <c r="H72" s="31" t="s">
        <v>307</v>
      </c>
      <c r="I72" s="29" t="s">
        <v>308</v>
      </c>
      <c r="J72" s="32" t="s">
        <v>309</v>
      </c>
      <c r="K72" s="254">
        <v>43636</v>
      </c>
      <c r="L72" s="255">
        <v>45736</v>
      </c>
      <c r="M72" s="32">
        <v>48</v>
      </c>
      <c r="N72" s="256">
        <v>31200000</v>
      </c>
      <c r="O72" s="256">
        <f t="shared" si="9"/>
        <v>650000</v>
      </c>
      <c r="P72" s="116">
        <f t="shared" ca="1" si="11"/>
        <v>30.97743636188267</v>
      </c>
      <c r="Q72" s="75">
        <f t="shared" ca="1" si="8"/>
        <v>19500000</v>
      </c>
      <c r="R72" s="61">
        <f>'[1]MMKI Tahap 2'!J134</f>
        <v>1292890</v>
      </c>
      <c r="S72" s="252">
        <f>'[1]MMKI Tahap 2'!F135</f>
        <v>2</v>
      </c>
      <c r="T72" s="108">
        <f t="shared" si="10"/>
        <v>29907110</v>
      </c>
    </row>
    <row r="73" spans="1:21">
      <c r="A73" s="159" t="s">
        <v>183</v>
      </c>
      <c r="B73" s="26">
        <v>68</v>
      </c>
      <c r="C73" s="250" t="s">
        <v>295</v>
      </c>
      <c r="D73" s="245" t="s">
        <v>236</v>
      </c>
      <c r="E73" s="253" t="s">
        <v>296</v>
      </c>
      <c r="F73" s="220" t="s">
        <v>187</v>
      </c>
      <c r="G73" s="220" t="s">
        <v>188</v>
      </c>
      <c r="H73" s="31" t="s">
        <v>310</v>
      </c>
      <c r="I73" s="29" t="s">
        <v>311</v>
      </c>
      <c r="J73" s="32" t="s">
        <v>312</v>
      </c>
      <c r="K73" s="254">
        <v>43636</v>
      </c>
      <c r="L73" s="255">
        <v>45736</v>
      </c>
      <c r="M73" s="32">
        <v>48</v>
      </c>
      <c r="N73" s="256">
        <v>31200000</v>
      </c>
      <c r="O73" s="256">
        <f t="shared" si="9"/>
        <v>650000</v>
      </c>
      <c r="P73" s="116">
        <f t="shared" ca="1" si="11"/>
        <v>30.97743636188267</v>
      </c>
      <c r="Q73" s="75">
        <f t="shared" ca="1" si="8"/>
        <v>19500000</v>
      </c>
      <c r="R73" s="61">
        <f>'[1]MMKI Tahap 2'!J1181</f>
        <v>6430681</v>
      </c>
      <c r="S73" s="252">
        <f>'[1]MMKI Tahap 2'!F1182</f>
        <v>6</v>
      </c>
      <c r="T73" s="108">
        <f t="shared" si="10"/>
        <v>24769319</v>
      </c>
      <c r="U73" s="2" t="s">
        <v>313</v>
      </c>
    </row>
    <row r="74" spans="1:21">
      <c r="B74" s="39">
        <v>69</v>
      </c>
      <c r="C74" s="27" t="s">
        <v>314</v>
      </c>
      <c r="D74" s="245" t="s">
        <v>236</v>
      </c>
      <c r="E74" s="29" t="s">
        <v>315</v>
      </c>
      <c r="F74" s="220" t="s">
        <v>187</v>
      </c>
      <c r="G74" s="220" t="s">
        <v>188</v>
      </c>
      <c r="H74" s="31" t="s">
        <v>316</v>
      </c>
      <c r="I74" s="29" t="s">
        <v>317</v>
      </c>
      <c r="J74" s="32" t="s">
        <v>318</v>
      </c>
      <c r="K74" s="254">
        <v>43636</v>
      </c>
      <c r="L74" s="254">
        <v>45097</v>
      </c>
      <c r="M74" s="32">
        <v>48</v>
      </c>
      <c r="N74" s="256">
        <v>40800000</v>
      </c>
      <c r="O74" s="256">
        <f t="shared" si="9"/>
        <v>850000</v>
      </c>
      <c r="P74" s="116">
        <f t="shared" ca="1" si="11"/>
        <v>30.97743636188267</v>
      </c>
      <c r="Q74" s="75">
        <f t="shared" ca="1" si="8"/>
        <v>25500000</v>
      </c>
      <c r="R74" s="61">
        <f>'[1]MMKI Tahap 2'!J65</f>
        <v>2696326</v>
      </c>
      <c r="S74" s="252">
        <f>'[1]MMKI Tahap 2'!F66</f>
        <v>4</v>
      </c>
      <c r="T74" s="108">
        <f t="shared" si="10"/>
        <v>38103674</v>
      </c>
    </row>
    <row r="75" spans="1:21">
      <c r="A75" s="159" t="s">
        <v>183</v>
      </c>
      <c r="B75" s="26">
        <v>70</v>
      </c>
      <c r="C75" s="250" t="s">
        <v>319</v>
      </c>
      <c r="D75" s="221" t="s">
        <v>236</v>
      </c>
      <c r="E75" s="253" t="s">
        <v>259</v>
      </c>
      <c r="F75" s="220" t="s">
        <v>187</v>
      </c>
      <c r="G75" s="220" t="s">
        <v>188</v>
      </c>
      <c r="H75" s="31" t="s">
        <v>320</v>
      </c>
      <c r="I75" s="29" t="s">
        <v>321</v>
      </c>
      <c r="J75" s="32" t="s">
        <v>322</v>
      </c>
      <c r="K75" s="254">
        <v>43965</v>
      </c>
      <c r="L75" s="255">
        <v>46095</v>
      </c>
      <c r="M75" s="32">
        <v>60</v>
      </c>
      <c r="N75" s="185">
        <v>45000000</v>
      </c>
      <c r="O75" s="185">
        <f>N75/M75</f>
        <v>750000</v>
      </c>
      <c r="P75" s="74">
        <f ca="1">($P$3-K75)/30</f>
        <v>20.010769695216005</v>
      </c>
      <c r="Q75" s="75">
        <f t="shared" ca="1" si="8"/>
        <v>15000000</v>
      </c>
      <c r="R75" s="29"/>
      <c r="S75" s="259"/>
      <c r="T75" s="260">
        <f t="shared" si="10"/>
        <v>45000000</v>
      </c>
      <c r="U75" s="257"/>
    </row>
    <row r="76" spans="1:21">
      <c r="A76" s="159" t="s">
        <v>183</v>
      </c>
      <c r="B76" s="39">
        <v>71</v>
      </c>
      <c r="C76" s="250" t="s">
        <v>323</v>
      </c>
      <c r="D76" s="221" t="s">
        <v>236</v>
      </c>
      <c r="E76" s="246" t="s">
        <v>324</v>
      </c>
      <c r="F76" s="220" t="s">
        <v>187</v>
      </c>
      <c r="G76" s="220" t="s">
        <v>188</v>
      </c>
      <c r="H76" s="31" t="s">
        <v>325</v>
      </c>
      <c r="I76" s="29" t="s">
        <v>326</v>
      </c>
      <c r="J76" s="32" t="s">
        <v>327</v>
      </c>
      <c r="K76" s="254">
        <v>43965</v>
      </c>
      <c r="L76" s="255">
        <v>46095</v>
      </c>
      <c r="M76" s="32">
        <v>60</v>
      </c>
      <c r="N76" s="185">
        <v>84000000</v>
      </c>
      <c r="O76" s="185">
        <f>N76/M76</f>
        <v>1400000</v>
      </c>
      <c r="P76" s="74">
        <f ca="1">($P$3-K76)/30</f>
        <v>20.010769695216005</v>
      </c>
      <c r="Q76" s="75">
        <f t="shared" ca="1" si="8"/>
        <v>28000000</v>
      </c>
      <c r="R76" s="61">
        <f>'[1]MMKI Tahap 2'!J1041</f>
        <v>2151534</v>
      </c>
      <c r="S76" s="259">
        <f>'[1]MMKI Tahap 2'!F1042</f>
        <v>3</v>
      </c>
      <c r="T76" s="260">
        <f t="shared" si="10"/>
        <v>81848466</v>
      </c>
      <c r="U76" s="257" t="s">
        <v>328</v>
      </c>
    </row>
    <row r="77" spans="1:21">
      <c r="A77" s="159" t="s">
        <v>183</v>
      </c>
      <c r="B77" s="26">
        <v>72</v>
      </c>
      <c r="C77" s="250" t="s">
        <v>329</v>
      </c>
      <c r="D77" s="221" t="s">
        <v>236</v>
      </c>
      <c r="E77" s="253" t="s">
        <v>259</v>
      </c>
      <c r="F77" s="220" t="s">
        <v>187</v>
      </c>
      <c r="G77" s="220" t="s">
        <v>188</v>
      </c>
      <c r="H77" s="31" t="s">
        <v>330</v>
      </c>
      <c r="I77" s="29" t="s">
        <v>331</v>
      </c>
      <c r="J77" s="32" t="s">
        <v>332</v>
      </c>
      <c r="K77" s="254">
        <v>43990</v>
      </c>
      <c r="L77" s="255">
        <v>46089</v>
      </c>
      <c r="M77" s="32">
        <v>60</v>
      </c>
      <c r="N77" s="185">
        <v>45000000</v>
      </c>
      <c r="O77" s="185">
        <f t="shared" ref="O77:O140" si="12">N77/M77</f>
        <v>750000</v>
      </c>
      <c r="P77" s="74">
        <f t="shared" ref="P77:P121" ca="1" si="13">($P$3-K77)/30</f>
        <v>19.17743636188267</v>
      </c>
      <c r="Q77" s="75">
        <f t="shared" ca="1" si="8"/>
        <v>14250000</v>
      </c>
      <c r="R77" s="61">
        <f>'[1]MMKI Tahap 2'!J2037</f>
        <v>882140</v>
      </c>
      <c r="S77" s="259">
        <f>'[1]MMKI Tahap 2'!F2038</f>
        <v>1</v>
      </c>
      <c r="T77" s="260">
        <f t="shared" si="10"/>
        <v>44117860</v>
      </c>
      <c r="U77" s="257"/>
    </row>
    <row r="78" spans="1:21">
      <c r="A78" s="159" t="s">
        <v>183</v>
      </c>
      <c r="B78" s="39">
        <v>73</v>
      </c>
      <c r="C78" s="250" t="s">
        <v>333</v>
      </c>
      <c r="D78" s="221" t="s">
        <v>236</v>
      </c>
      <c r="E78" s="253" t="s">
        <v>296</v>
      </c>
      <c r="F78" s="220" t="s">
        <v>187</v>
      </c>
      <c r="G78" s="220" t="s">
        <v>188</v>
      </c>
      <c r="H78" s="31" t="s">
        <v>334</v>
      </c>
      <c r="I78" s="29" t="s">
        <v>335</v>
      </c>
      <c r="J78" s="32" t="s">
        <v>336</v>
      </c>
      <c r="K78" s="254">
        <v>43990</v>
      </c>
      <c r="L78" s="255">
        <v>46089</v>
      </c>
      <c r="M78" s="32">
        <v>60</v>
      </c>
      <c r="N78" s="185">
        <v>45000000</v>
      </c>
      <c r="O78" s="185">
        <f t="shared" si="12"/>
        <v>750000</v>
      </c>
      <c r="P78" s="74">
        <f t="shared" ca="1" si="13"/>
        <v>19.17743636188267</v>
      </c>
      <c r="Q78" s="75">
        <f t="shared" ca="1" si="8"/>
        <v>14250000</v>
      </c>
      <c r="R78" s="29"/>
      <c r="S78" s="259"/>
      <c r="T78" s="260">
        <f t="shared" si="10"/>
        <v>45000000</v>
      </c>
      <c r="U78" s="257"/>
    </row>
    <row r="79" spans="1:21">
      <c r="A79" s="159" t="s">
        <v>183</v>
      </c>
      <c r="B79" s="26">
        <v>74</v>
      </c>
      <c r="C79" s="250" t="s">
        <v>333</v>
      </c>
      <c r="D79" s="221" t="s">
        <v>236</v>
      </c>
      <c r="E79" s="253" t="s">
        <v>296</v>
      </c>
      <c r="F79" s="220" t="s">
        <v>187</v>
      </c>
      <c r="G79" s="220" t="s">
        <v>188</v>
      </c>
      <c r="H79" s="31" t="s">
        <v>337</v>
      </c>
      <c r="I79" s="29" t="s">
        <v>338</v>
      </c>
      <c r="J79" s="32" t="s">
        <v>339</v>
      </c>
      <c r="K79" s="254">
        <v>43990</v>
      </c>
      <c r="L79" s="255">
        <v>46089</v>
      </c>
      <c r="M79" s="32">
        <v>60</v>
      </c>
      <c r="N79" s="185">
        <v>45000000</v>
      </c>
      <c r="O79" s="185">
        <f t="shared" si="12"/>
        <v>750000</v>
      </c>
      <c r="P79" s="74">
        <f t="shared" ca="1" si="13"/>
        <v>19.17743636188267</v>
      </c>
      <c r="Q79" s="75">
        <f t="shared" ca="1" si="8"/>
        <v>14250000</v>
      </c>
      <c r="R79" s="29"/>
      <c r="S79" s="259"/>
      <c r="T79" s="260">
        <f t="shared" si="10"/>
        <v>45000000</v>
      </c>
      <c r="U79" s="257"/>
    </row>
    <row r="80" spans="1:21">
      <c r="A80" s="159" t="s">
        <v>183</v>
      </c>
      <c r="B80" s="39">
        <v>75</v>
      </c>
      <c r="C80" s="250" t="s">
        <v>333</v>
      </c>
      <c r="D80" s="221" t="s">
        <v>236</v>
      </c>
      <c r="E80" s="246" t="s">
        <v>296</v>
      </c>
      <c r="F80" s="220" t="s">
        <v>187</v>
      </c>
      <c r="G80" s="220" t="s">
        <v>188</v>
      </c>
      <c r="H80" s="31" t="s">
        <v>340</v>
      </c>
      <c r="I80" s="29" t="s">
        <v>341</v>
      </c>
      <c r="J80" s="32" t="s">
        <v>342</v>
      </c>
      <c r="K80" s="254">
        <v>43990</v>
      </c>
      <c r="L80" s="255">
        <v>46089</v>
      </c>
      <c r="M80" s="32">
        <v>60</v>
      </c>
      <c r="N80" s="185">
        <v>45000000</v>
      </c>
      <c r="O80" s="185">
        <f t="shared" si="12"/>
        <v>750000</v>
      </c>
      <c r="P80" s="116">
        <f t="shared" ca="1" si="13"/>
        <v>19.17743636188267</v>
      </c>
      <c r="Q80" s="117">
        <f t="shared" ca="1" si="8"/>
        <v>14250000</v>
      </c>
      <c r="R80" s="29"/>
      <c r="S80" s="259"/>
      <c r="T80" s="260">
        <f t="shared" si="10"/>
        <v>45000000</v>
      </c>
      <c r="U80" s="257"/>
    </row>
    <row r="81" spans="2:21">
      <c r="B81" s="26">
        <v>76</v>
      </c>
      <c r="C81" s="261" t="s">
        <v>343</v>
      </c>
      <c r="D81" s="245" t="s">
        <v>236</v>
      </c>
      <c r="E81" s="253" t="s">
        <v>344</v>
      </c>
      <c r="F81" s="262" t="s">
        <v>187</v>
      </c>
      <c r="G81" s="262" t="s">
        <v>188</v>
      </c>
      <c r="H81" s="263" t="s">
        <v>345</v>
      </c>
      <c r="I81" s="264" t="s">
        <v>346</v>
      </c>
      <c r="J81" s="71" t="s">
        <v>347</v>
      </c>
      <c r="K81" s="265">
        <v>44232</v>
      </c>
      <c r="L81" s="265">
        <v>46058</v>
      </c>
      <c r="M81" s="32">
        <v>60</v>
      </c>
      <c r="N81" s="185">
        <v>42000000</v>
      </c>
      <c r="O81" s="185">
        <f t="shared" si="12"/>
        <v>700000</v>
      </c>
      <c r="P81" s="116">
        <f t="shared" ca="1" si="13"/>
        <v>11.110769695216003</v>
      </c>
      <c r="Q81" s="75">
        <f t="shared" ca="1" si="8"/>
        <v>7700000</v>
      </c>
      <c r="R81" s="264"/>
      <c r="S81" s="77"/>
      <c r="T81" s="260">
        <f t="shared" si="10"/>
        <v>42000000</v>
      </c>
      <c r="U81" s="257"/>
    </row>
    <row r="82" spans="2:21">
      <c r="B82" s="39">
        <v>77</v>
      </c>
      <c r="C82" s="27" t="s">
        <v>348</v>
      </c>
      <c r="D82" s="245" t="s">
        <v>236</v>
      </c>
      <c r="E82" s="253" t="s">
        <v>259</v>
      </c>
      <c r="F82" s="262" t="s">
        <v>187</v>
      </c>
      <c r="G82" s="262" t="s">
        <v>188</v>
      </c>
      <c r="H82" s="31" t="s">
        <v>349</v>
      </c>
      <c r="I82" s="29" t="s">
        <v>350</v>
      </c>
      <c r="J82" s="32" t="s">
        <v>351</v>
      </c>
      <c r="K82" s="254">
        <v>44224</v>
      </c>
      <c r="L82" s="254">
        <v>46050</v>
      </c>
      <c r="M82" s="32">
        <v>60</v>
      </c>
      <c r="N82" s="185">
        <v>42000000</v>
      </c>
      <c r="O82" s="185">
        <f t="shared" si="12"/>
        <v>700000</v>
      </c>
      <c r="P82" s="116">
        <f t="shared" ca="1" si="13"/>
        <v>11.377436361882671</v>
      </c>
      <c r="Q82" s="75">
        <f t="shared" ca="1" si="8"/>
        <v>7700000</v>
      </c>
      <c r="R82" s="61">
        <f>'[1]MMKI Tahap 2'!J2640</f>
        <v>503100</v>
      </c>
      <c r="S82" s="118">
        <f>'[1]MMKI Tahap 2'!F2641</f>
        <v>1</v>
      </c>
      <c r="T82" s="260">
        <f t="shared" si="10"/>
        <v>41496900</v>
      </c>
      <c r="U82" s="257"/>
    </row>
    <row r="83" spans="2:21">
      <c r="B83" s="26">
        <v>78</v>
      </c>
      <c r="C83" s="27" t="s">
        <v>348</v>
      </c>
      <c r="D83" s="245" t="s">
        <v>236</v>
      </c>
      <c r="E83" s="253" t="s">
        <v>259</v>
      </c>
      <c r="F83" s="262" t="s">
        <v>187</v>
      </c>
      <c r="G83" s="262" t="s">
        <v>188</v>
      </c>
      <c r="H83" s="31" t="s">
        <v>352</v>
      </c>
      <c r="I83" s="29" t="s">
        <v>353</v>
      </c>
      <c r="J83" s="32" t="s">
        <v>354</v>
      </c>
      <c r="K83" s="254">
        <v>44224</v>
      </c>
      <c r="L83" s="254">
        <v>46050</v>
      </c>
      <c r="M83" s="32">
        <v>60</v>
      </c>
      <c r="N83" s="185">
        <v>42000000</v>
      </c>
      <c r="O83" s="185">
        <f t="shared" si="12"/>
        <v>700000</v>
      </c>
      <c r="P83" s="116">
        <f t="shared" ca="1" si="13"/>
        <v>11.377436361882671</v>
      </c>
      <c r="Q83" s="75">
        <f t="shared" ca="1" si="8"/>
        <v>7700000</v>
      </c>
      <c r="R83" s="29"/>
      <c r="S83" s="118"/>
      <c r="T83" s="260">
        <f t="shared" si="10"/>
        <v>42000000</v>
      </c>
      <c r="U83" s="257"/>
    </row>
    <row r="84" spans="2:21">
      <c r="B84" s="39">
        <v>79</v>
      </c>
      <c r="C84" s="261" t="s">
        <v>348</v>
      </c>
      <c r="D84" s="245" t="s">
        <v>236</v>
      </c>
      <c r="E84" s="253" t="s">
        <v>259</v>
      </c>
      <c r="F84" s="262" t="s">
        <v>187</v>
      </c>
      <c r="G84" s="262" t="s">
        <v>188</v>
      </c>
      <c r="H84" s="263" t="s">
        <v>355</v>
      </c>
      <c r="I84" s="264" t="s">
        <v>356</v>
      </c>
      <c r="J84" s="71" t="s">
        <v>357</v>
      </c>
      <c r="K84" s="265">
        <v>44224</v>
      </c>
      <c r="L84" s="258">
        <v>46050</v>
      </c>
      <c r="M84" s="71">
        <v>60</v>
      </c>
      <c r="N84" s="266">
        <v>42000000</v>
      </c>
      <c r="O84" s="266">
        <f t="shared" si="12"/>
        <v>700000</v>
      </c>
      <c r="P84" s="116">
        <f t="shared" ca="1" si="13"/>
        <v>11.377436361882671</v>
      </c>
      <c r="Q84" s="75">
        <f t="shared" ca="1" si="8"/>
        <v>7700000</v>
      </c>
      <c r="R84" s="264"/>
      <c r="S84" s="77"/>
      <c r="T84" s="260">
        <f t="shared" si="10"/>
        <v>42000000</v>
      </c>
      <c r="U84" s="257"/>
    </row>
    <row r="85" spans="2:21">
      <c r="B85" s="26">
        <v>80</v>
      </c>
      <c r="C85" s="27" t="s">
        <v>358</v>
      </c>
      <c r="D85" s="245" t="s">
        <v>236</v>
      </c>
      <c r="E85" s="246" t="s">
        <v>359</v>
      </c>
      <c r="F85" s="262" t="s">
        <v>187</v>
      </c>
      <c r="G85" s="262" t="s">
        <v>188</v>
      </c>
      <c r="H85" s="31" t="s">
        <v>360</v>
      </c>
      <c r="I85" s="29" t="s">
        <v>361</v>
      </c>
      <c r="J85" s="32" t="s">
        <v>362</v>
      </c>
      <c r="K85" s="254">
        <v>44273</v>
      </c>
      <c r="L85" s="254">
        <v>46099</v>
      </c>
      <c r="M85" s="32">
        <v>60</v>
      </c>
      <c r="N85" s="185">
        <v>51000000</v>
      </c>
      <c r="O85" s="185">
        <f t="shared" si="12"/>
        <v>850000</v>
      </c>
      <c r="P85" s="116">
        <f t="shared" ca="1" si="13"/>
        <v>9.744103028549338</v>
      </c>
      <c r="Q85" s="75">
        <f t="shared" ca="1" si="8"/>
        <v>7650000</v>
      </c>
      <c r="R85" s="29"/>
      <c r="S85" s="118"/>
      <c r="T85" s="260">
        <f t="shared" si="10"/>
        <v>51000000</v>
      </c>
      <c r="U85" s="257"/>
    </row>
    <row r="86" spans="2:21">
      <c r="B86" s="39">
        <v>81</v>
      </c>
      <c r="C86" s="27" t="s">
        <v>358</v>
      </c>
      <c r="D86" s="245" t="s">
        <v>236</v>
      </c>
      <c r="E86" s="246" t="s">
        <v>359</v>
      </c>
      <c r="F86" s="262" t="s">
        <v>187</v>
      </c>
      <c r="G86" s="262" t="s">
        <v>188</v>
      </c>
      <c r="H86" s="31" t="s">
        <v>363</v>
      </c>
      <c r="I86" s="29" t="s">
        <v>364</v>
      </c>
      <c r="J86" s="32" t="s">
        <v>365</v>
      </c>
      <c r="K86" s="254">
        <v>44273</v>
      </c>
      <c r="L86" s="254">
        <v>46099</v>
      </c>
      <c r="M86" s="32">
        <v>60</v>
      </c>
      <c r="N86" s="185">
        <v>51000000</v>
      </c>
      <c r="O86" s="185">
        <f t="shared" si="12"/>
        <v>850000</v>
      </c>
      <c r="P86" s="116">
        <f t="shared" ca="1" si="13"/>
        <v>9.744103028549338</v>
      </c>
      <c r="Q86" s="75">
        <f t="shared" ca="1" si="8"/>
        <v>7650000</v>
      </c>
      <c r="R86" s="29"/>
      <c r="S86" s="118"/>
      <c r="T86" s="260">
        <f t="shared" si="10"/>
        <v>51000000</v>
      </c>
      <c r="U86" s="257"/>
    </row>
    <row r="87" spans="2:21">
      <c r="B87" s="26">
        <v>82</v>
      </c>
      <c r="C87" s="27" t="s">
        <v>366</v>
      </c>
      <c r="D87" s="245" t="s">
        <v>236</v>
      </c>
      <c r="E87" s="246" t="s">
        <v>121</v>
      </c>
      <c r="F87" s="262" t="s">
        <v>187</v>
      </c>
      <c r="G87" s="262" t="s">
        <v>188</v>
      </c>
      <c r="H87" s="31" t="s">
        <v>367</v>
      </c>
      <c r="I87" s="29" t="s">
        <v>368</v>
      </c>
      <c r="J87" s="32" t="s">
        <v>369</v>
      </c>
      <c r="K87" s="254">
        <v>44273</v>
      </c>
      <c r="L87" s="254">
        <v>46099</v>
      </c>
      <c r="M87" s="32">
        <v>60</v>
      </c>
      <c r="N87" s="185">
        <v>84000000</v>
      </c>
      <c r="O87" s="185">
        <f t="shared" si="12"/>
        <v>1400000</v>
      </c>
      <c r="P87" s="116">
        <f t="shared" ca="1" si="13"/>
        <v>9.744103028549338</v>
      </c>
      <c r="Q87" s="75">
        <f t="shared" ca="1" si="8"/>
        <v>12600000</v>
      </c>
      <c r="R87" s="29"/>
      <c r="S87" s="118"/>
      <c r="T87" s="260">
        <f t="shared" si="10"/>
        <v>84000000</v>
      </c>
      <c r="U87" s="257"/>
    </row>
    <row r="88" spans="2:21">
      <c r="B88" s="39">
        <v>83</v>
      </c>
      <c r="C88" s="261" t="s">
        <v>366</v>
      </c>
      <c r="D88" s="245" t="s">
        <v>236</v>
      </c>
      <c r="E88" s="253" t="s">
        <v>121</v>
      </c>
      <c r="F88" s="262" t="s">
        <v>187</v>
      </c>
      <c r="G88" s="262" t="s">
        <v>188</v>
      </c>
      <c r="H88" s="263" t="s">
        <v>370</v>
      </c>
      <c r="I88" s="264" t="s">
        <v>371</v>
      </c>
      <c r="J88" s="71" t="s">
        <v>372</v>
      </c>
      <c r="K88" s="258">
        <v>44273</v>
      </c>
      <c r="L88" s="258">
        <v>46099</v>
      </c>
      <c r="M88" s="44">
        <v>60</v>
      </c>
      <c r="N88" s="256">
        <v>84000000</v>
      </c>
      <c r="O88" s="256">
        <f t="shared" si="12"/>
        <v>1400000</v>
      </c>
      <c r="P88" s="74">
        <f t="shared" ca="1" si="13"/>
        <v>9.744103028549338</v>
      </c>
      <c r="Q88" s="75">
        <f t="shared" ca="1" si="8"/>
        <v>12600000</v>
      </c>
      <c r="R88" s="264"/>
      <c r="S88" s="77"/>
      <c r="T88" s="267">
        <f t="shared" si="10"/>
        <v>84000000</v>
      </c>
      <c r="U88" s="257"/>
    </row>
    <row r="89" spans="2:21">
      <c r="B89" s="26">
        <v>84</v>
      </c>
      <c r="C89" s="27" t="s">
        <v>373</v>
      </c>
      <c r="D89" s="245" t="s">
        <v>236</v>
      </c>
      <c r="E89" s="253" t="s">
        <v>374</v>
      </c>
      <c r="F89" s="262" t="s">
        <v>187</v>
      </c>
      <c r="G89" s="262" t="s">
        <v>188</v>
      </c>
      <c r="H89" s="31" t="s">
        <v>375</v>
      </c>
      <c r="I89" s="29" t="s">
        <v>376</v>
      </c>
      <c r="J89" s="32" t="s">
        <v>377</v>
      </c>
      <c r="K89" s="254">
        <v>44286</v>
      </c>
      <c r="L89" s="254">
        <v>46112</v>
      </c>
      <c r="M89" s="44">
        <v>60</v>
      </c>
      <c r="N89" s="185">
        <v>42000000</v>
      </c>
      <c r="O89" s="185">
        <f t="shared" si="12"/>
        <v>700000</v>
      </c>
      <c r="P89" s="74">
        <f t="shared" ca="1" si="13"/>
        <v>9.3107696952160044</v>
      </c>
      <c r="Q89" s="75">
        <f t="shared" ca="1" si="8"/>
        <v>6300000</v>
      </c>
      <c r="R89" s="29"/>
      <c r="S89" s="118"/>
      <c r="T89" s="267">
        <f t="shared" si="10"/>
        <v>42000000</v>
      </c>
      <c r="U89" s="257"/>
    </row>
    <row r="90" spans="2:21">
      <c r="B90" s="39">
        <v>85</v>
      </c>
      <c r="C90" s="27" t="s">
        <v>373</v>
      </c>
      <c r="D90" s="245" t="s">
        <v>236</v>
      </c>
      <c r="E90" s="253" t="s">
        <v>374</v>
      </c>
      <c r="F90" s="262" t="s">
        <v>187</v>
      </c>
      <c r="G90" s="262" t="s">
        <v>188</v>
      </c>
      <c r="H90" s="31" t="s">
        <v>378</v>
      </c>
      <c r="I90" s="29" t="s">
        <v>379</v>
      </c>
      <c r="J90" s="32" t="s">
        <v>380</v>
      </c>
      <c r="K90" s="254">
        <v>44286</v>
      </c>
      <c r="L90" s="254">
        <v>46112</v>
      </c>
      <c r="M90" s="44">
        <v>60</v>
      </c>
      <c r="N90" s="185">
        <v>42000000</v>
      </c>
      <c r="O90" s="185">
        <f t="shared" si="12"/>
        <v>700000</v>
      </c>
      <c r="P90" s="74">
        <f t="shared" ca="1" si="13"/>
        <v>9.3107696952160044</v>
      </c>
      <c r="Q90" s="75">
        <f t="shared" ca="1" si="8"/>
        <v>6300000</v>
      </c>
      <c r="R90" s="29"/>
      <c r="S90" s="118"/>
      <c r="T90" s="267">
        <f t="shared" si="10"/>
        <v>42000000</v>
      </c>
      <c r="U90" s="257"/>
    </row>
    <row r="91" spans="2:21">
      <c r="B91" s="26">
        <v>86</v>
      </c>
      <c r="C91" s="27" t="s">
        <v>373</v>
      </c>
      <c r="D91" s="245" t="s">
        <v>236</v>
      </c>
      <c r="E91" s="253" t="s">
        <v>374</v>
      </c>
      <c r="F91" s="262" t="s">
        <v>187</v>
      </c>
      <c r="G91" s="262" t="s">
        <v>188</v>
      </c>
      <c r="H91" s="31" t="s">
        <v>381</v>
      </c>
      <c r="I91" s="29" t="s">
        <v>382</v>
      </c>
      <c r="J91" s="32" t="s">
        <v>383</v>
      </c>
      <c r="K91" s="254">
        <v>44286</v>
      </c>
      <c r="L91" s="254">
        <v>46112</v>
      </c>
      <c r="M91" s="44">
        <v>60</v>
      </c>
      <c r="N91" s="185">
        <v>42000000</v>
      </c>
      <c r="O91" s="185">
        <f t="shared" si="12"/>
        <v>700000</v>
      </c>
      <c r="P91" s="74">
        <f t="shared" ca="1" si="13"/>
        <v>9.3107696952160044</v>
      </c>
      <c r="Q91" s="75">
        <f t="shared" ca="1" si="8"/>
        <v>6300000</v>
      </c>
      <c r="R91" s="29"/>
      <c r="S91" s="118"/>
      <c r="T91" s="267">
        <f t="shared" si="10"/>
        <v>42000000</v>
      </c>
      <c r="U91" s="257"/>
    </row>
    <row r="92" spans="2:21">
      <c r="B92" s="39">
        <v>87</v>
      </c>
      <c r="C92" s="27" t="s">
        <v>373</v>
      </c>
      <c r="D92" s="245" t="s">
        <v>236</v>
      </c>
      <c r="E92" s="253" t="s">
        <v>374</v>
      </c>
      <c r="F92" s="262" t="s">
        <v>187</v>
      </c>
      <c r="G92" s="262" t="s">
        <v>188</v>
      </c>
      <c r="H92" s="31" t="s">
        <v>384</v>
      </c>
      <c r="I92" s="29" t="s">
        <v>385</v>
      </c>
      <c r="J92" s="32" t="s">
        <v>386</v>
      </c>
      <c r="K92" s="254">
        <v>44286</v>
      </c>
      <c r="L92" s="254">
        <v>46112</v>
      </c>
      <c r="M92" s="44">
        <v>60</v>
      </c>
      <c r="N92" s="185">
        <v>42000000</v>
      </c>
      <c r="O92" s="185">
        <f t="shared" si="12"/>
        <v>700000</v>
      </c>
      <c r="P92" s="74">
        <f t="shared" ca="1" si="13"/>
        <v>9.3107696952160044</v>
      </c>
      <c r="Q92" s="75">
        <f t="shared" ca="1" si="8"/>
        <v>6300000</v>
      </c>
      <c r="R92" s="29"/>
      <c r="S92" s="118"/>
      <c r="T92" s="267">
        <f t="shared" si="10"/>
        <v>42000000</v>
      </c>
      <c r="U92" s="257"/>
    </row>
    <row r="93" spans="2:21">
      <c r="B93" s="26">
        <v>88</v>
      </c>
      <c r="C93" s="27" t="s">
        <v>373</v>
      </c>
      <c r="D93" s="245" t="s">
        <v>236</v>
      </c>
      <c r="E93" s="253" t="s">
        <v>374</v>
      </c>
      <c r="F93" s="262" t="s">
        <v>187</v>
      </c>
      <c r="G93" s="262" t="s">
        <v>188</v>
      </c>
      <c r="H93" s="31" t="s">
        <v>387</v>
      </c>
      <c r="I93" s="29" t="s">
        <v>388</v>
      </c>
      <c r="J93" s="32" t="s">
        <v>389</v>
      </c>
      <c r="K93" s="254">
        <v>44286</v>
      </c>
      <c r="L93" s="254">
        <v>46112</v>
      </c>
      <c r="M93" s="44">
        <v>60</v>
      </c>
      <c r="N93" s="185">
        <v>42000000</v>
      </c>
      <c r="O93" s="185">
        <f t="shared" si="12"/>
        <v>700000</v>
      </c>
      <c r="P93" s="74">
        <f t="shared" ca="1" si="13"/>
        <v>9.3107696952160044</v>
      </c>
      <c r="Q93" s="75">
        <f t="shared" ca="1" si="8"/>
        <v>6300000</v>
      </c>
      <c r="R93" s="29"/>
      <c r="S93" s="118"/>
      <c r="T93" s="267">
        <f t="shared" si="10"/>
        <v>42000000</v>
      </c>
      <c r="U93" s="257"/>
    </row>
    <row r="94" spans="2:21">
      <c r="B94" s="39">
        <v>89</v>
      </c>
      <c r="C94" s="27" t="s">
        <v>390</v>
      </c>
      <c r="D94" s="245" t="s">
        <v>236</v>
      </c>
      <c r="E94" s="253" t="s">
        <v>344</v>
      </c>
      <c r="F94" s="262" t="s">
        <v>187</v>
      </c>
      <c r="G94" s="262" t="s">
        <v>188</v>
      </c>
      <c r="H94" s="31" t="s">
        <v>391</v>
      </c>
      <c r="I94" s="29" t="s">
        <v>392</v>
      </c>
      <c r="J94" s="32" t="s">
        <v>393</v>
      </c>
      <c r="K94" s="254">
        <v>44286</v>
      </c>
      <c r="L94" s="254">
        <v>46112</v>
      </c>
      <c r="M94" s="32">
        <v>60</v>
      </c>
      <c r="N94" s="185">
        <v>42000000</v>
      </c>
      <c r="O94" s="185">
        <f t="shared" si="12"/>
        <v>700000</v>
      </c>
      <c r="P94" s="74">
        <f t="shared" ca="1" si="13"/>
        <v>9.3107696952160044</v>
      </c>
      <c r="Q94" s="75">
        <f t="shared" ca="1" si="8"/>
        <v>6300000</v>
      </c>
      <c r="R94" s="29"/>
      <c r="S94" s="118"/>
      <c r="T94" s="267">
        <f t="shared" si="10"/>
        <v>42000000</v>
      </c>
      <c r="U94" s="257"/>
    </row>
    <row r="95" spans="2:21">
      <c r="B95" s="26">
        <v>90</v>
      </c>
      <c r="C95" s="27" t="s">
        <v>390</v>
      </c>
      <c r="D95" s="245" t="s">
        <v>236</v>
      </c>
      <c r="E95" s="253" t="s">
        <v>344</v>
      </c>
      <c r="F95" s="262" t="s">
        <v>187</v>
      </c>
      <c r="G95" s="262" t="s">
        <v>188</v>
      </c>
      <c r="H95" s="31" t="s">
        <v>394</v>
      </c>
      <c r="I95" s="29" t="s">
        <v>395</v>
      </c>
      <c r="J95" s="32" t="s">
        <v>396</v>
      </c>
      <c r="K95" s="254">
        <v>44286</v>
      </c>
      <c r="L95" s="254">
        <v>46112</v>
      </c>
      <c r="M95" s="32">
        <v>60</v>
      </c>
      <c r="N95" s="185">
        <v>42000000</v>
      </c>
      <c r="O95" s="185">
        <f t="shared" si="12"/>
        <v>700000</v>
      </c>
      <c r="P95" s="74">
        <f t="shared" ca="1" si="13"/>
        <v>9.3107696952160044</v>
      </c>
      <c r="Q95" s="75">
        <f t="shared" ca="1" si="8"/>
        <v>6300000</v>
      </c>
      <c r="R95" s="61">
        <f>'[1]MMKI Tahap 2'!J2556</f>
        <v>825730</v>
      </c>
      <c r="S95" s="118">
        <f>'[1]MMKI Tahap 2'!F2557</f>
        <v>1</v>
      </c>
      <c r="T95" s="267">
        <f t="shared" si="10"/>
        <v>41174270</v>
      </c>
      <c r="U95" s="257"/>
    </row>
    <row r="96" spans="2:21">
      <c r="B96" s="39">
        <v>91</v>
      </c>
      <c r="C96" s="27" t="s">
        <v>390</v>
      </c>
      <c r="D96" s="245" t="s">
        <v>236</v>
      </c>
      <c r="E96" s="253" t="s">
        <v>344</v>
      </c>
      <c r="F96" s="262" t="s">
        <v>187</v>
      </c>
      <c r="G96" s="262" t="s">
        <v>188</v>
      </c>
      <c r="H96" s="31" t="s">
        <v>397</v>
      </c>
      <c r="I96" s="29" t="s">
        <v>398</v>
      </c>
      <c r="J96" s="32" t="s">
        <v>399</v>
      </c>
      <c r="K96" s="254">
        <v>44286</v>
      </c>
      <c r="L96" s="254">
        <v>46112</v>
      </c>
      <c r="M96" s="32">
        <v>60</v>
      </c>
      <c r="N96" s="185">
        <v>42000000</v>
      </c>
      <c r="O96" s="185">
        <f t="shared" si="12"/>
        <v>700000</v>
      </c>
      <c r="P96" s="74">
        <f t="shared" ca="1" si="13"/>
        <v>9.3107696952160044</v>
      </c>
      <c r="Q96" s="75">
        <f t="shared" ca="1" si="8"/>
        <v>6300000</v>
      </c>
      <c r="R96" s="29"/>
      <c r="S96" s="118"/>
      <c r="T96" s="267">
        <f t="shared" si="10"/>
        <v>42000000</v>
      </c>
      <c r="U96" s="257"/>
    </row>
    <row r="97" spans="2:21">
      <c r="B97" s="26">
        <v>92</v>
      </c>
      <c r="C97" s="27" t="s">
        <v>390</v>
      </c>
      <c r="D97" s="245" t="s">
        <v>236</v>
      </c>
      <c r="E97" s="253" t="s">
        <v>344</v>
      </c>
      <c r="F97" s="262" t="s">
        <v>187</v>
      </c>
      <c r="G97" s="262" t="s">
        <v>188</v>
      </c>
      <c r="H97" s="31" t="s">
        <v>400</v>
      </c>
      <c r="I97" s="29" t="s">
        <v>401</v>
      </c>
      <c r="J97" s="32" t="s">
        <v>402</v>
      </c>
      <c r="K97" s="254">
        <v>44286</v>
      </c>
      <c r="L97" s="254">
        <v>46112</v>
      </c>
      <c r="M97" s="32">
        <v>60</v>
      </c>
      <c r="N97" s="185">
        <v>42000000</v>
      </c>
      <c r="O97" s="185">
        <f t="shared" si="12"/>
        <v>700000</v>
      </c>
      <c r="P97" s="74">
        <f t="shared" ca="1" si="13"/>
        <v>9.3107696952160044</v>
      </c>
      <c r="Q97" s="75">
        <f t="shared" ca="1" si="8"/>
        <v>6300000</v>
      </c>
      <c r="R97" s="29"/>
      <c r="S97" s="118"/>
      <c r="T97" s="267">
        <f t="shared" si="10"/>
        <v>42000000</v>
      </c>
      <c r="U97" s="257"/>
    </row>
    <row r="98" spans="2:21">
      <c r="B98" s="39">
        <v>93</v>
      </c>
      <c r="C98" s="27" t="s">
        <v>390</v>
      </c>
      <c r="D98" s="245" t="s">
        <v>236</v>
      </c>
      <c r="E98" s="253" t="s">
        <v>344</v>
      </c>
      <c r="F98" s="262" t="s">
        <v>187</v>
      </c>
      <c r="G98" s="262" t="s">
        <v>188</v>
      </c>
      <c r="H98" s="31" t="s">
        <v>403</v>
      </c>
      <c r="I98" s="29" t="s">
        <v>404</v>
      </c>
      <c r="J98" s="32" t="s">
        <v>405</v>
      </c>
      <c r="K98" s="254">
        <v>44286</v>
      </c>
      <c r="L98" s="254">
        <v>46112</v>
      </c>
      <c r="M98" s="32">
        <v>60</v>
      </c>
      <c r="N98" s="185">
        <v>42000000</v>
      </c>
      <c r="O98" s="185">
        <f t="shared" si="12"/>
        <v>700000</v>
      </c>
      <c r="P98" s="74">
        <f t="shared" ca="1" si="13"/>
        <v>9.3107696952160044</v>
      </c>
      <c r="Q98" s="75">
        <f t="shared" ca="1" si="8"/>
        <v>6300000</v>
      </c>
      <c r="R98" s="29"/>
      <c r="S98" s="118"/>
      <c r="T98" s="267">
        <f t="shared" si="10"/>
        <v>42000000</v>
      </c>
      <c r="U98" s="257"/>
    </row>
    <row r="99" spans="2:21">
      <c r="B99" s="26">
        <v>94</v>
      </c>
      <c r="C99" s="27" t="s">
        <v>390</v>
      </c>
      <c r="D99" s="245" t="s">
        <v>236</v>
      </c>
      <c r="E99" s="253" t="s">
        <v>344</v>
      </c>
      <c r="F99" s="262" t="s">
        <v>187</v>
      </c>
      <c r="G99" s="262" t="s">
        <v>188</v>
      </c>
      <c r="H99" s="31" t="s">
        <v>406</v>
      </c>
      <c r="I99" s="29" t="s">
        <v>407</v>
      </c>
      <c r="J99" s="32" t="s">
        <v>408</v>
      </c>
      <c r="K99" s="254">
        <v>44286</v>
      </c>
      <c r="L99" s="254">
        <v>46112</v>
      </c>
      <c r="M99" s="32">
        <v>60</v>
      </c>
      <c r="N99" s="185">
        <v>42000000</v>
      </c>
      <c r="O99" s="185">
        <f t="shared" si="12"/>
        <v>700000</v>
      </c>
      <c r="P99" s="74">
        <f t="shared" ca="1" si="13"/>
        <v>9.3107696952160044</v>
      </c>
      <c r="Q99" s="75">
        <f t="shared" ca="1" si="8"/>
        <v>6300000</v>
      </c>
      <c r="R99" s="29"/>
      <c r="S99" s="118"/>
      <c r="T99" s="267">
        <f t="shared" si="10"/>
        <v>42000000</v>
      </c>
      <c r="U99" s="257"/>
    </row>
    <row r="100" spans="2:21">
      <c r="B100" s="39">
        <v>95</v>
      </c>
      <c r="C100" s="27" t="s">
        <v>390</v>
      </c>
      <c r="D100" s="245" t="s">
        <v>236</v>
      </c>
      <c r="E100" s="253" t="s">
        <v>344</v>
      </c>
      <c r="F100" s="262" t="s">
        <v>187</v>
      </c>
      <c r="G100" s="262" t="s">
        <v>188</v>
      </c>
      <c r="H100" s="31" t="s">
        <v>409</v>
      </c>
      <c r="I100" s="29" t="s">
        <v>410</v>
      </c>
      <c r="J100" s="32" t="s">
        <v>411</v>
      </c>
      <c r="K100" s="254">
        <v>44286</v>
      </c>
      <c r="L100" s="254">
        <v>46112</v>
      </c>
      <c r="M100" s="32">
        <v>60</v>
      </c>
      <c r="N100" s="185">
        <v>42000000</v>
      </c>
      <c r="O100" s="185">
        <f t="shared" si="12"/>
        <v>700000</v>
      </c>
      <c r="P100" s="74">
        <f t="shared" ca="1" si="13"/>
        <v>9.3107696952160044</v>
      </c>
      <c r="Q100" s="75">
        <f t="shared" ca="1" si="8"/>
        <v>6300000</v>
      </c>
      <c r="R100" s="29"/>
      <c r="S100" s="118"/>
      <c r="T100" s="267">
        <f t="shared" si="10"/>
        <v>42000000</v>
      </c>
      <c r="U100" s="257"/>
    </row>
    <row r="101" spans="2:21">
      <c r="B101" s="26">
        <v>96</v>
      </c>
      <c r="C101" s="27" t="s">
        <v>390</v>
      </c>
      <c r="D101" s="245" t="s">
        <v>236</v>
      </c>
      <c r="E101" s="253" t="s">
        <v>344</v>
      </c>
      <c r="F101" s="262" t="s">
        <v>187</v>
      </c>
      <c r="G101" s="262" t="s">
        <v>188</v>
      </c>
      <c r="H101" s="31" t="s">
        <v>412</v>
      </c>
      <c r="I101" s="29" t="s">
        <v>413</v>
      </c>
      <c r="J101" s="32" t="s">
        <v>414</v>
      </c>
      <c r="K101" s="254">
        <v>44286</v>
      </c>
      <c r="L101" s="254">
        <v>46112</v>
      </c>
      <c r="M101" s="32">
        <v>60</v>
      </c>
      <c r="N101" s="185">
        <v>42000000</v>
      </c>
      <c r="O101" s="185">
        <f t="shared" si="12"/>
        <v>700000</v>
      </c>
      <c r="P101" s="74">
        <f t="shared" ca="1" si="13"/>
        <v>9.3107696952160044</v>
      </c>
      <c r="Q101" s="75">
        <f t="shared" ca="1" si="8"/>
        <v>6300000</v>
      </c>
      <c r="R101" s="29"/>
      <c r="S101" s="118"/>
      <c r="T101" s="267">
        <f t="shared" si="10"/>
        <v>42000000</v>
      </c>
      <c r="U101" s="257"/>
    </row>
    <row r="102" spans="2:21">
      <c r="B102" s="39">
        <v>97</v>
      </c>
      <c r="C102" s="27" t="s">
        <v>390</v>
      </c>
      <c r="D102" s="245" t="s">
        <v>236</v>
      </c>
      <c r="E102" s="253" t="s">
        <v>344</v>
      </c>
      <c r="F102" s="262" t="s">
        <v>187</v>
      </c>
      <c r="G102" s="262" t="s">
        <v>188</v>
      </c>
      <c r="H102" s="31" t="s">
        <v>415</v>
      </c>
      <c r="I102" s="29" t="s">
        <v>416</v>
      </c>
      <c r="J102" s="32" t="s">
        <v>417</v>
      </c>
      <c r="K102" s="254">
        <v>44286</v>
      </c>
      <c r="L102" s="254">
        <v>46112</v>
      </c>
      <c r="M102" s="32">
        <v>60</v>
      </c>
      <c r="N102" s="185">
        <v>42000000</v>
      </c>
      <c r="O102" s="185">
        <f t="shared" si="12"/>
        <v>700000</v>
      </c>
      <c r="P102" s="74">
        <f t="shared" ca="1" si="13"/>
        <v>9.3107696952160044</v>
      </c>
      <c r="Q102" s="75">
        <f t="shared" ca="1" si="8"/>
        <v>6300000</v>
      </c>
      <c r="R102" s="29"/>
      <c r="S102" s="118"/>
      <c r="T102" s="267">
        <f t="shared" si="10"/>
        <v>42000000</v>
      </c>
      <c r="U102" s="257"/>
    </row>
    <row r="103" spans="2:21">
      <c r="B103" s="26">
        <v>98</v>
      </c>
      <c r="C103" s="27" t="s">
        <v>390</v>
      </c>
      <c r="D103" s="245" t="s">
        <v>236</v>
      </c>
      <c r="E103" s="253" t="s">
        <v>344</v>
      </c>
      <c r="F103" s="262" t="s">
        <v>187</v>
      </c>
      <c r="G103" s="262" t="s">
        <v>188</v>
      </c>
      <c r="H103" s="31" t="s">
        <v>418</v>
      </c>
      <c r="I103" s="29" t="s">
        <v>419</v>
      </c>
      <c r="J103" s="32" t="s">
        <v>420</v>
      </c>
      <c r="K103" s="254">
        <v>44286</v>
      </c>
      <c r="L103" s="254">
        <v>46112</v>
      </c>
      <c r="M103" s="32">
        <v>60</v>
      </c>
      <c r="N103" s="185">
        <v>42000000</v>
      </c>
      <c r="O103" s="185">
        <f t="shared" si="12"/>
        <v>700000</v>
      </c>
      <c r="P103" s="74">
        <f t="shared" ca="1" si="13"/>
        <v>9.3107696952160044</v>
      </c>
      <c r="Q103" s="75">
        <f t="shared" ca="1" si="8"/>
        <v>6300000</v>
      </c>
      <c r="R103" s="29"/>
      <c r="S103" s="118"/>
      <c r="T103" s="267">
        <f t="shared" si="10"/>
        <v>42000000</v>
      </c>
      <c r="U103" s="257"/>
    </row>
    <row r="104" spans="2:21">
      <c r="B104" s="39">
        <v>99</v>
      </c>
      <c r="C104" s="27" t="s">
        <v>390</v>
      </c>
      <c r="D104" s="245" t="s">
        <v>236</v>
      </c>
      <c r="E104" s="253" t="s">
        <v>344</v>
      </c>
      <c r="F104" s="262" t="s">
        <v>187</v>
      </c>
      <c r="G104" s="262" t="s">
        <v>188</v>
      </c>
      <c r="H104" s="31" t="s">
        <v>421</v>
      </c>
      <c r="I104" s="29" t="s">
        <v>422</v>
      </c>
      <c r="J104" s="32" t="s">
        <v>423</v>
      </c>
      <c r="K104" s="254">
        <v>44286</v>
      </c>
      <c r="L104" s="254">
        <v>46112</v>
      </c>
      <c r="M104" s="32">
        <v>60</v>
      </c>
      <c r="N104" s="185">
        <v>42000000</v>
      </c>
      <c r="O104" s="185">
        <f t="shared" si="12"/>
        <v>700000</v>
      </c>
      <c r="P104" s="74">
        <f t="shared" ca="1" si="13"/>
        <v>9.3107696952160044</v>
      </c>
      <c r="Q104" s="75">
        <f t="shared" ca="1" si="8"/>
        <v>6300000</v>
      </c>
      <c r="R104" s="29"/>
      <c r="S104" s="118"/>
      <c r="T104" s="267">
        <f t="shared" si="10"/>
        <v>42000000</v>
      </c>
      <c r="U104" s="257"/>
    </row>
    <row r="105" spans="2:21">
      <c r="B105" s="26">
        <v>100</v>
      </c>
      <c r="C105" s="27" t="s">
        <v>390</v>
      </c>
      <c r="D105" s="245" t="s">
        <v>236</v>
      </c>
      <c r="E105" s="253" t="s">
        <v>344</v>
      </c>
      <c r="F105" s="262" t="s">
        <v>187</v>
      </c>
      <c r="G105" s="262" t="s">
        <v>188</v>
      </c>
      <c r="H105" s="31" t="s">
        <v>424</v>
      </c>
      <c r="I105" s="29" t="s">
        <v>425</v>
      </c>
      <c r="J105" s="32" t="s">
        <v>426</v>
      </c>
      <c r="K105" s="254">
        <v>44286</v>
      </c>
      <c r="L105" s="254">
        <v>46112</v>
      </c>
      <c r="M105" s="32">
        <v>60</v>
      </c>
      <c r="N105" s="185">
        <v>42000000</v>
      </c>
      <c r="O105" s="185">
        <f t="shared" si="12"/>
        <v>700000</v>
      </c>
      <c r="P105" s="74">
        <f t="shared" ca="1" si="13"/>
        <v>9.3107696952160044</v>
      </c>
      <c r="Q105" s="75">
        <f t="shared" ca="1" si="8"/>
        <v>6300000</v>
      </c>
      <c r="R105" s="29"/>
      <c r="S105" s="118"/>
      <c r="T105" s="267">
        <f t="shared" si="10"/>
        <v>42000000</v>
      </c>
      <c r="U105" s="257"/>
    </row>
    <row r="106" spans="2:21">
      <c r="B106" s="39">
        <v>101</v>
      </c>
      <c r="C106" s="27" t="s">
        <v>390</v>
      </c>
      <c r="D106" s="245" t="s">
        <v>236</v>
      </c>
      <c r="E106" s="253" t="s">
        <v>344</v>
      </c>
      <c r="F106" s="262" t="s">
        <v>187</v>
      </c>
      <c r="G106" s="262" t="s">
        <v>188</v>
      </c>
      <c r="H106" s="31" t="s">
        <v>427</v>
      </c>
      <c r="I106" s="29" t="s">
        <v>428</v>
      </c>
      <c r="J106" s="32" t="s">
        <v>429</v>
      </c>
      <c r="K106" s="254">
        <v>44286</v>
      </c>
      <c r="L106" s="254">
        <v>46112</v>
      </c>
      <c r="M106" s="32">
        <v>60</v>
      </c>
      <c r="N106" s="185">
        <v>42000000</v>
      </c>
      <c r="O106" s="185">
        <f t="shared" si="12"/>
        <v>700000</v>
      </c>
      <c r="P106" s="74">
        <f t="shared" ca="1" si="13"/>
        <v>9.3107696952160044</v>
      </c>
      <c r="Q106" s="75">
        <f t="shared" ca="1" si="8"/>
        <v>6300000</v>
      </c>
      <c r="R106" s="29"/>
      <c r="S106" s="118"/>
      <c r="T106" s="267">
        <f t="shared" si="10"/>
        <v>42000000</v>
      </c>
      <c r="U106" s="257"/>
    </row>
    <row r="107" spans="2:21">
      <c r="B107" s="26">
        <v>102</v>
      </c>
      <c r="C107" s="27" t="s">
        <v>390</v>
      </c>
      <c r="D107" s="245" t="s">
        <v>236</v>
      </c>
      <c r="E107" s="253" t="s">
        <v>344</v>
      </c>
      <c r="F107" s="262" t="s">
        <v>187</v>
      </c>
      <c r="G107" s="262" t="s">
        <v>188</v>
      </c>
      <c r="H107" s="31" t="s">
        <v>430</v>
      </c>
      <c r="I107" s="29" t="s">
        <v>431</v>
      </c>
      <c r="J107" s="32" t="s">
        <v>432</v>
      </c>
      <c r="K107" s="254">
        <v>44286</v>
      </c>
      <c r="L107" s="254">
        <v>46112</v>
      </c>
      <c r="M107" s="32">
        <v>60</v>
      </c>
      <c r="N107" s="185">
        <v>42000000</v>
      </c>
      <c r="O107" s="185">
        <f t="shared" si="12"/>
        <v>700000</v>
      </c>
      <c r="P107" s="74">
        <f t="shared" ca="1" si="13"/>
        <v>9.3107696952160044</v>
      </c>
      <c r="Q107" s="75">
        <f t="shared" ca="1" si="8"/>
        <v>6300000</v>
      </c>
      <c r="R107" s="29"/>
      <c r="S107" s="118"/>
      <c r="T107" s="267">
        <f t="shared" si="10"/>
        <v>42000000</v>
      </c>
      <c r="U107" s="257"/>
    </row>
    <row r="108" spans="2:21">
      <c r="B108" s="39">
        <v>103</v>
      </c>
      <c r="C108" s="27" t="s">
        <v>390</v>
      </c>
      <c r="D108" s="245" t="s">
        <v>236</v>
      </c>
      <c r="E108" s="253" t="s">
        <v>344</v>
      </c>
      <c r="F108" s="262" t="s">
        <v>187</v>
      </c>
      <c r="G108" s="262" t="s">
        <v>188</v>
      </c>
      <c r="H108" s="31" t="s">
        <v>433</v>
      </c>
      <c r="I108" s="29" t="s">
        <v>434</v>
      </c>
      <c r="J108" s="32" t="s">
        <v>435</v>
      </c>
      <c r="K108" s="254">
        <v>44286</v>
      </c>
      <c r="L108" s="254">
        <v>46112</v>
      </c>
      <c r="M108" s="32">
        <v>60</v>
      </c>
      <c r="N108" s="185">
        <v>42000000</v>
      </c>
      <c r="O108" s="185">
        <f t="shared" si="12"/>
        <v>700000</v>
      </c>
      <c r="P108" s="74">
        <f t="shared" ca="1" si="13"/>
        <v>9.3107696952160044</v>
      </c>
      <c r="Q108" s="75">
        <f t="shared" ca="1" si="8"/>
        <v>6300000</v>
      </c>
      <c r="R108" s="29"/>
      <c r="S108" s="118"/>
      <c r="T108" s="267">
        <f t="shared" si="10"/>
        <v>42000000</v>
      </c>
      <c r="U108" s="257"/>
    </row>
    <row r="109" spans="2:21">
      <c r="B109" s="26">
        <v>104</v>
      </c>
      <c r="C109" s="27" t="s">
        <v>390</v>
      </c>
      <c r="D109" s="245" t="s">
        <v>236</v>
      </c>
      <c r="E109" s="253" t="s">
        <v>344</v>
      </c>
      <c r="F109" s="262" t="s">
        <v>187</v>
      </c>
      <c r="G109" s="262" t="s">
        <v>188</v>
      </c>
      <c r="H109" s="31" t="s">
        <v>436</v>
      </c>
      <c r="I109" s="29" t="s">
        <v>437</v>
      </c>
      <c r="J109" s="32" t="s">
        <v>438</v>
      </c>
      <c r="K109" s="254">
        <v>44286</v>
      </c>
      <c r="L109" s="254">
        <v>46112</v>
      </c>
      <c r="M109" s="32">
        <v>60</v>
      </c>
      <c r="N109" s="185">
        <v>42000000</v>
      </c>
      <c r="O109" s="185">
        <f t="shared" si="12"/>
        <v>700000</v>
      </c>
      <c r="P109" s="74">
        <f t="shared" ca="1" si="13"/>
        <v>9.3107696952160044</v>
      </c>
      <c r="Q109" s="75">
        <f t="shared" ca="1" si="8"/>
        <v>6300000</v>
      </c>
      <c r="R109" s="29"/>
      <c r="S109" s="118"/>
      <c r="T109" s="267">
        <f t="shared" si="10"/>
        <v>42000000</v>
      </c>
      <c r="U109" s="257"/>
    </row>
    <row r="110" spans="2:21">
      <c r="B110" s="39">
        <v>105</v>
      </c>
      <c r="C110" s="27" t="s">
        <v>390</v>
      </c>
      <c r="D110" s="245" t="s">
        <v>236</v>
      </c>
      <c r="E110" s="253" t="s">
        <v>344</v>
      </c>
      <c r="F110" s="262" t="s">
        <v>187</v>
      </c>
      <c r="G110" s="262" t="s">
        <v>188</v>
      </c>
      <c r="H110" s="31" t="s">
        <v>439</v>
      </c>
      <c r="I110" s="29" t="s">
        <v>440</v>
      </c>
      <c r="J110" s="32" t="s">
        <v>441</v>
      </c>
      <c r="K110" s="254">
        <v>44286</v>
      </c>
      <c r="L110" s="254">
        <v>46112</v>
      </c>
      <c r="M110" s="32">
        <v>60</v>
      </c>
      <c r="N110" s="185">
        <v>42000000</v>
      </c>
      <c r="O110" s="185">
        <f t="shared" si="12"/>
        <v>700000</v>
      </c>
      <c r="P110" s="74">
        <f t="shared" ca="1" si="13"/>
        <v>9.3107696952160044</v>
      </c>
      <c r="Q110" s="75">
        <f t="shared" ca="1" si="8"/>
        <v>6300000</v>
      </c>
      <c r="R110" s="29"/>
      <c r="S110" s="118"/>
      <c r="T110" s="267">
        <f t="shared" si="10"/>
        <v>42000000</v>
      </c>
      <c r="U110" s="257"/>
    </row>
    <row r="111" spans="2:21">
      <c r="B111" s="26">
        <v>106</v>
      </c>
      <c r="C111" s="27" t="s">
        <v>390</v>
      </c>
      <c r="D111" s="245" t="s">
        <v>236</v>
      </c>
      <c r="E111" s="253" t="s">
        <v>344</v>
      </c>
      <c r="F111" s="262" t="s">
        <v>187</v>
      </c>
      <c r="G111" s="262" t="s">
        <v>188</v>
      </c>
      <c r="H111" s="31" t="s">
        <v>442</v>
      </c>
      <c r="I111" s="29" t="s">
        <v>443</v>
      </c>
      <c r="J111" s="32" t="s">
        <v>444</v>
      </c>
      <c r="K111" s="254">
        <v>44286</v>
      </c>
      <c r="L111" s="254">
        <v>46112</v>
      </c>
      <c r="M111" s="32">
        <v>60</v>
      </c>
      <c r="N111" s="185">
        <v>42000000</v>
      </c>
      <c r="O111" s="185">
        <f t="shared" si="12"/>
        <v>700000</v>
      </c>
      <c r="P111" s="74">
        <f t="shared" ca="1" si="13"/>
        <v>9.3107696952160044</v>
      </c>
      <c r="Q111" s="75">
        <f t="shared" ca="1" si="8"/>
        <v>6300000</v>
      </c>
      <c r="R111" s="29"/>
      <c r="S111" s="118"/>
      <c r="T111" s="267">
        <f t="shared" si="10"/>
        <v>42000000</v>
      </c>
      <c r="U111" s="257"/>
    </row>
    <row r="112" spans="2:21">
      <c r="B112" s="39">
        <v>107</v>
      </c>
      <c r="C112" s="27" t="s">
        <v>390</v>
      </c>
      <c r="D112" s="245" t="s">
        <v>236</v>
      </c>
      <c r="E112" s="253" t="s">
        <v>344</v>
      </c>
      <c r="F112" s="262" t="s">
        <v>187</v>
      </c>
      <c r="G112" s="262" t="s">
        <v>188</v>
      </c>
      <c r="H112" s="31" t="s">
        <v>445</v>
      </c>
      <c r="I112" s="29" t="s">
        <v>446</v>
      </c>
      <c r="J112" s="32" t="s">
        <v>447</v>
      </c>
      <c r="K112" s="254">
        <v>44286</v>
      </c>
      <c r="L112" s="254">
        <v>46112</v>
      </c>
      <c r="M112" s="32">
        <v>60</v>
      </c>
      <c r="N112" s="185">
        <v>42000000</v>
      </c>
      <c r="O112" s="185">
        <f t="shared" si="12"/>
        <v>700000</v>
      </c>
      <c r="P112" s="74">
        <f t="shared" ca="1" si="13"/>
        <v>9.3107696952160044</v>
      </c>
      <c r="Q112" s="75">
        <f t="shared" ca="1" si="8"/>
        <v>6300000</v>
      </c>
      <c r="R112" s="29"/>
      <c r="S112" s="118"/>
      <c r="T112" s="267">
        <f t="shared" si="10"/>
        <v>42000000</v>
      </c>
      <c r="U112" s="257"/>
    </row>
    <row r="113" spans="1:22">
      <c r="B113" s="26">
        <v>108</v>
      </c>
      <c r="C113" s="27" t="s">
        <v>390</v>
      </c>
      <c r="D113" s="245" t="s">
        <v>236</v>
      </c>
      <c r="E113" s="253" t="s">
        <v>344</v>
      </c>
      <c r="F113" s="262" t="s">
        <v>187</v>
      </c>
      <c r="G113" s="262" t="s">
        <v>188</v>
      </c>
      <c r="H113" s="31" t="s">
        <v>448</v>
      </c>
      <c r="I113" s="29" t="s">
        <v>449</v>
      </c>
      <c r="J113" s="32" t="s">
        <v>450</v>
      </c>
      <c r="K113" s="254">
        <v>44286</v>
      </c>
      <c r="L113" s="254">
        <v>46112</v>
      </c>
      <c r="M113" s="32">
        <v>60</v>
      </c>
      <c r="N113" s="185">
        <v>42000000</v>
      </c>
      <c r="O113" s="185">
        <f t="shared" si="12"/>
        <v>700000</v>
      </c>
      <c r="P113" s="74">
        <f t="shared" ca="1" si="13"/>
        <v>9.3107696952160044</v>
      </c>
      <c r="Q113" s="75">
        <f t="shared" ca="1" si="8"/>
        <v>6300000</v>
      </c>
      <c r="R113" s="29"/>
      <c r="S113" s="118"/>
      <c r="T113" s="267">
        <f t="shared" si="10"/>
        <v>42000000</v>
      </c>
      <c r="U113" s="257"/>
    </row>
    <row r="114" spans="1:22">
      <c r="B114" s="39">
        <v>109</v>
      </c>
      <c r="C114" s="27" t="s">
        <v>390</v>
      </c>
      <c r="D114" s="245" t="s">
        <v>236</v>
      </c>
      <c r="E114" s="253" t="s">
        <v>344</v>
      </c>
      <c r="F114" s="262" t="s">
        <v>187</v>
      </c>
      <c r="G114" s="262" t="s">
        <v>188</v>
      </c>
      <c r="H114" s="31" t="s">
        <v>451</v>
      </c>
      <c r="I114" s="29" t="s">
        <v>452</v>
      </c>
      <c r="J114" s="32" t="s">
        <v>453</v>
      </c>
      <c r="K114" s="254">
        <v>44286</v>
      </c>
      <c r="L114" s="254">
        <v>46112</v>
      </c>
      <c r="M114" s="32">
        <v>60</v>
      </c>
      <c r="N114" s="185">
        <v>42000000</v>
      </c>
      <c r="O114" s="185">
        <f t="shared" si="12"/>
        <v>700000</v>
      </c>
      <c r="P114" s="74">
        <f t="shared" ca="1" si="13"/>
        <v>9.3107696952160044</v>
      </c>
      <c r="Q114" s="75">
        <f t="shared" ref="Q114:Q177" ca="1" si="14">LEFT(P114,2)*O114</f>
        <v>6300000</v>
      </c>
      <c r="R114" s="29"/>
      <c r="S114" s="118"/>
      <c r="T114" s="267">
        <f t="shared" si="10"/>
        <v>42000000</v>
      </c>
      <c r="U114" s="257"/>
    </row>
    <row r="115" spans="1:22">
      <c r="B115" s="26">
        <v>110</v>
      </c>
      <c r="C115" s="27" t="s">
        <v>390</v>
      </c>
      <c r="D115" s="245" t="s">
        <v>236</v>
      </c>
      <c r="E115" s="253" t="s">
        <v>344</v>
      </c>
      <c r="F115" s="262" t="s">
        <v>187</v>
      </c>
      <c r="G115" s="262" t="s">
        <v>188</v>
      </c>
      <c r="H115" s="31" t="s">
        <v>454</v>
      </c>
      <c r="I115" s="29" t="s">
        <v>455</v>
      </c>
      <c r="J115" s="32" t="s">
        <v>456</v>
      </c>
      <c r="K115" s="254">
        <v>44286</v>
      </c>
      <c r="L115" s="254">
        <v>46112</v>
      </c>
      <c r="M115" s="32">
        <v>60</v>
      </c>
      <c r="N115" s="185">
        <v>42000000</v>
      </c>
      <c r="O115" s="185">
        <f t="shared" si="12"/>
        <v>700000</v>
      </c>
      <c r="P115" s="74">
        <f t="shared" ca="1" si="13"/>
        <v>9.3107696952160044</v>
      </c>
      <c r="Q115" s="75">
        <f t="shared" ca="1" si="14"/>
        <v>6300000</v>
      </c>
      <c r="R115" s="29"/>
      <c r="S115" s="118"/>
      <c r="T115" s="267">
        <f t="shared" si="10"/>
        <v>42000000</v>
      </c>
      <c r="U115" s="257"/>
    </row>
    <row r="116" spans="1:22">
      <c r="B116" s="39">
        <v>111</v>
      </c>
      <c r="C116" s="27" t="s">
        <v>390</v>
      </c>
      <c r="D116" s="245" t="s">
        <v>236</v>
      </c>
      <c r="E116" s="253" t="s">
        <v>344</v>
      </c>
      <c r="F116" s="262" t="s">
        <v>187</v>
      </c>
      <c r="G116" s="262" t="s">
        <v>188</v>
      </c>
      <c r="H116" s="31" t="s">
        <v>457</v>
      </c>
      <c r="I116" s="29" t="s">
        <v>458</v>
      </c>
      <c r="J116" s="32" t="s">
        <v>459</v>
      </c>
      <c r="K116" s="254">
        <v>44286</v>
      </c>
      <c r="L116" s="254">
        <v>46112</v>
      </c>
      <c r="M116" s="32">
        <v>60</v>
      </c>
      <c r="N116" s="185">
        <v>42000000</v>
      </c>
      <c r="O116" s="185">
        <f t="shared" si="12"/>
        <v>700000</v>
      </c>
      <c r="P116" s="74">
        <f t="shared" ca="1" si="13"/>
        <v>9.3107696952160044</v>
      </c>
      <c r="Q116" s="75">
        <f t="shared" ca="1" si="14"/>
        <v>6300000</v>
      </c>
      <c r="R116" s="29"/>
      <c r="S116" s="118"/>
      <c r="T116" s="267">
        <f t="shared" si="10"/>
        <v>42000000</v>
      </c>
      <c r="U116" s="257"/>
    </row>
    <row r="117" spans="1:22">
      <c r="B117" s="26">
        <v>112</v>
      </c>
      <c r="C117" s="27" t="s">
        <v>390</v>
      </c>
      <c r="D117" s="245" t="s">
        <v>236</v>
      </c>
      <c r="E117" s="253" t="s">
        <v>344</v>
      </c>
      <c r="F117" s="262" t="s">
        <v>187</v>
      </c>
      <c r="G117" s="262" t="s">
        <v>188</v>
      </c>
      <c r="H117" s="31" t="s">
        <v>460</v>
      </c>
      <c r="I117" s="29" t="s">
        <v>461</v>
      </c>
      <c r="J117" s="32" t="s">
        <v>462</v>
      </c>
      <c r="K117" s="254">
        <v>44286</v>
      </c>
      <c r="L117" s="254">
        <v>46112</v>
      </c>
      <c r="M117" s="32">
        <v>60</v>
      </c>
      <c r="N117" s="185">
        <v>42000000</v>
      </c>
      <c r="O117" s="185">
        <f t="shared" si="12"/>
        <v>700000</v>
      </c>
      <c r="P117" s="74">
        <f t="shared" ca="1" si="13"/>
        <v>9.3107696952160044</v>
      </c>
      <c r="Q117" s="75">
        <f t="shared" ca="1" si="14"/>
        <v>6300000</v>
      </c>
      <c r="R117" s="29"/>
      <c r="S117" s="118"/>
      <c r="T117" s="267">
        <f t="shared" ref="T117:T180" si="15">N117-R117</f>
        <v>42000000</v>
      </c>
      <c r="U117" s="257"/>
    </row>
    <row r="118" spans="1:22">
      <c r="B118" s="39">
        <v>113</v>
      </c>
      <c r="C118" s="27" t="s">
        <v>390</v>
      </c>
      <c r="D118" s="245" t="s">
        <v>236</v>
      </c>
      <c r="E118" s="253" t="s">
        <v>344</v>
      </c>
      <c r="F118" s="262" t="s">
        <v>187</v>
      </c>
      <c r="G118" s="262" t="s">
        <v>188</v>
      </c>
      <c r="H118" s="31" t="s">
        <v>463</v>
      </c>
      <c r="I118" s="29" t="s">
        <v>464</v>
      </c>
      <c r="J118" s="32" t="s">
        <v>465</v>
      </c>
      <c r="K118" s="254">
        <v>44286</v>
      </c>
      <c r="L118" s="254">
        <v>46112</v>
      </c>
      <c r="M118" s="32">
        <v>60</v>
      </c>
      <c r="N118" s="185">
        <v>42000000</v>
      </c>
      <c r="O118" s="185">
        <f t="shared" si="12"/>
        <v>700000</v>
      </c>
      <c r="P118" s="74">
        <f t="shared" ca="1" si="13"/>
        <v>9.3107696952160044</v>
      </c>
      <c r="Q118" s="75">
        <f t="shared" ca="1" si="14"/>
        <v>6300000</v>
      </c>
      <c r="R118" s="61">
        <f>'[1]MMKI Tahap 2'!J2404</f>
        <v>657230</v>
      </c>
      <c r="S118" s="118">
        <f>'[1]MMKI Tahap 2'!F2405</f>
        <v>1</v>
      </c>
      <c r="T118" s="267">
        <f t="shared" si="15"/>
        <v>41342770</v>
      </c>
      <c r="U118" s="257"/>
    </row>
    <row r="119" spans="1:22">
      <c r="B119" s="26">
        <v>114</v>
      </c>
      <c r="C119" s="40" t="s">
        <v>390</v>
      </c>
      <c r="D119" s="245" t="s">
        <v>236</v>
      </c>
      <c r="E119" s="253" t="s">
        <v>344</v>
      </c>
      <c r="F119" s="262" t="s">
        <v>187</v>
      </c>
      <c r="G119" s="262" t="s">
        <v>188</v>
      </c>
      <c r="H119" s="263" t="s">
        <v>466</v>
      </c>
      <c r="I119" s="264" t="s">
        <v>467</v>
      </c>
      <c r="J119" s="71" t="s">
        <v>468</v>
      </c>
      <c r="K119" s="258">
        <v>44286</v>
      </c>
      <c r="L119" s="258">
        <v>46112</v>
      </c>
      <c r="M119" s="44">
        <v>60</v>
      </c>
      <c r="N119" s="256">
        <v>42000000</v>
      </c>
      <c r="O119" s="256">
        <f t="shared" si="12"/>
        <v>700000</v>
      </c>
      <c r="P119" s="74">
        <f t="shared" ca="1" si="13"/>
        <v>9.3107696952160044</v>
      </c>
      <c r="Q119" s="75">
        <f t="shared" ca="1" si="14"/>
        <v>6300000</v>
      </c>
      <c r="R119" s="264"/>
      <c r="S119" s="77"/>
      <c r="T119" s="267">
        <f t="shared" si="15"/>
        <v>42000000</v>
      </c>
      <c r="U119" s="257"/>
    </row>
    <row r="120" spans="1:22">
      <c r="B120" s="39">
        <v>115</v>
      </c>
      <c r="C120" s="268" t="s">
        <v>469</v>
      </c>
      <c r="D120" s="269" t="s">
        <v>236</v>
      </c>
      <c r="E120" s="270" t="s">
        <v>470</v>
      </c>
      <c r="F120" s="271"/>
      <c r="G120" s="271"/>
      <c r="H120" s="272"/>
      <c r="I120" s="273" t="s">
        <v>471</v>
      </c>
      <c r="J120" s="274" t="s">
        <v>472</v>
      </c>
      <c r="K120" s="275">
        <v>44526</v>
      </c>
      <c r="L120" s="275">
        <v>46352</v>
      </c>
      <c r="M120" s="274">
        <v>60</v>
      </c>
      <c r="N120" s="276">
        <v>42000000</v>
      </c>
      <c r="O120" s="276">
        <f t="shared" si="12"/>
        <v>700000</v>
      </c>
      <c r="P120" s="144">
        <f t="shared" ca="1" si="13"/>
        <v>1.3107696952160039</v>
      </c>
      <c r="Q120" s="145">
        <f t="shared" ca="1" si="14"/>
        <v>700000</v>
      </c>
      <c r="R120" s="273"/>
      <c r="S120" s="277"/>
      <c r="T120" s="278">
        <f t="shared" si="15"/>
        <v>42000000</v>
      </c>
      <c r="U120" s="257"/>
    </row>
    <row r="121" spans="1:22" ht="15.75" thickBot="1">
      <c r="B121" s="26">
        <v>116</v>
      </c>
      <c r="C121" s="268" t="s">
        <v>473</v>
      </c>
      <c r="D121" s="269" t="s">
        <v>236</v>
      </c>
      <c r="E121" s="270" t="s">
        <v>470</v>
      </c>
      <c r="F121" s="279"/>
      <c r="G121" s="279"/>
      <c r="H121" s="280"/>
      <c r="I121" s="281" t="s">
        <v>474</v>
      </c>
      <c r="J121" s="282" t="s">
        <v>475</v>
      </c>
      <c r="K121" s="283">
        <v>44539</v>
      </c>
      <c r="L121" s="283">
        <v>46365</v>
      </c>
      <c r="M121" s="274">
        <v>60</v>
      </c>
      <c r="N121" s="276">
        <v>42000000</v>
      </c>
      <c r="O121" s="276">
        <f t="shared" si="12"/>
        <v>700000</v>
      </c>
      <c r="P121" s="144">
        <f t="shared" ca="1" si="13"/>
        <v>0.87743636188267071</v>
      </c>
      <c r="Q121" s="145">
        <f t="shared" ca="1" si="14"/>
        <v>0</v>
      </c>
      <c r="R121" s="281"/>
      <c r="S121" s="147"/>
      <c r="T121" s="278">
        <f t="shared" si="15"/>
        <v>42000000</v>
      </c>
      <c r="U121" s="257"/>
    </row>
    <row r="122" spans="1:22" ht="17.45" customHeight="1">
      <c r="A122" s="284" t="s">
        <v>476</v>
      </c>
      <c r="B122" s="39">
        <v>117</v>
      </c>
      <c r="C122" s="285" t="s">
        <v>477</v>
      </c>
      <c r="D122" s="239" t="s">
        <v>478</v>
      </c>
      <c r="E122" s="201" t="s">
        <v>479</v>
      </c>
      <c r="F122" s="202" t="s">
        <v>26</v>
      </c>
      <c r="G122" s="202" t="s">
        <v>27</v>
      </c>
      <c r="H122" s="203" t="s">
        <v>480</v>
      </c>
      <c r="I122" s="286" t="s">
        <v>481</v>
      </c>
      <c r="J122" s="286" t="s">
        <v>482</v>
      </c>
      <c r="K122" s="205">
        <v>42817</v>
      </c>
      <c r="L122" s="287">
        <v>45052</v>
      </c>
      <c r="M122" s="178">
        <v>72</v>
      </c>
      <c r="N122" s="178">
        <f>64384609+64800000</f>
        <v>129184609</v>
      </c>
      <c r="O122" s="178">
        <f t="shared" si="12"/>
        <v>1794230.6805555555</v>
      </c>
      <c r="P122" s="288">
        <f t="shared" ca="1" si="11"/>
        <v>58.277436361882671</v>
      </c>
      <c r="Q122" s="289">
        <f t="shared" ca="1" si="14"/>
        <v>104065379.47222222</v>
      </c>
      <c r="R122" s="179">
        <f>'[1]IIJ Global'!J64</f>
        <v>19455306</v>
      </c>
      <c r="S122" s="180">
        <f>'[1]IIJ Global'!F65</f>
        <v>7</v>
      </c>
      <c r="T122" s="181">
        <f t="shared" si="15"/>
        <v>109729303</v>
      </c>
      <c r="U122" s="174"/>
    </row>
    <row r="123" spans="1:22" ht="17.45" customHeight="1">
      <c r="A123" s="284" t="s">
        <v>476</v>
      </c>
      <c r="B123" s="26">
        <v>118</v>
      </c>
      <c r="C123" s="290" t="s">
        <v>483</v>
      </c>
      <c r="D123" s="245" t="s">
        <v>478</v>
      </c>
      <c r="E123" s="55" t="s">
        <v>484</v>
      </c>
      <c r="F123" s="222" t="s">
        <v>26</v>
      </c>
      <c r="G123" s="222" t="s">
        <v>27</v>
      </c>
      <c r="H123" s="223" t="s">
        <v>485</v>
      </c>
      <c r="I123" s="291" t="s">
        <v>486</v>
      </c>
      <c r="J123" s="291" t="s">
        <v>487</v>
      </c>
      <c r="K123" s="224">
        <v>43165</v>
      </c>
      <c r="L123" s="224">
        <v>44626</v>
      </c>
      <c r="M123" s="64">
        <v>48</v>
      </c>
      <c r="N123" s="64">
        <f>22844460+7200000</f>
        <v>30044460</v>
      </c>
      <c r="O123" s="64">
        <f t="shared" si="12"/>
        <v>625926.25</v>
      </c>
      <c r="P123" s="116">
        <f t="shared" ca="1" si="11"/>
        <v>46.67743636188267</v>
      </c>
      <c r="Q123" s="117">
        <f t="shared" ca="1" si="14"/>
        <v>28792607.5</v>
      </c>
      <c r="R123" s="61">
        <f>'[1]IIJ Global'!J182</f>
        <v>2151860</v>
      </c>
      <c r="S123" s="252">
        <f>'[1]IIJ Global'!F183</f>
        <v>3</v>
      </c>
      <c r="T123" s="108">
        <f t="shared" si="15"/>
        <v>27892600</v>
      </c>
      <c r="U123" s="174"/>
    </row>
    <row r="124" spans="1:22" ht="17.45" customHeight="1">
      <c r="A124" s="284" t="s">
        <v>476</v>
      </c>
      <c r="B124" s="39">
        <v>119</v>
      </c>
      <c r="C124" s="292" t="s">
        <v>488</v>
      </c>
      <c r="D124" s="245" t="s">
        <v>478</v>
      </c>
      <c r="E124" s="55" t="s">
        <v>489</v>
      </c>
      <c r="F124" s="222" t="s">
        <v>26</v>
      </c>
      <c r="G124" s="222" t="s">
        <v>27</v>
      </c>
      <c r="H124" s="223" t="s">
        <v>490</v>
      </c>
      <c r="I124" s="291" t="s">
        <v>491</v>
      </c>
      <c r="J124" s="291" t="s">
        <v>492</v>
      </c>
      <c r="K124" s="224">
        <v>43416</v>
      </c>
      <c r="L124" s="224">
        <v>45242</v>
      </c>
      <c r="M124" s="64">
        <v>60</v>
      </c>
      <c r="N124" s="64">
        <f>20821807+15500000</f>
        <v>36321807</v>
      </c>
      <c r="O124" s="64">
        <f t="shared" si="12"/>
        <v>605363.44999999995</v>
      </c>
      <c r="P124" s="116">
        <f t="shared" ca="1" si="11"/>
        <v>38.310769695216003</v>
      </c>
      <c r="Q124" s="117">
        <f t="shared" ca="1" si="14"/>
        <v>23003811.099999998</v>
      </c>
      <c r="R124" s="61"/>
      <c r="S124" s="252"/>
      <c r="T124" s="108">
        <f t="shared" si="15"/>
        <v>36321807</v>
      </c>
      <c r="U124" s="174"/>
    </row>
    <row r="125" spans="1:22" ht="17.45" customHeight="1">
      <c r="A125" s="284" t="s">
        <v>476</v>
      </c>
      <c r="B125" s="26">
        <v>120</v>
      </c>
      <c r="C125" s="293" t="s">
        <v>493</v>
      </c>
      <c r="D125" s="269" t="s">
        <v>478</v>
      </c>
      <c r="E125" s="294" t="s">
        <v>489</v>
      </c>
      <c r="F125" s="295" t="s">
        <v>26</v>
      </c>
      <c r="G125" s="295" t="s">
        <v>27</v>
      </c>
      <c r="H125" s="296" t="s">
        <v>494</v>
      </c>
      <c r="I125" s="297" t="s">
        <v>495</v>
      </c>
      <c r="J125" s="297" t="s">
        <v>496</v>
      </c>
      <c r="K125" s="298">
        <v>43441</v>
      </c>
      <c r="L125" s="298">
        <v>45267</v>
      </c>
      <c r="M125" s="143">
        <v>60</v>
      </c>
      <c r="N125" s="143">
        <f>20821807+15600000</f>
        <v>36421807</v>
      </c>
      <c r="O125" s="143">
        <f t="shared" si="12"/>
        <v>607030.1166666667</v>
      </c>
      <c r="P125" s="299">
        <f t="shared" ca="1" si="11"/>
        <v>37.477436361882674</v>
      </c>
      <c r="Q125" s="300">
        <f t="shared" ca="1" si="14"/>
        <v>22460114.316666666</v>
      </c>
      <c r="R125" s="146"/>
      <c r="S125" s="277"/>
      <c r="T125" s="301">
        <f t="shared" si="15"/>
        <v>36421807</v>
      </c>
      <c r="U125" s="174"/>
    </row>
    <row r="126" spans="1:22" ht="17.45" customHeight="1">
      <c r="A126" s="284" t="s">
        <v>476</v>
      </c>
      <c r="B126" s="39">
        <v>121</v>
      </c>
      <c r="C126" s="290" t="s">
        <v>497</v>
      </c>
      <c r="D126" s="221" t="s">
        <v>478</v>
      </c>
      <c r="E126" s="55" t="s">
        <v>498</v>
      </c>
      <c r="F126" s="222" t="s">
        <v>26</v>
      </c>
      <c r="G126" s="222" t="s">
        <v>27</v>
      </c>
      <c r="H126" s="223" t="s">
        <v>499</v>
      </c>
      <c r="I126" s="291" t="s">
        <v>500</v>
      </c>
      <c r="J126" s="291" t="s">
        <v>501</v>
      </c>
      <c r="K126" s="224">
        <v>43164</v>
      </c>
      <c r="L126" s="302">
        <v>44625</v>
      </c>
      <c r="M126" s="64">
        <v>48</v>
      </c>
      <c r="N126" s="303">
        <f>72000000+22500000</f>
        <v>94500000</v>
      </c>
      <c r="O126" s="64">
        <f t="shared" si="12"/>
        <v>1968750</v>
      </c>
      <c r="P126" s="116">
        <f t="shared" ca="1" si="11"/>
        <v>46.710769695216001</v>
      </c>
      <c r="Q126" s="117">
        <f t="shared" ca="1" si="14"/>
        <v>90562500</v>
      </c>
      <c r="R126" s="61">
        <f>'[1]IIJ Global'!J121</f>
        <v>24172549</v>
      </c>
      <c r="S126" s="259">
        <f>'[1]IIJ Global'!F122</f>
        <v>5</v>
      </c>
      <c r="T126" s="38">
        <f t="shared" si="15"/>
        <v>70327451</v>
      </c>
      <c r="U126" s="174"/>
    </row>
    <row r="127" spans="1:22" ht="17.45" customHeight="1" thickBot="1">
      <c r="A127" s="284"/>
      <c r="B127" s="26">
        <v>122</v>
      </c>
      <c r="C127" s="304" t="s">
        <v>502</v>
      </c>
      <c r="D127" s="305" t="s">
        <v>478</v>
      </c>
      <c r="E127" s="306" t="s">
        <v>503</v>
      </c>
      <c r="F127" s="307"/>
      <c r="G127" s="307"/>
      <c r="H127" s="308" t="s">
        <v>504</v>
      </c>
      <c r="I127" s="309" t="s">
        <v>505</v>
      </c>
      <c r="J127" s="309" t="s">
        <v>506</v>
      </c>
      <c r="K127" s="310">
        <v>44475</v>
      </c>
      <c r="L127" s="311">
        <v>45205</v>
      </c>
      <c r="M127" s="73">
        <v>24</v>
      </c>
      <c r="N127" s="312">
        <v>10800000</v>
      </c>
      <c r="O127" s="64">
        <f t="shared" si="12"/>
        <v>450000</v>
      </c>
      <c r="P127" s="116">
        <f t="shared" ca="1" si="11"/>
        <v>3.0107696952160041</v>
      </c>
      <c r="Q127" s="117">
        <f t="shared" ca="1" si="14"/>
        <v>1350000</v>
      </c>
      <c r="R127" s="76"/>
      <c r="S127" s="77"/>
      <c r="T127" s="38">
        <f t="shared" si="15"/>
        <v>10800000</v>
      </c>
      <c r="U127" s="174"/>
    </row>
    <row r="128" spans="1:22" ht="17.45" customHeight="1">
      <c r="A128" s="284" t="s">
        <v>476</v>
      </c>
      <c r="B128" s="39">
        <v>123</v>
      </c>
      <c r="C128" s="285" t="s">
        <v>507</v>
      </c>
      <c r="D128" s="313" t="s">
        <v>508</v>
      </c>
      <c r="E128" s="201" t="s">
        <v>509</v>
      </c>
      <c r="F128" s="314" t="s">
        <v>26</v>
      </c>
      <c r="G128" s="314" t="s">
        <v>27</v>
      </c>
      <c r="H128" s="203" t="s">
        <v>510</v>
      </c>
      <c r="I128" s="286" t="s">
        <v>511</v>
      </c>
      <c r="J128" s="286" t="s">
        <v>512</v>
      </c>
      <c r="K128" s="205">
        <v>43326</v>
      </c>
      <c r="L128" s="205">
        <v>45152</v>
      </c>
      <c r="M128" s="178">
        <v>60</v>
      </c>
      <c r="N128" s="178">
        <f>47236413+32400000</f>
        <v>79636413</v>
      </c>
      <c r="O128" s="178">
        <f t="shared" si="12"/>
        <v>1327273.55</v>
      </c>
      <c r="P128" s="288">
        <f t="shared" ca="1" si="11"/>
        <v>41.310769695216003</v>
      </c>
      <c r="Q128" s="289">
        <f t="shared" ca="1" si="14"/>
        <v>54418215.550000004</v>
      </c>
      <c r="R128" s="179">
        <f>[1]TMLI!J122</f>
        <v>9032676</v>
      </c>
      <c r="S128" s="315">
        <f>[1]TMLI!F123</f>
        <v>7</v>
      </c>
      <c r="T128" s="181">
        <f t="shared" si="15"/>
        <v>70603737</v>
      </c>
      <c r="U128" s="174"/>
      <c r="V128" s="4">
        <v>43726</v>
      </c>
    </row>
    <row r="129" spans="1:23" ht="17.45" customHeight="1">
      <c r="A129" s="284" t="s">
        <v>476</v>
      </c>
      <c r="B129" s="26">
        <v>124</v>
      </c>
      <c r="C129" s="293" t="s">
        <v>513</v>
      </c>
      <c r="D129" s="316" t="s">
        <v>508</v>
      </c>
      <c r="E129" s="294" t="s">
        <v>484</v>
      </c>
      <c r="F129" s="295" t="s">
        <v>26</v>
      </c>
      <c r="G129" s="295" t="s">
        <v>27</v>
      </c>
      <c r="H129" s="296" t="s">
        <v>514</v>
      </c>
      <c r="I129" s="297" t="s">
        <v>515</v>
      </c>
      <c r="J129" s="297" t="s">
        <v>516</v>
      </c>
      <c r="K129" s="298">
        <v>43418</v>
      </c>
      <c r="L129" s="298">
        <v>45610</v>
      </c>
      <c r="M129" s="143">
        <v>72</v>
      </c>
      <c r="N129" s="143">
        <f>19990337+30600000</f>
        <v>50590337</v>
      </c>
      <c r="O129" s="143">
        <f t="shared" si="12"/>
        <v>702643.5694444445</v>
      </c>
      <c r="P129" s="299">
        <f t="shared" ca="1" si="11"/>
        <v>38.24410302854934</v>
      </c>
      <c r="Q129" s="300">
        <f t="shared" ca="1" si="14"/>
        <v>26700455.638888892</v>
      </c>
      <c r="R129" s="146">
        <f>[1]TMLI!J180</f>
        <v>13944102</v>
      </c>
      <c r="S129" s="277">
        <f>[1]TMLI!F181</f>
        <v>9</v>
      </c>
      <c r="T129" s="301">
        <f t="shared" si="15"/>
        <v>36646235</v>
      </c>
      <c r="U129" s="174"/>
    </row>
    <row r="130" spans="1:23" ht="17.45" customHeight="1">
      <c r="B130" s="39">
        <v>125</v>
      </c>
      <c r="C130" s="290" t="s">
        <v>517</v>
      </c>
      <c r="D130" s="317" t="s">
        <v>508</v>
      </c>
      <c r="E130" s="55" t="s">
        <v>79</v>
      </c>
      <c r="F130" s="222" t="s">
        <v>26</v>
      </c>
      <c r="G130" s="222" t="s">
        <v>27</v>
      </c>
      <c r="H130" s="223" t="s">
        <v>518</v>
      </c>
      <c r="I130" s="291" t="s">
        <v>519</v>
      </c>
      <c r="J130" s="291" t="s">
        <v>520</v>
      </c>
      <c r="K130" s="224">
        <v>43795</v>
      </c>
      <c r="L130" s="224">
        <v>44891</v>
      </c>
      <c r="M130" s="64">
        <v>36</v>
      </c>
      <c r="N130" s="64">
        <v>21600000</v>
      </c>
      <c r="O130" s="64">
        <f t="shared" si="12"/>
        <v>600000</v>
      </c>
      <c r="P130" s="116">
        <f t="shared" ca="1" si="11"/>
        <v>25.67743636188267</v>
      </c>
      <c r="Q130" s="117">
        <f t="shared" ca="1" si="14"/>
        <v>15000000</v>
      </c>
      <c r="R130" s="61"/>
      <c r="S130" s="252"/>
      <c r="T130" s="108">
        <f t="shared" si="15"/>
        <v>21600000</v>
      </c>
      <c r="U130" s="174"/>
    </row>
    <row r="131" spans="1:23" ht="17.45" customHeight="1" thickBot="1">
      <c r="B131" s="26">
        <v>126</v>
      </c>
      <c r="C131" s="318" t="s">
        <v>521</v>
      </c>
      <c r="D131" s="319" t="s">
        <v>508</v>
      </c>
      <c r="E131" s="320" t="s">
        <v>79</v>
      </c>
      <c r="F131" s="321" t="s">
        <v>26</v>
      </c>
      <c r="G131" s="321" t="s">
        <v>27</v>
      </c>
      <c r="H131" s="322" t="s">
        <v>522</v>
      </c>
      <c r="I131" s="323" t="s">
        <v>523</v>
      </c>
      <c r="J131" s="323" t="s">
        <v>524</v>
      </c>
      <c r="K131" s="324">
        <v>43840</v>
      </c>
      <c r="L131" s="324">
        <v>44936</v>
      </c>
      <c r="M131" s="193">
        <v>36</v>
      </c>
      <c r="N131" s="193">
        <v>21600000</v>
      </c>
      <c r="O131" s="193">
        <f t="shared" si="12"/>
        <v>600000</v>
      </c>
      <c r="P131" s="194">
        <f t="shared" ca="1" si="11"/>
        <v>24.17743636188267</v>
      </c>
      <c r="Q131" s="195">
        <f t="shared" ca="1" si="14"/>
        <v>14400000</v>
      </c>
      <c r="R131" s="325"/>
      <c r="S131" s="326"/>
      <c r="T131" s="198">
        <f t="shared" si="15"/>
        <v>21600000</v>
      </c>
      <c r="U131" s="174"/>
    </row>
    <row r="132" spans="1:23" ht="17.45" customHeight="1">
      <c r="A132" s="284" t="s">
        <v>476</v>
      </c>
      <c r="B132" s="39">
        <v>127</v>
      </c>
      <c r="C132" s="204" t="s">
        <v>525</v>
      </c>
      <c r="D132" s="313" t="s">
        <v>526</v>
      </c>
      <c r="E132" s="201" t="s">
        <v>527</v>
      </c>
      <c r="F132" s="314" t="s">
        <v>528</v>
      </c>
      <c r="G132" s="314" t="s">
        <v>529</v>
      </c>
      <c r="H132" s="203" t="s">
        <v>530</v>
      </c>
      <c r="I132" s="204" t="s">
        <v>531</v>
      </c>
      <c r="J132" s="204" t="s">
        <v>532</v>
      </c>
      <c r="K132" s="205">
        <v>42975</v>
      </c>
      <c r="L132" s="287">
        <v>44801</v>
      </c>
      <c r="M132" s="178">
        <v>60</v>
      </c>
      <c r="N132" s="178">
        <f>39600000+11400000</f>
        <v>51000000</v>
      </c>
      <c r="O132" s="178">
        <f t="shared" si="12"/>
        <v>850000</v>
      </c>
      <c r="P132" s="288">
        <f t="shared" ca="1" si="11"/>
        <v>53.010769695216005</v>
      </c>
      <c r="Q132" s="289">
        <f t="shared" ca="1" si="14"/>
        <v>45050000</v>
      </c>
      <c r="R132" s="179">
        <f>[1]JBA!J124</f>
        <v>6788338</v>
      </c>
      <c r="S132" s="315">
        <f>[1]JBA!F125</f>
        <v>4</v>
      </c>
      <c r="T132" s="181">
        <f t="shared" si="15"/>
        <v>44211662</v>
      </c>
      <c r="U132" s="327">
        <f ca="1">R132/P132</f>
        <v>128055.82788232215</v>
      </c>
      <c r="V132" s="4" t="s">
        <v>533</v>
      </c>
      <c r="W132" t="s">
        <v>534</v>
      </c>
    </row>
    <row r="133" spans="1:23" ht="17.45" customHeight="1">
      <c r="A133" s="284" t="s">
        <v>476</v>
      </c>
      <c r="B133" s="26">
        <v>128</v>
      </c>
      <c r="C133" s="57" t="s">
        <v>535</v>
      </c>
      <c r="D133" s="328" t="s">
        <v>526</v>
      </c>
      <c r="E133" s="55" t="s">
        <v>527</v>
      </c>
      <c r="F133" s="222" t="s">
        <v>536</v>
      </c>
      <c r="G133" s="222" t="s">
        <v>537</v>
      </c>
      <c r="H133" s="223" t="s">
        <v>538</v>
      </c>
      <c r="I133" s="57" t="s">
        <v>539</v>
      </c>
      <c r="J133" s="57" t="s">
        <v>540</v>
      </c>
      <c r="K133" s="224">
        <v>43060</v>
      </c>
      <c r="L133" s="329">
        <v>44886</v>
      </c>
      <c r="M133" s="64">
        <v>60</v>
      </c>
      <c r="N133" s="64">
        <f>39600000+9900000</f>
        <v>49500000</v>
      </c>
      <c r="O133" s="64">
        <f t="shared" si="12"/>
        <v>825000</v>
      </c>
      <c r="P133" s="116">
        <f t="shared" ca="1" si="11"/>
        <v>50.17743636188267</v>
      </c>
      <c r="Q133" s="117">
        <f t="shared" ca="1" si="14"/>
        <v>41250000</v>
      </c>
      <c r="R133" s="61">
        <f>[1]JBA!J194</f>
        <v>16896643</v>
      </c>
      <c r="S133" s="252">
        <f>[1]JBA!F195</f>
        <v>10</v>
      </c>
      <c r="T133" s="108">
        <f t="shared" si="15"/>
        <v>32603357</v>
      </c>
      <c r="U133" s="330">
        <f ca="1">R133/P133</f>
        <v>336737.86915179167</v>
      </c>
    </row>
    <row r="134" spans="1:23" ht="17.45" customHeight="1">
      <c r="A134" s="284" t="s">
        <v>476</v>
      </c>
      <c r="B134" s="39">
        <v>129</v>
      </c>
      <c r="C134" s="331" t="s">
        <v>541</v>
      </c>
      <c r="D134" s="328" t="s">
        <v>526</v>
      </c>
      <c r="E134" s="55" t="s">
        <v>542</v>
      </c>
      <c r="F134" s="222" t="s">
        <v>58</v>
      </c>
      <c r="G134" s="222" t="s">
        <v>59</v>
      </c>
      <c r="H134" s="223" t="s">
        <v>543</v>
      </c>
      <c r="I134" s="57" t="s">
        <v>544</v>
      </c>
      <c r="J134" s="57" t="s">
        <v>545</v>
      </c>
      <c r="K134" s="224">
        <v>43413</v>
      </c>
      <c r="L134" s="224">
        <v>44874</v>
      </c>
      <c r="M134" s="64">
        <v>48</v>
      </c>
      <c r="N134" s="109">
        <f>23670339+8400000</f>
        <v>32070339</v>
      </c>
      <c r="O134" s="64">
        <f t="shared" si="12"/>
        <v>668132.0625</v>
      </c>
      <c r="P134" s="116">
        <f t="shared" ca="1" si="11"/>
        <v>38.410769695216004</v>
      </c>
      <c r="Q134" s="117">
        <f t="shared" ca="1" si="14"/>
        <v>25389018.375</v>
      </c>
      <c r="R134" s="61">
        <f>[1]JBA!J253</f>
        <v>3396661</v>
      </c>
      <c r="S134" s="252">
        <f>[1]JBA!F254</f>
        <v>4</v>
      </c>
      <c r="T134" s="108">
        <f t="shared" si="15"/>
        <v>28673678</v>
      </c>
      <c r="U134" s="330"/>
    </row>
    <row r="135" spans="1:23" ht="17.45" customHeight="1">
      <c r="B135" s="26">
        <v>130</v>
      </c>
      <c r="C135" s="332" t="s">
        <v>546</v>
      </c>
      <c r="D135" s="333" t="s">
        <v>526</v>
      </c>
      <c r="E135" s="334" t="s">
        <v>527</v>
      </c>
      <c r="F135" s="67" t="s">
        <v>547</v>
      </c>
      <c r="G135" s="67" t="s">
        <v>548</v>
      </c>
      <c r="H135" s="335" t="s">
        <v>549</v>
      </c>
      <c r="I135" s="336" t="s">
        <v>550</v>
      </c>
      <c r="J135" s="336" t="s">
        <v>551</v>
      </c>
      <c r="K135" s="337">
        <v>43736</v>
      </c>
      <c r="L135" s="337">
        <v>45197</v>
      </c>
      <c r="M135" s="60">
        <v>48</v>
      </c>
      <c r="N135" s="338">
        <v>40800000</v>
      </c>
      <c r="O135" s="60">
        <f t="shared" si="12"/>
        <v>850000</v>
      </c>
      <c r="P135" s="50">
        <f t="shared" ca="1" si="11"/>
        <v>27.644103028549338</v>
      </c>
      <c r="Q135" s="47">
        <f t="shared" ca="1" si="14"/>
        <v>22950000</v>
      </c>
      <c r="R135" s="127">
        <f>[1]JBA!J323</f>
        <v>1268497</v>
      </c>
      <c r="S135" s="48">
        <f>[1]JBA!F324</f>
        <v>2</v>
      </c>
      <c r="T135" s="108">
        <f t="shared" si="15"/>
        <v>39531503</v>
      </c>
      <c r="U135" s="339"/>
    </row>
    <row r="136" spans="1:23" ht="17.45" customHeight="1">
      <c r="B136" s="39">
        <v>131</v>
      </c>
      <c r="C136" s="331" t="s">
        <v>552</v>
      </c>
      <c r="D136" s="333" t="s">
        <v>526</v>
      </c>
      <c r="E136" s="55" t="s">
        <v>553</v>
      </c>
      <c r="F136" s="63" t="s">
        <v>26</v>
      </c>
      <c r="G136" s="63" t="s">
        <v>27</v>
      </c>
      <c r="H136" s="223" t="s">
        <v>554</v>
      </c>
      <c r="I136" s="57" t="s">
        <v>555</v>
      </c>
      <c r="J136" s="57" t="s">
        <v>556</v>
      </c>
      <c r="K136" s="224">
        <v>43914</v>
      </c>
      <c r="L136" s="224">
        <v>45009</v>
      </c>
      <c r="M136" s="64">
        <v>36</v>
      </c>
      <c r="N136" s="109">
        <v>23400000</v>
      </c>
      <c r="O136" s="64">
        <f t="shared" si="12"/>
        <v>650000</v>
      </c>
      <c r="P136" s="74">
        <f t="shared" ca="1" si="11"/>
        <v>21.710769695216005</v>
      </c>
      <c r="Q136" s="75">
        <f t="shared" ca="1" si="14"/>
        <v>13650000</v>
      </c>
      <c r="R136" s="61"/>
      <c r="S136" s="48"/>
      <c r="T136" s="108">
        <f t="shared" si="15"/>
        <v>23400000</v>
      </c>
      <c r="U136" s="330"/>
    </row>
    <row r="137" spans="1:23" ht="17.45" customHeight="1">
      <c r="B137" s="26">
        <v>132</v>
      </c>
      <c r="C137" s="331" t="s">
        <v>557</v>
      </c>
      <c r="D137" s="333" t="s">
        <v>526</v>
      </c>
      <c r="E137" s="55" t="s">
        <v>553</v>
      </c>
      <c r="F137" s="63" t="s">
        <v>26</v>
      </c>
      <c r="G137" s="63" t="s">
        <v>27</v>
      </c>
      <c r="H137" s="223" t="s">
        <v>558</v>
      </c>
      <c r="I137" s="57" t="s">
        <v>559</v>
      </c>
      <c r="J137" s="57" t="s">
        <v>560</v>
      </c>
      <c r="K137" s="224">
        <v>43969</v>
      </c>
      <c r="L137" s="224">
        <v>45064</v>
      </c>
      <c r="M137" s="64">
        <v>36</v>
      </c>
      <c r="N137" s="109">
        <v>23400000</v>
      </c>
      <c r="O137" s="64">
        <f t="shared" si="12"/>
        <v>650000</v>
      </c>
      <c r="P137" s="74">
        <f t="shared" ca="1" si="11"/>
        <v>19.877436361882669</v>
      </c>
      <c r="Q137" s="75">
        <f t="shared" ca="1" si="14"/>
        <v>12350000</v>
      </c>
      <c r="R137" s="61"/>
      <c r="S137" s="48"/>
      <c r="T137" s="108">
        <f t="shared" si="15"/>
        <v>23400000</v>
      </c>
      <c r="U137" s="330"/>
    </row>
    <row r="138" spans="1:23" ht="17.45" customHeight="1" thickBot="1">
      <c r="B138" s="39">
        <v>133</v>
      </c>
      <c r="C138" s="340" t="s">
        <v>557</v>
      </c>
      <c r="D138" s="341" t="s">
        <v>526</v>
      </c>
      <c r="E138" s="320" t="s">
        <v>553</v>
      </c>
      <c r="F138" s="342" t="s">
        <v>26</v>
      </c>
      <c r="G138" s="342" t="s">
        <v>27</v>
      </c>
      <c r="H138" s="322" t="s">
        <v>561</v>
      </c>
      <c r="I138" s="343" t="s">
        <v>562</v>
      </c>
      <c r="J138" s="343" t="s">
        <v>563</v>
      </c>
      <c r="K138" s="324">
        <v>43969</v>
      </c>
      <c r="L138" s="324">
        <v>45064</v>
      </c>
      <c r="M138" s="193">
        <v>36</v>
      </c>
      <c r="N138" s="344">
        <v>23400000</v>
      </c>
      <c r="O138" s="193">
        <f t="shared" si="12"/>
        <v>650000</v>
      </c>
      <c r="P138" s="194">
        <f t="shared" ca="1" si="11"/>
        <v>19.877436361882669</v>
      </c>
      <c r="Q138" s="195">
        <f t="shared" ca="1" si="14"/>
        <v>12350000</v>
      </c>
      <c r="R138" s="325">
        <f>[1]JBA!J383</f>
        <v>647999</v>
      </c>
      <c r="S138" s="345">
        <f>[1]JBA!F384</f>
        <v>1</v>
      </c>
      <c r="T138" s="198">
        <f t="shared" si="15"/>
        <v>22752001</v>
      </c>
      <c r="U138" s="330"/>
    </row>
    <row r="139" spans="1:23" ht="17.45" customHeight="1">
      <c r="B139" s="26">
        <v>134</v>
      </c>
      <c r="C139" s="204" t="s">
        <v>564</v>
      </c>
      <c r="D139" s="313" t="s">
        <v>565</v>
      </c>
      <c r="E139" s="201" t="s">
        <v>566</v>
      </c>
      <c r="F139" s="202" t="s">
        <v>26</v>
      </c>
      <c r="G139" s="202" t="s">
        <v>27</v>
      </c>
      <c r="H139" s="203" t="s">
        <v>567</v>
      </c>
      <c r="I139" s="204" t="s">
        <v>568</v>
      </c>
      <c r="J139" s="204" t="s">
        <v>569</v>
      </c>
      <c r="K139" s="205">
        <v>43287</v>
      </c>
      <c r="L139" s="205">
        <v>44383</v>
      </c>
      <c r="M139" s="178">
        <v>36</v>
      </c>
      <c r="N139" s="178">
        <v>71400207</v>
      </c>
      <c r="O139" s="178">
        <f t="shared" si="12"/>
        <v>1983339.0833333333</v>
      </c>
      <c r="P139" s="22">
        <f t="shared" ca="1" si="11"/>
        <v>42.610769695216007</v>
      </c>
      <c r="Q139" s="23">
        <f t="shared" ca="1" si="14"/>
        <v>83300241.5</v>
      </c>
      <c r="R139" s="179">
        <f>'[1]Trijaya Union'!J54</f>
        <v>8994265</v>
      </c>
      <c r="S139" s="346">
        <f>'[1]Trijaya Union'!F55</f>
        <v>4</v>
      </c>
      <c r="T139" s="181">
        <f t="shared" si="15"/>
        <v>62405942</v>
      </c>
      <c r="U139" s="174"/>
    </row>
    <row r="140" spans="1:23" ht="17.45" customHeight="1">
      <c r="B140" s="39">
        <v>135</v>
      </c>
      <c r="C140" s="336" t="s">
        <v>570</v>
      </c>
      <c r="D140" s="333" t="s">
        <v>565</v>
      </c>
      <c r="E140" s="334" t="s">
        <v>571</v>
      </c>
      <c r="F140" s="67" t="s">
        <v>26</v>
      </c>
      <c r="G140" s="67" t="s">
        <v>27</v>
      </c>
      <c r="H140" s="223" t="s">
        <v>572</v>
      </c>
      <c r="I140" s="57" t="s">
        <v>573</v>
      </c>
      <c r="J140" s="347">
        <v>27682430907339</v>
      </c>
      <c r="K140" s="224">
        <v>43686</v>
      </c>
      <c r="L140" s="224">
        <v>45513</v>
      </c>
      <c r="M140" s="64">
        <v>60</v>
      </c>
      <c r="N140" s="64">
        <v>90000000</v>
      </c>
      <c r="O140" s="64">
        <f t="shared" si="12"/>
        <v>1500000</v>
      </c>
      <c r="P140" s="35">
        <f t="shared" ca="1" si="11"/>
        <v>29.310769695216003</v>
      </c>
      <c r="Q140" s="36">
        <f t="shared" ca="1" si="14"/>
        <v>43500000</v>
      </c>
      <c r="R140" s="61"/>
      <c r="S140" s="348"/>
      <c r="T140" s="38">
        <f t="shared" si="15"/>
        <v>90000000</v>
      </c>
      <c r="U140" s="174"/>
    </row>
    <row r="141" spans="1:23" ht="17.45" customHeight="1" thickBot="1">
      <c r="B141" s="26">
        <v>136</v>
      </c>
      <c r="C141" s="69" t="s">
        <v>574</v>
      </c>
      <c r="D141" s="333" t="s">
        <v>565</v>
      </c>
      <c r="E141" s="334" t="s">
        <v>575</v>
      </c>
      <c r="F141" s="67" t="s">
        <v>26</v>
      </c>
      <c r="G141" s="67" t="s">
        <v>27</v>
      </c>
      <c r="H141" s="308" t="s">
        <v>576</v>
      </c>
      <c r="I141" s="69" t="s">
        <v>577</v>
      </c>
      <c r="J141" s="349">
        <v>15798460054298</v>
      </c>
      <c r="K141" s="310">
        <v>44069</v>
      </c>
      <c r="L141" s="310">
        <v>45895</v>
      </c>
      <c r="M141" s="73">
        <v>60</v>
      </c>
      <c r="N141" s="73">
        <v>255000000</v>
      </c>
      <c r="O141" s="73">
        <f t="shared" ref="O141:O223" si="16">N141/M141</f>
        <v>4250000</v>
      </c>
      <c r="P141" s="74">
        <f t="shared" ca="1" si="11"/>
        <v>16.544103028549337</v>
      </c>
      <c r="Q141" s="75">
        <f t="shared" ca="1" si="14"/>
        <v>68000000</v>
      </c>
      <c r="R141" s="76">
        <f>'[1]Trijaya Union'!J137</f>
        <v>21760492</v>
      </c>
      <c r="S141" s="106">
        <f>'[1]Trijaya Union'!F138</f>
        <v>2</v>
      </c>
      <c r="T141" s="78">
        <f t="shared" si="15"/>
        <v>233239508</v>
      </c>
      <c r="U141" s="174"/>
    </row>
    <row r="142" spans="1:23" ht="17.45" customHeight="1">
      <c r="B142" s="39">
        <v>137</v>
      </c>
      <c r="C142" s="199" t="s">
        <v>578</v>
      </c>
      <c r="D142" s="204" t="s">
        <v>579</v>
      </c>
      <c r="E142" s="350" t="s">
        <v>43</v>
      </c>
      <c r="F142" s="241" t="s">
        <v>26</v>
      </c>
      <c r="G142" s="241" t="s">
        <v>27</v>
      </c>
      <c r="H142" s="351" t="s">
        <v>580</v>
      </c>
      <c r="I142" s="199" t="s">
        <v>581</v>
      </c>
      <c r="J142" s="199" t="s">
        <v>582</v>
      </c>
      <c r="K142" s="352">
        <v>43511</v>
      </c>
      <c r="L142" s="352">
        <v>44607</v>
      </c>
      <c r="M142" s="178">
        <v>36</v>
      </c>
      <c r="N142" s="353">
        <v>14625545</v>
      </c>
      <c r="O142" s="178">
        <f t="shared" si="16"/>
        <v>406265.13888888888</v>
      </c>
      <c r="P142" s="22">
        <f t="shared" ca="1" si="11"/>
        <v>35.144103028549338</v>
      </c>
      <c r="Q142" s="23">
        <f t="shared" ca="1" si="14"/>
        <v>14219279.86111111</v>
      </c>
      <c r="R142" s="179">
        <f>'[1]KTB FMC'!J262</f>
        <v>856450</v>
      </c>
      <c r="S142" s="180">
        <f>'[1]KTB FMC'!F263</f>
        <v>1</v>
      </c>
      <c r="T142" s="181">
        <f t="shared" si="15"/>
        <v>13769095</v>
      </c>
      <c r="U142" s="174"/>
    </row>
    <row r="143" spans="1:23" ht="17.45" customHeight="1">
      <c r="B143" s="26">
        <v>138</v>
      </c>
      <c r="C143" s="220" t="s">
        <v>583</v>
      </c>
      <c r="D143" s="57" t="s">
        <v>579</v>
      </c>
      <c r="E143" s="354" t="s">
        <v>43</v>
      </c>
      <c r="F143" s="355" t="s">
        <v>26</v>
      </c>
      <c r="G143" s="355" t="s">
        <v>27</v>
      </c>
      <c r="H143" s="356" t="s">
        <v>584</v>
      </c>
      <c r="I143" s="220" t="s">
        <v>585</v>
      </c>
      <c r="J143" s="220" t="s">
        <v>586</v>
      </c>
      <c r="K143" s="357">
        <v>43511</v>
      </c>
      <c r="L143" s="357">
        <v>44607</v>
      </c>
      <c r="M143" s="64">
        <v>36</v>
      </c>
      <c r="N143" s="358">
        <v>14625545</v>
      </c>
      <c r="O143" s="64">
        <f t="shared" si="16"/>
        <v>406265.13888888888</v>
      </c>
      <c r="P143" s="35">
        <f t="shared" ca="1" si="11"/>
        <v>35.144103028549338</v>
      </c>
      <c r="Q143" s="36">
        <f t="shared" ca="1" si="14"/>
        <v>14219279.86111111</v>
      </c>
      <c r="R143" s="61"/>
      <c r="S143" s="48"/>
      <c r="T143" s="108">
        <f t="shared" si="15"/>
        <v>14625545</v>
      </c>
      <c r="U143" s="174"/>
    </row>
    <row r="144" spans="1:23" ht="17.45" customHeight="1">
      <c r="B144" s="39">
        <v>139</v>
      </c>
      <c r="C144" s="220" t="s">
        <v>587</v>
      </c>
      <c r="D144" s="57" t="s">
        <v>579</v>
      </c>
      <c r="E144" s="354" t="s">
        <v>43</v>
      </c>
      <c r="F144" s="355" t="s">
        <v>26</v>
      </c>
      <c r="G144" s="355" t="s">
        <v>27</v>
      </c>
      <c r="H144" s="356" t="s">
        <v>588</v>
      </c>
      <c r="I144" s="220" t="s">
        <v>589</v>
      </c>
      <c r="J144" s="220" t="s">
        <v>590</v>
      </c>
      <c r="K144" s="357">
        <v>43511</v>
      </c>
      <c r="L144" s="357">
        <v>44607</v>
      </c>
      <c r="M144" s="64">
        <v>36</v>
      </c>
      <c r="N144" s="358">
        <v>14625545</v>
      </c>
      <c r="O144" s="64">
        <f t="shared" si="16"/>
        <v>406265.13888888888</v>
      </c>
      <c r="P144" s="35">
        <f t="shared" ca="1" si="11"/>
        <v>35.144103028549338</v>
      </c>
      <c r="Q144" s="36">
        <f t="shared" ca="1" si="14"/>
        <v>14219279.86111111</v>
      </c>
      <c r="R144" s="61">
        <f>'[1]KTB FMC'!J698</f>
        <v>4547494</v>
      </c>
      <c r="S144" s="48">
        <f>'[1]KTB FMC'!F699</f>
        <v>3</v>
      </c>
      <c r="T144" s="108">
        <f t="shared" si="15"/>
        <v>10078051</v>
      </c>
      <c r="U144" s="174"/>
    </row>
    <row r="145" spans="2:21" ht="17.45" customHeight="1">
      <c r="B145" s="26">
        <v>140</v>
      </c>
      <c r="C145" s="220" t="s">
        <v>591</v>
      </c>
      <c r="D145" s="57" t="s">
        <v>579</v>
      </c>
      <c r="E145" s="354" t="s">
        <v>43</v>
      </c>
      <c r="F145" s="355" t="s">
        <v>26</v>
      </c>
      <c r="G145" s="355" t="s">
        <v>27</v>
      </c>
      <c r="H145" s="356" t="s">
        <v>592</v>
      </c>
      <c r="I145" s="220" t="s">
        <v>593</v>
      </c>
      <c r="J145" s="220" t="s">
        <v>594</v>
      </c>
      <c r="K145" s="357">
        <v>43511</v>
      </c>
      <c r="L145" s="357">
        <v>44607</v>
      </c>
      <c r="M145" s="64">
        <v>36</v>
      </c>
      <c r="N145" s="358">
        <v>14625545</v>
      </c>
      <c r="O145" s="64">
        <f t="shared" si="16"/>
        <v>406265.13888888888</v>
      </c>
      <c r="P145" s="35">
        <f t="shared" ref="P145:P225" ca="1" si="17">($P$3-K145)/30</f>
        <v>35.144103028549338</v>
      </c>
      <c r="Q145" s="36">
        <f t="shared" ca="1" si="14"/>
        <v>14219279.86111111</v>
      </c>
      <c r="R145" s="61">
        <f>'[1]KTB FMC'!J149</f>
        <v>872100</v>
      </c>
      <c r="S145" s="48">
        <f>'[1]KTB FMC'!F150</f>
        <v>1</v>
      </c>
      <c r="T145" s="108">
        <f t="shared" si="15"/>
        <v>13753445</v>
      </c>
      <c r="U145" s="174"/>
    </row>
    <row r="146" spans="2:21" ht="17.45" customHeight="1">
      <c r="B146" s="39">
        <v>141</v>
      </c>
      <c r="C146" s="220" t="s">
        <v>595</v>
      </c>
      <c r="D146" s="57" t="s">
        <v>579</v>
      </c>
      <c r="E146" s="246" t="s">
        <v>596</v>
      </c>
      <c r="F146" s="355" t="s">
        <v>26</v>
      </c>
      <c r="G146" s="355" t="s">
        <v>27</v>
      </c>
      <c r="H146" s="356" t="s">
        <v>597</v>
      </c>
      <c r="I146" s="220" t="s">
        <v>598</v>
      </c>
      <c r="J146" s="220" t="s">
        <v>599</v>
      </c>
      <c r="K146" s="357">
        <v>43610</v>
      </c>
      <c r="L146" s="357">
        <v>44706</v>
      </c>
      <c r="M146" s="64">
        <v>36</v>
      </c>
      <c r="N146" s="359">
        <v>18000000</v>
      </c>
      <c r="O146" s="64">
        <f t="shared" si="16"/>
        <v>500000</v>
      </c>
      <c r="P146" s="35">
        <f t="shared" ca="1" si="17"/>
        <v>31.844103028549338</v>
      </c>
      <c r="Q146" s="36">
        <f t="shared" ca="1" si="14"/>
        <v>15500000</v>
      </c>
      <c r="R146" s="61">
        <f>'[1]KTB FMC'!J1025</f>
        <v>1034550</v>
      </c>
      <c r="S146" s="48">
        <f>'[1]KTB FMC'!F1026</f>
        <v>1</v>
      </c>
      <c r="T146" s="108">
        <f t="shared" si="15"/>
        <v>16965450</v>
      </c>
      <c r="U146" s="174"/>
    </row>
    <row r="147" spans="2:21" ht="17.45" customHeight="1">
      <c r="B147" s="26">
        <v>142</v>
      </c>
      <c r="C147" s="220" t="s">
        <v>600</v>
      </c>
      <c r="D147" s="57" t="s">
        <v>579</v>
      </c>
      <c r="E147" s="246" t="s">
        <v>503</v>
      </c>
      <c r="F147" s="355" t="s">
        <v>26</v>
      </c>
      <c r="G147" s="355" t="s">
        <v>27</v>
      </c>
      <c r="H147" s="356" t="s">
        <v>601</v>
      </c>
      <c r="I147" s="220" t="s">
        <v>602</v>
      </c>
      <c r="J147" s="220" t="s">
        <v>603</v>
      </c>
      <c r="K147" s="357">
        <v>43614</v>
      </c>
      <c r="L147" s="357">
        <v>44710</v>
      </c>
      <c r="M147" s="64">
        <v>36</v>
      </c>
      <c r="N147" s="359">
        <v>18000000</v>
      </c>
      <c r="O147" s="64">
        <f t="shared" si="16"/>
        <v>500000</v>
      </c>
      <c r="P147" s="35">
        <f t="shared" ca="1" si="17"/>
        <v>31.710769695216005</v>
      </c>
      <c r="Q147" s="36">
        <f t="shared" ca="1" si="14"/>
        <v>15500000</v>
      </c>
      <c r="R147" s="61"/>
      <c r="S147" s="48"/>
      <c r="T147" s="108">
        <f t="shared" si="15"/>
        <v>18000000</v>
      </c>
      <c r="U147" s="174"/>
    </row>
    <row r="148" spans="2:21" ht="17.45" customHeight="1">
      <c r="B148" s="39">
        <v>143</v>
      </c>
      <c r="C148" s="220" t="s">
        <v>600</v>
      </c>
      <c r="D148" s="57" t="s">
        <v>579</v>
      </c>
      <c r="E148" s="246" t="s">
        <v>503</v>
      </c>
      <c r="F148" s="355" t="s">
        <v>26</v>
      </c>
      <c r="G148" s="355" t="s">
        <v>27</v>
      </c>
      <c r="H148" s="356" t="s">
        <v>604</v>
      </c>
      <c r="I148" s="220" t="s">
        <v>605</v>
      </c>
      <c r="J148" s="220" t="s">
        <v>606</v>
      </c>
      <c r="K148" s="357">
        <v>43614</v>
      </c>
      <c r="L148" s="357">
        <v>44710</v>
      </c>
      <c r="M148" s="64">
        <v>36</v>
      </c>
      <c r="N148" s="359">
        <v>18000000</v>
      </c>
      <c r="O148" s="64">
        <f t="shared" si="16"/>
        <v>500000</v>
      </c>
      <c r="P148" s="35">
        <f t="shared" ca="1" si="17"/>
        <v>31.710769695216005</v>
      </c>
      <c r="Q148" s="36">
        <f t="shared" ca="1" si="14"/>
        <v>15500000</v>
      </c>
      <c r="R148" s="61">
        <f>'[1]KTB FMC'!J497</f>
        <v>1712900</v>
      </c>
      <c r="S148" s="48">
        <f>'[1]KTB FMC'!F498</f>
        <v>1</v>
      </c>
      <c r="T148" s="108">
        <f t="shared" si="15"/>
        <v>16287100</v>
      </c>
      <c r="U148" s="174"/>
    </row>
    <row r="149" spans="2:21" ht="17.45" customHeight="1">
      <c r="B149" s="26">
        <v>144</v>
      </c>
      <c r="C149" s="220" t="s">
        <v>607</v>
      </c>
      <c r="D149" s="57" t="s">
        <v>579</v>
      </c>
      <c r="E149" s="246" t="s">
        <v>608</v>
      </c>
      <c r="F149" s="355" t="s">
        <v>26</v>
      </c>
      <c r="G149" s="355" t="s">
        <v>27</v>
      </c>
      <c r="H149" s="356" t="s">
        <v>609</v>
      </c>
      <c r="I149" s="220" t="s">
        <v>610</v>
      </c>
      <c r="J149" s="220" t="s">
        <v>611</v>
      </c>
      <c r="K149" s="357">
        <v>43614</v>
      </c>
      <c r="L149" s="357">
        <v>44710</v>
      </c>
      <c r="M149" s="64">
        <v>36</v>
      </c>
      <c r="N149" s="359">
        <v>18000000</v>
      </c>
      <c r="O149" s="64">
        <f t="shared" si="16"/>
        <v>500000</v>
      </c>
      <c r="P149" s="35">
        <f t="shared" ca="1" si="17"/>
        <v>31.710769695216005</v>
      </c>
      <c r="Q149" s="36">
        <f t="shared" ca="1" si="14"/>
        <v>15500000</v>
      </c>
      <c r="R149" s="61">
        <f>'[1]KTB FMC'!J111</f>
        <v>1825200</v>
      </c>
      <c r="S149" s="48">
        <f>'[1]KTB FMC'!F112</f>
        <v>3</v>
      </c>
      <c r="T149" s="108">
        <f t="shared" si="15"/>
        <v>16174800</v>
      </c>
      <c r="U149" s="174"/>
    </row>
    <row r="150" spans="2:21" ht="17.45" customHeight="1">
      <c r="B150" s="39">
        <v>145</v>
      </c>
      <c r="C150" s="220" t="s">
        <v>607</v>
      </c>
      <c r="D150" s="57" t="s">
        <v>579</v>
      </c>
      <c r="E150" s="246" t="s">
        <v>608</v>
      </c>
      <c r="F150" s="355" t="s">
        <v>26</v>
      </c>
      <c r="G150" s="355" t="s">
        <v>27</v>
      </c>
      <c r="H150" s="356" t="s">
        <v>612</v>
      </c>
      <c r="I150" s="220" t="s">
        <v>613</v>
      </c>
      <c r="J150" s="220" t="s">
        <v>614</v>
      </c>
      <c r="K150" s="357">
        <v>43614</v>
      </c>
      <c r="L150" s="357">
        <v>44710</v>
      </c>
      <c r="M150" s="64">
        <v>36</v>
      </c>
      <c r="N150" s="359">
        <v>18000000</v>
      </c>
      <c r="O150" s="64">
        <f t="shared" si="16"/>
        <v>500000</v>
      </c>
      <c r="P150" s="35">
        <f t="shared" ca="1" si="17"/>
        <v>31.710769695216005</v>
      </c>
      <c r="Q150" s="36">
        <f t="shared" ca="1" si="14"/>
        <v>15500000</v>
      </c>
      <c r="R150" s="61"/>
      <c r="S150" s="48"/>
      <c r="T150" s="108">
        <f t="shared" si="15"/>
        <v>18000000</v>
      </c>
      <c r="U150" s="174"/>
    </row>
    <row r="151" spans="2:21" ht="17.45" customHeight="1">
      <c r="B151" s="26">
        <v>146</v>
      </c>
      <c r="C151" s="220" t="s">
        <v>607</v>
      </c>
      <c r="D151" s="57" t="s">
        <v>579</v>
      </c>
      <c r="E151" s="246" t="s">
        <v>608</v>
      </c>
      <c r="F151" s="355" t="s">
        <v>26</v>
      </c>
      <c r="G151" s="355" t="s">
        <v>27</v>
      </c>
      <c r="H151" s="356" t="s">
        <v>615</v>
      </c>
      <c r="I151" s="220" t="s">
        <v>616</v>
      </c>
      <c r="J151" s="220" t="s">
        <v>617</v>
      </c>
      <c r="K151" s="357">
        <v>43614</v>
      </c>
      <c r="L151" s="357">
        <v>44710</v>
      </c>
      <c r="M151" s="64">
        <v>36</v>
      </c>
      <c r="N151" s="359">
        <v>18000000</v>
      </c>
      <c r="O151" s="64">
        <f t="shared" si="16"/>
        <v>500000</v>
      </c>
      <c r="P151" s="35">
        <f t="shared" ca="1" si="17"/>
        <v>31.710769695216005</v>
      </c>
      <c r="Q151" s="36">
        <f t="shared" ca="1" si="14"/>
        <v>15500000</v>
      </c>
      <c r="R151" s="61"/>
      <c r="S151" s="48"/>
      <c r="T151" s="108">
        <f t="shared" si="15"/>
        <v>18000000</v>
      </c>
      <c r="U151" s="174"/>
    </row>
    <row r="152" spans="2:21" ht="17.45" customHeight="1">
      <c r="B152" s="39">
        <v>147</v>
      </c>
      <c r="C152" s="220" t="s">
        <v>607</v>
      </c>
      <c r="D152" s="57" t="s">
        <v>579</v>
      </c>
      <c r="E152" s="246" t="s">
        <v>608</v>
      </c>
      <c r="F152" s="355" t="s">
        <v>26</v>
      </c>
      <c r="G152" s="355" t="s">
        <v>27</v>
      </c>
      <c r="H152" s="356" t="s">
        <v>618</v>
      </c>
      <c r="I152" s="220" t="s">
        <v>619</v>
      </c>
      <c r="J152" s="220" t="s">
        <v>620</v>
      </c>
      <c r="K152" s="357">
        <v>43614</v>
      </c>
      <c r="L152" s="357">
        <v>44710</v>
      </c>
      <c r="M152" s="64">
        <v>36</v>
      </c>
      <c r="N152" s="359">
        <v>18000000</v>
      </c>
      <c r="O152" s="64">
        <f t="shared" si="16"/>
        <v>500000</v>
      </c>
      <c r="P152" s="35">
        <f t="shared" ca="1" si="17"/>
        <v>31.710769695216005</v>
      </c>
      <c r="Q152" s="36">
        <f t="shared" ca="1" si="14"/>
        <v>15500000</v>
      </c>
      <c r="R152" s="61">
        <f>'[1]KTB FMC'!J301</f>
        <v>1491000</v>
      </c>
      <c r="S152" s="48">
        <f>'[1]KTB FMC'!F302</f>
        <v>1</v>
      </c>
      <c r="T152" s="108">
        <f t="shared" si="15"/>
        <v>16509000</v>
      </c>
      <c r="U152" s="174"/>
    </row>
    <row r="153" spans="2:21" ht="17.45" customHeight="1">
      <c r="B153" s="26">
        <v>148</v>
      </c>
      <c r="C153" s="220" t="s">
        <v>607</v>
      </c>
      <c r="D153" s="57" t="s">
        <v>579</v>
      </c>
      <c r="E153" s="246" t="s">
        <v>608</v>
      </c>
      <c r="F153" s="355" t="s">
        <v>26</v>
      </c>
      <c r="G153" s="355" t="s">
        <v>27</v>
      </c>
      <c r="H153" s="356" t="s">
        <v>621</v>
      </c>
      <c r="I153" s="220" t="s">
        <v>622</v>
      </c>
      <c r="J153" s="220" t="s">
        <v>623</v>
      </c>
      <c r="K153" s="357">
        <v>43614</v>
      </c>
      <c r="L153" s="357">
        <v>44710</v>
      </c>
      <c r="M153" s="64">
        <v>36</v>
      </c>
      <c r="N153" s="359">
        <v>18000000</v>
      </c>
      <c r="O153" s="64">
        <f t="shared" si="16"/>
        <v>500000</v>
      </c>
      <c r="P153" s="35">
        <f t="shared" ca="1" si="17"/>
        <v>31.710769695216005</v>
      </c>
      <c r="Q153" s="36">
        <f t="shared" ca="1" si="14"/>
        <v>15500000</v>
      </c>
      <c r="R153" s="61">
        <f>'[1]KTB FMC'!J737</f>
        <v>4081737</v>
      </c>
      <c r="S153" s="48">
        <f>'[1]KTB FMC'!F738</f>
        <v>2</v>
      </c>
      <c r="T153" s="108">
        <f t="shared" si="15"/>
        <v>13918263</v>
      </c>
      <c r="U153" s="174" t="s">
        <v>624</v>
      </c>
    </row>
    <row r="154" spans="2:21" ht="17.45" customHeight="1">
      <c r="B154" s="39">
        <v>149</v>
      </c>
      <c r="C154" s="220" t="s">
        <v>625</v>
      </c>
      <c r="D154" s="57" t="s">
        <v>579</v>
      </c>
      <c r="E154" s="246" t="s">
        <v>626</v>
      </c>
      <c r="F154" s="355" t="s">
        <v>26</v>
      </c>
      <c r="G154" s="355" t="s">
        <v>27</v>
      </c>
      <c r="H154" s="356" t="s">
        <v>627</v>
      </c>
      <c r="I154" s="220" t="s">
        <v>628</v>
      </c>
      <c r="J154" s="220" t="s">
        <v>629</v>
      </c>
      <c r="K154" s="357">
        <v>43611</v>
      </c>
      <c r="L154" s="357">
        <v>44707</v>
      </c>
      <c r="M154" s="64">
        <v>36</v>
      </c>
      <c r="N154" s="358">
        <v>33279696</v>
      </c>
      <c r="O154" s="64">
        <f t="shared" si="16"/>
        <v>924436</v>
      </c>
      <c r="P154" s="35">
        <f t="shared" ca="1" si="17"/>
        <v>31.810769695216003</v>
      </c>
      <c r="Q154" s="36">
        <f t="shared" ca="1" si="14"/>
        <v>28657516</v>
      </c>
      <c r="R154" s="360">
        <f>'[1]KTB FMC'!J536</f>
        <v>4295620</v>
      </c>
      <c r="S154" s="48">
        <f>'[1]KTB FMC'!F537</f>
        <v>4</v>
      </c>
      <c r="T154" s="108">
        <f>N154-R156</f>
        <v>28586070</v>
      </c>
      <c r="U154" s="174"/>
    </row>
    <row r="155" spans="2:21" ht="17.45" customHeight="1">
      <c r="B155" s="26">
        <v>150</v>
      </c>
      <c r="C155" s="220" t="s">
        <v>625</v>
      </c>
      <c r="D155" s="57" t="s">
        <v>579</v>
      </c>
      <c r="E155" s="246" t="s">
        <v>626</v>
      </c>
      <c r="F155" s="355" t="s">
        <v>26</v>
      </c>
      <c r="G155" s="355" t="s">
        <v>27</v>
      </c>
      <c r="H155" s="356" t="s">
        <v>630</v>
      </c>
      <c r="I155" s="220" t="s">
        <v>631</v>
      </c>
      <c r="J155" s="220" t="s">
        <v>632</v>
      </c>
      <c r="K155" s="357">
        <v>43611</v>
      </c>
      <c r="L155" s="357">
        <v>44707</v>
      </c>
      <c r="M155" s="64">
        <v>36</v>
      </c>
      <c r="N155" s="358">
        <v>33279696</v>
      </c>
      <c r="O155" s="64">
        <f t="shared" si="16"/>
        <v>924436</v>
      </c>
      <c r="P155" s="35">
        <f t="shared" ca="1" si="17"/>
        <v>31.810769695216003</v>
      </c>
      <c r="Q155" s="36">
        <f t="shared" ca="1" si="14"/>
        <v>28657516</v>
      </c>
      <c r="R155" s="61">
        <f>'[1]KTB FMC'!J225</f>
        <v>4152977</v>
      </c>
      <c r="S155" s="48">
        <f>'[1]KTB FMC'!F226</f>
        <v>4</v>
      </c>
      <c r="T155" s="108">
        <f t="shared" si="15"/>
        <v>29126719</v>
      </c>
      <c r="U155" s="174"/>
    </row>
    <row r="156" spans="2:21" ht="17.45" customHeight="1">
      <c r="B156" s="39">
        <v>151</v>
      </c>
      <c r="C156" s="220" t="s">
        <v>625</v>
      </c>
      <c r="D156" s="57" t="s">
        <v>579</v>
      </c>
      <c r="E156" s="246" t="s">
        <v>626</v>
      </c>
      <c r="F156" s="355" t="s">
        <v>26</v>
      </c>
      <c r="G156" s="355" t="s">
        <v>27</v>
      </c>
      <c r="H156" s="356" t="s">
        <v>633</v>
      </c>
      <c r="I156" s="220" t="s">
        <v>634</v>
      </c>
      <c r="J156" s="220" t="s">
        <v>635</v>
      </c>
      <c r="K156" s="357">
        <v>43611</v>
      </c>
      <c r="L156" s="357">
        <v>44707</v>
      </c>
      <c r="M156" s="64">
        <v>36</v>
      </c>
      <c r="N156" s="358">
        <v>33279696</v>
      </c>
      <c r="O156" s="64">
        <f t="shared" si="16"/>
        <v>924436</v>
      </c>
      <c r="P156" s="35">
        <f t="shared" ca="1" si="17"/>
        <v>31.810769695216003</v>
      </c>
      <c r="Q156" s="36">
        <f t="shared" ca="1" si="14"/>
        <v>28657516</v>
      </c>
      <c r="R156" s="61">
        <f>'[1]KTB FMC'!J35</f>
        <v>4693626</v>
      </c>
      <c r="S156" s="48">
        <f>'[1]KTB FMC'!F36</f>
        <v>6</v>
      </c>
      <c r="T156" s="108">
        <f>N156-R156</f>
        <v>28586070</v>
      </c>
      <c r="U156" s="174"/>
    </row>
    <row r="157" spans="2:21" ht="17.45" customHeight="1">
      <c r="B157" s="26">
        <v>152</v>
      </c>
      <c r="C157" s="220" t="s">
        <v>636</v>
      </c>
      <c r="D157" s="57" t="s">
        <v>579</v>
      </c>
      <c r="E157" s="55" t="s">
        <v>637</v>
      </c>
      <c r="F157" s="355" t="s">
        <v>26</v>
      </c>
      <c r="G157" s="355" t="s">
        <v>27</v>
      </c>
      <c r="H157" s="356" t="s">
        <v>638</v>
      </c>
      <c r="I157" s="220" t="s">
        <v>639</v>
      </c>
      <c r="J157" s="220" t="s">
        <v>640</v>
      </c>
      <c r="K157" s="357">
        <v>43648</v>
      </c>
      <c r="L157" s="357">
        <v>44744</v>
      </c>
      <c r="M157" s="64">
        <v>36</v>
      </c>
      <c r="N157" s="358">
        <f>86400000/2</f>
        <v>43200000</v>
      </c>
      <c r="O157" s="64">
        <f t="shared" si="16"/>
        <v>1200000</v>
      </c>
      <c r="P157" s="35">
        <f t="shared" ca="1" si="17"/>
        <v>30.577436361882672</v>
      </c>
      <c r="Q157" s="36">
        <f t="shared" ca="1" si="14"/>
        <v>36000000</v>
      </c>
      <c r="R157" s="61">
        <f>'[1]KTB FMC'!J73</f>
        <v>16973620</v>
      </c>
      <c r="S157" s="48">
        <f>'[1]KTB FMC'!F74</f>
        <v>8</v>
      </c>
      <c r="T157" s="108">
        <f t="shared" si="15"/>
        <v>26226380</v>
      </c>
      <c r="U157" s="174"/>
    </row>
    <row r="158" spans="2:21" ht="17.45" customHeight="1">
      <c r="B158" s="39">
        <v>153</v>
      </c>
      <c r="C158" s="220" t="s">
        <v>641</v>
      </c>
      <c r="D158" s="57" t="s">
        <v>579</v>
      </c>
      <c r="E158" s="55" t="s">
        <v>637</v>
      </c>
      <c r="F158" s="355" t="s">
        <v>26</v>
      </c>
      <c r="G158" s="355" t="s">
        <v>27</v>
      </c>
      <c r="H158" s="356" t="s">
        <v>642</v>
      </c>
      <c r="I158" s="220" t="s">
        <v>643</v>
      </c>
      <c r="J158" s="220" t="s">
        <v>644</v>
      </c>
      <c r="K158" s="357">
        <v>43648</v>
      </c>
      <c r="L158" s="357">
        <v>44744</v>
      </c>
      <c r="M158" s="64">
        <v>36</v>
      </c>
      <c r="N158" s="358">
        <f>86400000/2</f>
        <v>43200000</v>
      </c>
      <c r="O158" s="64">
        <f t="shared" si="16"/>
        <v>1200000</v>
      </c>
      <c r="P158" s="35">
        <f t="shared" ca="1" si="17"/>
        <v>30.577436361882672</v>
      </c>
      <c r="Q158" s="36">
        <f t="shared" ca="1" si="14"/>
        <v>36000000</v>
      </c>
      <c r="R158" s="61">
        <f>'[1]KTB FMC'!J187</f>
        <v>596288</v>
      </c>
      <c r="S158" s="48">
        <f>'[1]KTB FMC'!F188</f>
        <v>1</v>
      </c>
      <c r="T158" s="108">
        <f t="shared" si="15"/>
        <v>42603712</v>
      </c>
      <c r="U158" s="174"/>
    </row>
    <row r="159" spans="2:21" ht="17.45" customHeight="1">
      <c r="B159" s="26">
        <v>154</v>
      </c>
      <c r="C159" s="220" t="s">
        <v>645</v>
      </c>
      <c r="D159" s="57" t="s">
        <v>579</v>
      </c>
      <c r="E159" s="55" t="s">
        <v>566</v>
      </c>
      <c r="F159" s="355" t="s">
        <v>26</v>
      </c>
      <c r="G159" s="355" t="s">
        <v>27</v>
      </c>
      <c r="H159" s="356" t="s">
        <v>646</v>
      </c>
      <c r="I159" s="220" t="s">
        <v>647</v>
      </c>
      <c r="J159" s="220" t="s">
        <v>648</v>
      </c>
      <c r="K159" s="357">
        <v>43689</v>
      </c>
      <c r="L159" s="357">
        <v>44785</v>
      </c>
      <c r="M159" s="64">
        <v>36</v>
      </c>
      <c r="N159" s="358">
        <v>50400000</v>
      </c>
      <c r="O159" s="64">
        <f t="shared" si="16"/>
        <v>1400000</v>
      </c>
      <c r="P159" s="35">
        <f t="shared" ca="1" si="17"/>
        <v>29.210769695216005</v>
      </c>
      <c r="Q159" s="36">
        <f t="shared" ca="1" si="14"/>
        <v>40600000</v>
      </c>
      <c r="R159" s="61"/>
      <c r="S159" s="48"/>
      <c r="T159" s="108">
        <f t="shared" si="15"/>
        <v>50400000</v>
      </c>
      <c r="U159" s="174"/>
    </row>
    <row r="160" spans="2:21" ht="17.45" customHeight="1">
      <c r="B160" s="39">
        <v>155</v>
      </c>
      <c r="C160" s="220" t="s">
        <v>649</v>
      </c>
      <c r="D160" s="57" t="s">
        <v>579</v>
      </c>
      <c r="E160" s="246" t="s">
        <v>626</v>
      </c>
      <c r="F160" s="355" t="s">
        <v>26</v>
      </c>
      <c r="G160" s="355" t="s">
        <v>27</v>
      </c>
      <c r="H160" s="356" t="s">
        <v>650</v>
      </c>
      <c r="I160" s="220" t="s">
        <v>651</v>
      </c>
      <c r="J160" s="220" t="s">
        <v>652</v>
      </c>
      <c r="K160" s="357">
        <v>43737</v>
      </c>
      <c r="L160" s="357">
        <v>44833</v>
      </c>
      <c r="M160" s="64">
        <v>36</v>
      </c>
      <c r="N160" s="358">
        <v>37800000</v>
      </c>
      <c r="O160" s="64">
        <f t="shared" si="16"/>
        <v>1050000</v>
      </c>
      <c r="P160" s="35">
        <f t="shared" ca="1" si="17"/>
        <v>27.610769695216003</v>
      </c>
      <c r="Q160" s="36">
        <f t="shared" ca="1" si="14"/>
        <v>28350000</v>
      </c>
      <c r="R160" s="61">
        <f>'[1]KTB FMC'!J576</f>
        <v>1097600</v>
      </c>
      <c r="S160" s="48">
        <f>'[1]KTB FMC'!F577</f>
        <v>1</v>
      </c>
      <c r="T160" s="108">
        <f t="shared" si="15"/>
        <v>36702400</v>
      </c>
      <c r="U160" s="174"/>
    </row>
    <row r="161" spans="2:21" ht="17.45" customHeight="1">
      <c r="B161" s="26">
        <v>156</v>
      </c>
      <c r="C161" s="220" t="s">
        <v>653</v>
      </c>
      <c r="D161" s="57" t="s">
        <v>579</v>
      </c>
      <c r="E161" s="246" t="s">
        <v>626</v>
      </c>
      <c r="F161" s="355" t="s">
        <v>26</v>
      </c>
      <c r="G161" s="355" t="s">
        <v>27</v>
      </c>
      <c r="H161" s="356" t="s">
        <v>654</v>
      </c>
      <c r="I161" s="220" t="s">
        <v>655</v>
      </c>
      <c r="J161" s="220" t="s">
        <v>656</v>
      </c>
      <c r="K161" s="357">
        <v>43788</v>
      </c>
      <c r="L161" s="357">
        <v>44884</v>
      </c>
      <c r="M161" s="64">
        <v>36</v>
      </c>
      <c r="N161" s="358">
        <v>37800000</v>
      </c>
      <c r="O161" s="64">
        <f t="shared" si="16"/>
        <v>1050000</v>
      </c>
      <c r="P161" s="35">
        <f t="shared" ca="1" si="17"/>
        <v>25.910769695216004</v>
      </c>
      <c r="Q161" s="36">
        <f t="shared" ca="1" si="14"/>
        <v>26250000</v>
      </c>
      <c r="R161" s="61">
        <f>'[1]KTB FMC'!J778</f>
        <v>2946517</v>
      </c>
      <c r="S161" s="48">
        <f>'[1]KTB FMC'!F779</f>
        <v>2</v>
      </c>
      <c r="T161" s="108">
        <f t="shared" si="15"/>
        <v>34853483</v>
      </c>
      <c r="U161" s="174"/>
    </row>
    <row r="162" spans="2:21" ht="17.45" customHeight="1">
      <c r="B162" s="39">
        <v>157</v>
      </c>
      <c r="C162" s="220" t="s">
        <v>657</v>
      </c>
      <c r="D162" s="57" t="s">
        <v>579</v>
      </c>
      <c r="E162" s="246" t="s">
        <v>608</v>
      </c>
      <c r="F162" s="355" t="s">
        <v>26</v>
      </c>
      <c r="G162" s="355" t="s">
        <v>27</v>
      </c>
      <c r="H162" s="356" t="s">
        <v>658</v>
      </c>
      <c r="I162" s="220" t="s">
        <v>659</v>
      </c>
      <c r="J162" s="220" t="s">
        <v>660</v>
      </c>
      <c r="K162" s="357">
        <v>43788</v>
      </c>
      <c r="L162" s="357">
        <v>44154</v>
      </c>
      <c r="M162" s="64">
        <v>12</v>
      </c>
      <c r="N162" s="358">
        <v>3600000</v>
      </c>
      <c r="O162" s="64">
        <f t="shared" si="16"/>
        <v>300000</v>
      </c>
      <c r="P162" s="35">
        <f t="shared" ca="1" si="17"/>
        <v>25.910769695216004</v>
      </c>
      <c r="Q162" s="36">
        <f t="shared" ca="1" si="14"/>
        <v>7500000</v>
      </c>
      <c r="R162" s="61"/>
      <c r="S162" s="48"/>
      <c r="T162" s="108">
        <f t="shared" si="15"/>
        <v>3600000</v>
      </c>
      <c r="U162" s="174"/>
    </row>
    <row r="163" spans="2:21" ht="17.45" customHeight="1">
      <c r="B163" s="26">
        <v>158</v>
      </c>
      <c r="C163" s="220" t="s">
        <v>661</v>
      </c>
      <c r="D163" s="57" t="s">
        <v>579</v>
      </c>
      <c r="E163" s="246" t="s">
        <v>662</v>
      </c>
      <c r="F163" s="355" t="s">
        <v>26</v>
      </c>
      <c r="G163" s="355" t="s">
        <v>27</v>
      </c>
      <c r="H163" s="356" t="s">
        <v>663</v>
      </c>
      <c r="I163" s="220" t="s">
        <v>664</v>
      </c>
      <c r="J163" s="220" t="s">
        <v>665</v>
      </c>
      <c r="K163" s="357">
        <v>43885</v>
      </c>
      <c r="L163" s="357">
        <v>44981</v>
      </c>
      <c r="M163" s="64">
        <v>36</v>
      </c>
      <c r="N163" s="358">
        <v>50400000</v>
      </c>
      <c r="O163" s="64">
        <f t="shared" si="16"/>
        <v>1400000</v>
      </c>
      <c r="P163" s="35">
        <f t="shared" ca="1" si="17"/>
        <v>22.67743636188267</v>
      </c>
      <c r="Q163" s="36">
        <f t="shared" ca="1" si="14"/>
        <v>30800000</v>
      </c>
      <c r="R163" s="61">
        <f>'[1]KTB FMC'!J340</f>
        <v>6417326</v>
      </c>
      <c r="S163" s="48">
        <f>'[1]KTB FMC'!F341</f>
        <v>3</v>
      </c>
      <c r="T163" s="108">
        <f t="shared" si="15"/>
        <v>43982674</v>
      </c>
      <c r="U163" s="174" t="s">
        <v>666</v>
      </c>
    </row>
    <row r="164" spans="2:21" ht="17.45" customHeight="1">
      <c r="B164" s="39">
        <v>159</v>
      </c>
      <c r="C164" s="220" t="s">
        <v>667</v>
      </c>
      <c r="D164" s="57" t="s">
        <v>579</v>
      </c>
      <c r="E164" s="246" t="s">
        <v>503</v>
      </c>
      <c r="F164" s="355" t="s">
        <v>26</v>
      </c>
      <c r="G164" s="355" t="s">
        <v>27</v>
      </c>
      <c r="H164" s="356" t="s">
        <v>668</v>
      </c>
      <c r="I164" s="220" t="s">
        <v>669</v>
      </c>
      <c r="J164" s="220" t="s">
        <v>670</v>
      </c>
      <c r="K164" s="357">
        <v>43896</v>
      </c>
      <c r="L164" s="357">
        <v>44991</v>
      </c>
      <c r="M164" s="64">
        <v>36</v>
      </c>
      <c r="N164" s="358">
        <v>19800000</v>
      </c>
      <c r="O164" s="64">
        <f t="shared" si="16"/>
        <v>550000</v>
      </c>
      <c r="P164" s="116">
        <f t="shared" ca="1" si="17"/>
        <v>22.310769695216003</v>
      </c>
      <c r="Q164" s="117">
        <f t="shared" ca="1" si="14"/>
        <v>12100000</v>
      </c>
      <c r="R164" s="61"/>
      <c r="S164" s="48"/>
      <c r="T164" s="108">
        <f t="shared" si="15"/>
        <v>19800000</v>
      </c>
      <c r="U164" s="174"/>
    </row>
    <row r="165" spans="2:21" ht="17.45" customHeight="1">
      <c r="B165" s="26">
        <v>160</v>
      </c>
      <c r="C165" s="220" t="s">
        <v>671</v>
      </c>
      <c r="D165" s="57" t="s">
        <v>579</v>
      </c>
      <c r="E165" s="246" t="s">
        <v>608</v>
      </c>
      <c r="F165" s="355" t="s">
        <v>26</v>
      </c>
      <c r="G165" s="355" t="s">
        <v>27</v>
      </c>
      <c r="H165" s="356" t="s">
        <v>672</v>
      </c>
      <c r="I165" s="220" t="s">
        <v>673</v>
      </c>
      <c r="J165" s="220" t="s">
        <v>674</v>
      </c>
      <c r="K165" s="357">
        <v>43956</v>
      </c>
      <c r="L165" s="357">
        <v>45051</v>
      </c>
      <c r="M165" s="64">
        <v>36</v>
      </c>
      <c r="N165" s="358">
        <v>19800000</v>
      </c>
      <c r="O165" s="64">
        <f t="shared" si="16"/>
        <v>550000</v>
      </c>
      <c r="P165" s="116">
        <f t="shared" ca="1" si="17"/>
        <v>20.310769695216003</v>
      </c>
      <c r="Q165" s="117">
        <f t="shared" ca="1" si="14"/>
        <v>11000000</v>
      </c>
      <c r="R165" s="61"/>
      <c r="S165" s="48"/>
      <c r="T165" s="108">
        <f t="shared" si="15"/>
        <v>19800000</v>
      </c>
      <c r="U165" s="174"/>
    </row>
    <row r="166" spans="2:21" ht="17.45" customHeight="1">
      <c r="B166" s="39">
        <v>161</v>
      </c>
      <c r="C166" s="220" t="s">
        <v>671</v>
      </c>
      <c r="D166" s="57" t="s">
        <v>579</v>
      </c>
      <c r="E166" s="246" t="s">
        <v>608</v>
      </c>
      <c r="F166" s="355" t="s">
        <v>26</v>
      </c>
      <c r="G166" s="355" t="s">
        <v>27</v>
      </c>
      <c r="H166" s="356" t="s">
        <v>675</v>
      </c>
      <c r="I166" s="220" t="s">
        <v>676</v>
      </c>
      <c r="J166" s="220" t="s">
        <v>677</v>
      </c>
      <c r="K166" s="357">
        <v>43956</v>
      </c>
      <c r="L166" s="357">
        <v>45051</v>
      </c>
      <c r="M166" s="64">
        <v>36</v>
      </c>
      <c r="N166" s="358">
        <v>19800000</v>
      </c>
      <c r="O166" s="64">
        <f t="shared" si="16"/>
        <v>550000</v>
      </c>
      <c r="P166" s="116">
        <f t="shared" ca="1" si="17"/>
        <v>20.310769695216003</v>
      </c>
      <c r="Q166" s="117">
        <f t="shared" ca="1" si="14"/>
        <v>11000000</v>
      </c>
      <c r="R166" s="61"/>
      <c r="S166" s="48"/>
      <c r="T166" s="108">
        <f t="shared" si="15"/>
        <v>19800000</v>
      </c>
      <c r="U166" s="174"/>
    </row>
    <row r="167" spans="2:21" ht="17.45" customHeight="1">
      <c r="B167" s="26">
        <v>162</v>
      </c>
      <c r="C167" s="220" t="s">
        <v>678</v>
      </c>
      <c r="D167" s="57" t="s">
        <v>579</v>
      </c>
      <c r="E167" s="246" t="s">
        <v>503</v>
      </c>
      <c r="F167" s="355" t="s">
        <v>26</v>
      </c>
      <c r="G167" s="355" t="s">
        <v>27</v>
      </c>
      <c r="H167" s="356" t="s">
        <v>679</v>
      </c>
      <c r="I167" s="220" t="s">
        <v>680</v>
      </c>
      <c r="J167" s="220" t="s">
        <v>681</v>
      </c>
      <c r="K167" s="357">
        <v>43956</v>
      </c>
      <c r="L167" s="357">
        <v>45051</v>
      </c>
      <c r="M167" s="64">
        <v>36</v>
      </c>
      <c r="N167" s="358">
        <v>19800000</v>
      </c>
      <c r="O167" s="64">
        <f t="shared" si="16"/>
        <v>550000</v>
      </c>
      <c r="P167" s="116">
        <f t="shared" ca="1" si="17"/>
        <v>20.310769695216003</v>
      </c>
      <c r="Q167" s="117">
        <f t="shared" ca="1" si="14"/>
        <v>11000000</v>
      </c>
      <c r="R167" s="61"/>
      <c r="S167" s="48"/>
      <c r="T167" s="108">
        <f t="shared" si="15"/>
        <v>19800000</v>
      </c>
      <c r="U167" s="174"/>
    </row>
    <row r="168" spans="2:21" ht="17.45" customHeight="1">
      <c r="B168" s="39">
        <v>163</v>
      </c>
      <c r="C168" s="220" t="s">
        <v>678</v>
      </c>
      <c r="D168" s="57" t="s">
        <v>579</v>
      </c>
      <c r="E168" s="246" t="s">
        <v>503</v>
      </c>
      <c r="F168" s="355" t="s">
        <v>26</v>
      </c>
      <c r="G168" s="355" t="s">
        <v>27</v>
      </c>
      <c r="H168" s="356" t="s">
        <v>682</v>
      </c>
      <c r="I168" s="220" t="s">
        <v>683</v>
      </c>
      <c r="J168" s="220" t="s">
        <v>684</v>
      </c>
      <c r="K168" s="357">
        <v>43956</v>
      </c>
      <c r="L168" s="357">
        <v>45051</v>
      </c>
      <c r="M168" s="64">
        <v>36</v>
      </c>
      <c r="N168" s="358">
        <v>19800000</v>
      </c>
      <c r="O168" s="64">
        <f t="shared" si="16"/>
        <v>550000</v>
      </c>
      <c r="P168" s="116">
        <f t="shared" ca="1" si="17"/>
        <v>20.310769695216003</v>
      </c>
      <c r="Q168" s="117">
        <f t="shared" ca="1" si="14"/>
        <v>11000000</v>
      </c>
      <c r="R168" s="61"/>
      <c r="S168" s="48"/>
      <c r="T168" s="108">
        <f t="shared" si="15"/>
        <v>19800000</v>
      </c>
      <c r="U168" s="174"/>
    </row>
    <row r="169" spans="2:21" ht="17.45" customHeight="1">
      <c r="B169" s="26">
        <v>164</v>
      </c>
      <c r="C169" s="220" t="s">
        <v>678</v>
      </c>
      <c r="D169" s="57" t="s">
        <v>579</v>
      </c>
      <c r="E169" s="246" t="s">
        <v>503</v>
      </c>
      <c r="F169" s="355" t="s">
        <v>26</v>
      </c>
      <c r="G169" s="355" t="s">
        <v>27</v>
      </c>
      <c r="H169" s="356" t="s">
        <v>685</v>
      </c>
      <c r="I169" s="220" t="s">
        <v>686</v>
      </c>
      <c r="J169" s="220" t="s">
        <v>687</v>
      </c>
      <c r="K169" s="357">
        <v>43956</v>
      </c>
      <c r="L169" s="357">
        <v>45051</v>
      </c>
      <c r="M169" s="64">
        <v>36</v>
      </c>
      <c r="N169" s="358">
        <v>19800000</v>
      </c>
      <c r="O169" s="64">
        <f t="shared" si="16"/>
        <v>550000</v>
      </c>
      <c r="P169" s="116">
        <f t="shared" ca="1" si="17"/>
        <v>20.310769695216003</v>
      </c>
      <c r="Q169" s="117">
        <f t="shared" ca="1" si="14"/>
        <v>11000000</v>
      </c>
      <c r="R169" s="61"/>
      <c r="S169" s="48"/>
      <c r="T169" s="108">
        <f t="shared" si="15"/>
        <v>19800000</v>
      </c>
      <c r="U169" s="174"/>
    </row>
    <row r="170" spans="2:21" ht="17.45" customHeight="1">
      <c r="B170" s="39">
        <v>165</v>
      </c>
      <c r="C170" s="220" t="s">
        <v>688</v>
      </c>
      <c r="D170" s="57" t="s">
        <v>579</v>
      </c>
      <c r="E170" s="246" t="s">
        <v>553</v>
      </c>
      <c r="F170" s="355" t="s">
        <v>26</v>
      </c>
      <c r="G170" s="355" t="s">
        <v>27</v>
      </c>
      <c r="H170" s="356" t="s">
        <v>689</v>
      </c>
      <c r="I170" s="220" t="s">
        <v>690</v>
      </c>
      <c r="J170" s="220" t="s">
        <v>691</v>
      </c>
      <c r="K170" s="357">
        <v>43993</v>
      </c>
      <c r="L170" s="357">
        <v>45088</v>
      </c>
      <c r="M170" s="64">
        <v>36</v>
      </c>
      <c r="N170" s="358">
        <v>19800000</v>
      </c>
      <c r="O170" s="64">
        <f t="shared" si="16"/>
        <v>550000</v>
      </c>
      <c r="P170" s="116">
        <f t="shared" ca="1" si="17"/>
        <v>19.077436361882672</v>
      </c>
      <c r="Q170" s="117">
        <f t="shared" ca="1" si="14"/>
        <v>10450000</v>
      </c>
      <c r="R170" s="61"/>
      <c r="S170" s="48"/>
      <c r="T170" s="108">
        <f t="shared" si="15"/>
        <v>19800000</v>
      </c>
      <c r="U170" s="174"/>
    </row>
    <row r="171" spans="2:21" ht="17.45" customHeight="1">
      <c r="B171" s="26">
        <v>166</v>
      </c>
      <c r="C171" s="220" t="s">
        <v>692</v>
      </c>
      <c r="D171" s="57" t="s">
        <v>579</v>
      </c>
      <c r="E171" s="246" t="s">
        <v>553</v>
      </c>
      <c r="F171" s="355" t="s">
        <v>26</v>
      </c>
      <c r="G171" s="355" t="s">
        <v>27</v>
      </c>
      <c r="H171" s="356" t="s">
        <v>693</v>
      </c>
      <c r="I171" s="220" t="s">
        <v>694</v>
      </c>
      <c r="J171" s="220" t="s">
        <v>695</v>
      </c>
      <c r="K171" s="357">
        <v>43993</v>
      </c>
      <c r="L171" s="357">
        <v>44723</v>
      </c>
      <c r="M171" s="64">
        <v>24</v>
      </c>
      <c r="N171" s="358">
        <v>10800000</v>
      </c>
      <c r="O171" s="64">
        <f t="shared" si="16"/>
        <v>450000</v>
      </c>
      <c r="P171" s="116">
        <f t="shared" ca="1" si="17"/>
        <v>19.077436361882672</v>
      </c>
      <c r="Q171" s="117">
        <f t="shared" ca="1" si="14"/>
        <v>8550000</v>
      </c>
      <c r="R171" s="61"/>
      <c r="S171" s="48"/>
      <c r="T171" s="108">
        <f t="shared" si="15"/>
        <v>10800000</v>
      </c>
      <c r="U171" s="174"/>
    </row>
    <row r="172" spans="2:21" ht="17.45" customHeight="1">
      <c r="B172" s="39">
        <v>167</v>
      </c>
      <c r="C172" s="220" t="s">
        <v>696</v>
      </c>
      <c r="D172" s="57" t="s">
        <v>579</v>
      </c>
      <c r="E172" s="246" t="s">
        <v>697</v>
      </c>
      <c r="F172" s="355" t="s">
        <v>26</v>
      </c>
      <c r="G172" s="355" t="s">
        <v>27</v>
      </c>
      <c r="H172" s="356" t="s">
        <v>698</v>
      </c>
      <c r="I172" s="220" t="s">
        <v>699</v>
      </c>
      <c r="J172" s="220" t="s">
        <v>700</v>
      </c>
      <c r="K172" s="357">
        <v>43993</v>
      </c>
      <c r="L172" s="357">
        <v>45088</v>
      </c>
      <c r="M172" s="64">
        <v>36</v>
      </c>
      <c r="N172" s="358">
        <v>19800000</v>
      </c>
      <c r="O172" s="64">
        <f t="shared" si="16"/>
        <v>550000</v>
      </c>
      <c r="P172" s="116">
        <f t="shared" ca="1" si="17"/>
        <v>19.077436361882672</v>
      </c>
      <c r="Q172" s="117">
        <f t="shared" ca="1" si="14"/>
        <v>10450000</v>
      </c>
      <c r="R172" s="61"/>
      <c r="S172" s="48"/>
      <c r="T172" s="108">
        <f t="shared" si="15"/>
        <v>19800000</v>
      </c>
      <c r="U172" s="174"/>
    </row>
    <row r="173" spans="2:21" ht="17.45" customHeight="1">
      <c r="B173" s="26">
        <v>168</v>
      </c>
      <c r="C173" s="220" t="s">
        <v>701</v>
      </c>
      <c r="D173" s="57" t="s">
        <v>579</v>
      </c>
      <c r="E173" s="246" t="s">
        <v>553</v>
      </c>
      <c r="F173" s="355" t="s">
        <v>26</v>
      </c>
      <c r="G173" s="355" t="s">
        <v>27</v>
      </c>
      <c r="H173" s="356" t="s">
        <v>702</v>
      </c>
      <c r="I173" s="220" t="s">
        <v>703</v>
      </c>
      <c r="J173" s="220" t="s">
        <v>704</v>
      </c>
      <c r="K173" s="357">
        <v>43993</v>
      </c>
      <c r="L173" s="357">
        <v>45088</v>
      </c>
      <c r="M173" s="64">
        <v>36</v>
      </c>
      <c r="N173" s="358">
        <v>19800000</v>
      </c>
      <c r="O173" s="64">
        <f t="shared" si="16"/>
        <v>550000</v>
      </c>
      <c r="P173" s="116">
        <f t="shared" ca="1" si="17"/>
        <v>19.077436361882672</v>
      </c>
      <c r="Q173" s="117">
        <f t="shared" ca="1" si="14"/>
        <v>10450000</v>
      </c>
      <c r="R173" s="61"/>
      <c r="S173" s="48"/>
      <c r="T173" s="108">
        <f t="shared" si="15"/>
        <v>19800000</v>
      </c>
      <c r="U173" s="174"/>
    </row>
    <row r="174" spans="2:21" ht="17.45" customHeight="1">
      <c r="B174" s="39">
        <v>169</v>
      </c>
      <c r="C174" s="220" t="s">
        <v>705</v>
      </c>
      <c r="D174" s="57" t="s">
        <v>579</v>
      </c>
      <c r="E174" s="246" t="s">
        <v>697</v>
      </c>
      <c r="F174" s="355" t="s">
        <v>26</v>
      </c>
      <c r="G174" s="355" t="s">
        <v>27</v>
      </c>
      <c r="H174" s="356" t="s">
        <v>706</v>
      </c>
      <c r="I174" s="220" t="s">
        <v>707</v>
      </c>
      <c r="J174" s="220" t="s">
        <v>708</v>
      </c>
      <c r="K174" s="357">
        <v>43993</v>
      </c>
      <c r="L174" s="357">
        <v>45088</v>
      </c>
      <c r="M174" s="64">
        <v>36</v>
      </c>
      <c r="N174" s="358">
        <v>19800000</v>
      </c>
      <c r="O174" s="64">
        <f t="shared" si="16"/>
        <v>550000</v>
      </c>
      <c r="P174" s="116">
        <f t="shared" ca="1" si="17"/>
        <v>19.077436361882672</v>
      </c>
      <c r="Q174" s="117">
        <f t="shared" ca="1" si="14"/>
        <v>10450000</v>
      </c>
      <c r="R174" s="61"/>
      <c r="S174" s="48"/>
      <c r="T174" s="108">
        <f t="shared" si="15"/>
        <v>19800000</v>
      </c>
      <c r="U174" s="174"/>
    </row>
    <row r="175" spans="2:21" ht="17.45" customHeight="1">
      <c r="B175" s="26">
        <v>170</v>
      </c>
      <c r="C175" s="220" t="s">
        <v>705</v>
      </c>
      <c r="D175" s="57" t="s">
        <v>579</v>
      </c>
      <c r="E175" s="246" t="s">
        <v>697</v>
      </c>
      <c r="F175" s="355" t="s">
        <v>26</v>
      </c>
      <c r="G175" s="355" t="s">
        <v>27</v>
      </c>
      <c r="H175" s="356" t="s">
        <v>709</v>
      </c>
      <c r="I175" s="220" t="s">
        <v>710</v>
      </c>
      <c r="J175" s="220" t="s">
        <v>711</v>
      </c>
      <c r="K175" s="357">
        <v>43993</v>
      </c>
      <c r="L175" s="357">
        <v>45088</v>
      </c>
      <c r="M175" s="64">
        <v>36</v>
      </c>
      <c r="N175" s="358">
        <v>19800000</v>
      </c>
      <c r="O175" s="64">
        <f t="shared" si="16"/>
        <v>550000</v>
      </c>
      <c r="P175" s="116">
        <f t="shared" ca="1" si="17"/>
        <v>19.077436361882672</v>
      </c>
      <c r="Q175" s="117">
        <f t="shared" ca="1" si="14"/>
        <v>10450000</v>
      </c>
      <c r="R175" s="61"/>
      <c r="S175" s="48"/>
      <c r="T175" s="108">
        <f t="shared" si="15"/>
        <v>19800000</v>
      </c>
      <c r="U175" s="174"/>
    </row>
    <row r="176" spans="2:21" ht="17.45" customHeight="1">
      <c r="B176" s="39">
        <v>171</v>
      </c>
      <c r="C176" s="220" t="s">
        <v>712</v>
      </c>
      <c r="D176" s="57" t="s">
        <v>579</v>
      </c>
      <c r="E176" s="55" t="s">
        <v>637</v>
      </c>
      <c r="F176" s="355" t="s">
        <v>26</v>
      </c>
      <c r="G176" s="355" t="s">
        <v>27</v>
      </c>
      <c r="H176" s="356" t="s">
        <v>713</v>
      </c>
      <c r="I176" s="220" t="s">
        <v>714</v>
      </c>
      <c r="J176" s="220" t="s">
        <v>715</v>
      </c>
      <c r="K176" s="357">
        <v>43993</v>
      </c>
      <c r="L176" s="357">
        <v>45088</v>
      </c>
      <c r="M176" s="64">
        <v>36</v>
      </c>
      <c r="N176" s="358">
        <v>43200000</v>
      </c>
      <c r="O176" s="64">
        <f t="shared" si="16"/>
        <v>1200000</v>
      </c>
      <c r="P176" s="116">
        <f t="shared" ca="1" si="17"/>
        <v>19.077436361882672</v>
      </c>
      <c r="Q176" s="117">
        <f t="shared" ca="1" si="14"/>
        <v>22800000</v>
      </c>
      <c r="R176" s="61"/>
      <c r="S176" s="48"/>
      <c r="T176" s="108">
        <f t="shared" si="15"/>
        <v>43200000</v>
      </c>
      <c r="U176" s="174"/>
    </row>
    <row r="177" spans="2:21" ht="17.45" customHeight="1">
      <c r="B177" s="26">
        <v>172</v>
      </c>
      <c r="C177" s="220" t="s">
        <v>712</v>
      </c>
      <c r="D177" s="57" t="s">
        <v>579</v>
      </c>
      <c r="E177" s="55" t="s">
        <v>637</v>
      </c>
      <c r="F177" s="355" t="s">
        <v>26</v>
      </c>
      <c r="G177" s="355" t="s">
        <v>27</v>
      </c>
      <c r="H177" s="356" t="s">
        <v>716</v>
      </c>
      <c r="I177" s="220" t="s">
        <v>717</v>
      </c>
      <c r="J177" s="220" t="s">
        <v>718</v>
      </c>
      <c r="K177" s="357">
        <v>43993</v>
      </c>
      <c r="L177" s="357">
        <v>45088</v>
      </c>
      <c r="M177" s="64">
        <v>36</v>
      </c>
      <c r="N177" s="358">
        <v>43200000</v>
      </c>
      <c r="O177" s="64">
        <f t="shared" si="16"/>
        <v>1200000</v>
      </c>
      <c r="P177" s="116">
        <f t="shared" ca="1" si="17"/>
        <v>19.077436361882672</v>
      </c>
      <c r="Q177" s="117">
        <f t="shared" ca="1" si="14"/>
        <v>22800000</v>
      </c>
      <c r="R177" s="61">
        <f>'[1]KTB FMC'!J945</f>
        <v>2997005</v>
      </c>
      <c r="S177" s="48">
        <f>'[1]KTB FMC'!F946</f>
        <v>1</v>
      </c>
      <c r="T177" s="108">
        <f t="shared" si="15"/>
        <v>40202995</v>
      </c>
      <c r="U177" s="174"/>
    </row>
    <row r="178" spans="2:21" ht="17.45" customHeight="1">
      <c r="B178" s="39">
        <v>173</v>
      </c>
      <c r="C178" s="220" t="s">
        <v>719</v>
      </c>
      <c r="D178" s="57" t="s">
        <v>579</v>
      </c>
      <c r="E178" s="246" t="s">
        <v>697</v>
      </c>
      <c r="F178" s="355" t="s">
        <v>26</v>
      </c>
      <c r="G178" s="355" t="s">
        <v>27</v>
      </c>
      <c r="H178" s="361" t="s">
        <v>720</v>
      </c>
      <c r="I178" s="220" t="s">
        <v>721</v>
      </c>
      <c r="J178" s="220" t="s">
        <v>722</v>
      </c>
      <c r="K178" s="357">
        <v>44012</v>
      </c>
      <c r="L178" s="357">
        <v>45107</v>
      </c>
      <c r="M178" s="64">
        <v>36</v>
      </c>
      <c r="N178" s="358">
        <v>19800000</v>
      </c>
      <c r="O178" s="64">
        <f t="shared" si="16"/>
        <v>550000</v>
      </c>
      <c r="P178" s="116">
        <f t="shared" ca="1" si="17"/>
        <v>18.444103028549339</v>
      </c>
      <c r="Q178" s="117">
        <f t="shared" ref="Q178:Q241" ca="1" si="18">LEFT(P178,2)*O178</f>
        <v>9900000</v>
      </c>
      <c r="R178" s="61"/>
      <c r="S178" s="48"/>
      <c r="T178" s="108">
        <f t="shared" si="15"/>
        <v>19800000</v>
      </c>
      <c r="U178" s="174"/>
    </row>
    <row r="179" spans="2:21" ht="17.45" customHeight="1">
      <c r="B179" s="26">
        <v>174</v>
      </c>
      <c r="C179" s="220" t="s">
        <v>723</v>
      </c>
      <c r="D179" s="57" t="s">
        <v>579</v>
      </c>
      <c r="E179" s="246" t="s">
        <v>553</v>
      </c>
      <c r="F179" s="355" t="s">
        <v>26</v>
      </c>
      <c r="G179" s="355" t="s">
        <v>27</v>
      </c>
      <c r="H179" s="361" t="s">
        <v>724</v>
      </c>
      <c r="I179" s="220" t="s">
        <v>725</v>
      </c>
      <c r="J179" s="220" t="s">
        <v>726</v>
      </c>
      <c r="K179" s="357">
        <v>44012</v>
      </c>
      <c r="L179" s="357">
        <v>45107</v>
      </c>
      <c r="M179" s="64">
        <v>36</v>
      </c>
      <c r="N179" s="358">
        <v>19800000</v>
      </c>
      <c r="O179" s="64">
        <f t="shared" si="16"/>
        <v>550000</v>
      </c>
      <c r="P179" s="116">
        <f t="shared" ca="1" si="17"/>
        <v>18.444103028549339</v>
      </c>
      <c r="Q179" s="117">
        <f t="shared" ca="1" si="18"/>
        <v>9900000</v>
      </c>
      <c r="R179" s="61"/>
      <c r="S179" s="48"/>
      <c r="T179" s="108">
        <f t="shared" si="15"/>
        <v>19800000</v>
      </c>
      <c r="U179" s="174"/>
    </row>
    <row r="180" spans="2:21" ht="17.45" customHeight="1">
      <c r="B180" s="39">
        <v>175</v>
      </c>
      <c r="C180" s="220" t="s">
        <v>723</v>
      </c>
      <c r="D180" s="57" t="s">
        <v>579</v>
      </c>
      <c r="E180" s="246" t="s">
        <v>553</v>
      </c>
      <c r="F180" s="355" t="s">
        <v>26</v>
      </c>
      <c r="G180" s="355" t="s">
        <v>27</v>
      </c>
      <c r="H180" s="361" t="s">
        <v>727</v>
      </c>
      <c r="I180" s="220" t="s">
        <v>728</v>
      </c>
      <c r="J180" s="220" t="s">
        <v>729</v>
      </c>
      <c r="K180" s="357">
        <v>44012</v>
      </c>
      <c r="L180" s="357">
        <v>45107</v>
      </c>
      <c r="M180" s="64">
        <v>36</v>
      </c>
      <c r="N180" s="358">
        <v>19800000</v>
      </c>
      <c r="O180" s="64">
        <f t="shared" si="16"/>
        <v>550000</v>
      </c>
      <c r="P180" s="116">
        <f t="shared" ca="1" si="17"/>
        <v>18.444103028549339</v>
      </c>
      <c r="Q180" s="117">
        <f t="shared" ca="1" si="18"/>
        <v>9900000</v>
      </c>
      <c r="R180" s="61"/>
      <c r="S180" s="48"/>
      <c r="T180" s="108">
        <f t="shared" si="15"/>
        <v>19800000</v>
      </c>
      <c r="U180" s="174"/>
    </row>
    <row r="181" spans="2:21" ht="17.45" customHeight="1">
      <c r="B181" s="26">
        <v>176</v>
      </c>
      <c r="C181" s="220" t="s">
        <v>723</v>
      </c>
      <c r="D181" s="57" t="s">
        <v>579</v>
      </c>
      <c r="E181" s="246" t="s">
        <v>553</v>
      </c>
      <c r="F181" s="247" t="s">
        <v>26</v>
      </c>
      <c r="G181" s="247" t="s">
        <v>27</v>
      </c>
      <c r="H181" s="361" t="s">
        <v>730</v>
      </c>
      <c r="I181" s="220" t="s">
        <v>731</v>
      </c>
      <c r="J181" s="220" t="s">
        <v>732</v>
      </c>
      <c r="K181" s="357">
        <v>44012</v>
      </c>
      <c r="L181" s="357">
        <v>45107</v>
      </c>
      <c r="M181" s="64">
        <v>36</v>
      </c>
      <c r="N181" s="358">
        <v>19800000</v>
      </c>
      <c r="O181" s="64">
        <f t="shared" si="16"/>
        <v>550000</v>
      </c>
      <c r="P181" s="116">
        <f t="shared" ca="1" si="17"/>
        <v>18.444103028549339</v>
      </c>
      <c r="Q181" s="117">
        <f t="shared" ca="1" si="18"/>
        <v>9900000</v>
      </c>
      <c r="R181" s="61"/>
      <c r="S181" s="62"/>
      <c r="T181" s="38">
        <f t="shared" ref="T181:T212" si="19">N181-R181</f>
        <v>19800000</v>
      </c>
      <c r="U181" s="174"/>
    </row>
    <row r="182" spans="2:21" ht="17.45" customHeight="1">
      <c r="B182" s="39">
        <v>177</v>
      </c>
      <c r="C182" s="262" t="s">
        <v>733</v>
      </c>
      <c r="D182" s="336" t="s">
        <v>579</v>
      </c>
      <c r="E182" s="362" t="s">
        <v>734</v>
      </c>
      <c r="F182" s="363" t="s">
        <v>26</v>
      </c>
      <c r="G182" s="363" t="s">
        <v>27</v>
      </c>
      <c r="H182" s="364" t="s">
        <v>735</v>
      </c>
      <c r="I182" s="365" t="s">
        <v>736</v>
      </c>
      <c r="J182" s="365" t="s">
        <v>737</v>
      </c>
      <c r="K182" s="366">
        <v>44013</v>
      </c>
      <c r="L182" s="366">
        <v>44743</v>
      </c>
      <c r="M182" s="73">
        <v>24</v>
      </c>
      <c r="N182" s="367">
        <v>21600000</v>
      </c>
      <c r="O182" s="73">
        <f t="shared" si="16"/>
        <v>900000</v>
      </c>
      <c r="P182" s="74">
        <f t="shared" ca="1" si="17"/>
        <v>18.410769695216004</v>
      </c>
      <c r="Q182" s="75">
        <f t="shared" ca="1" si="18"/>
        <v>16200000</v>
      </c>
      <c r="R182" s="76"/>
      <c r="S182" s="106"/>
      <c r="T182" s="78">
        <f t="shared" si="19"/>
        <v>21600000</v>
      </c>
      <c r="U182" s="174" t="s">
        <v>738</v>
      </c>
    </row>
    <row r="183" spans="2:21" ht="17.45" customHeight="1">
      <c r="B183" s="26">
        <v>178</v>
      </c>
      <c r="C183" s="220" t="s">
        <v>739</v>
      </c>
      <c r="D183" s="57" t="s">
        <v>579</v>
      </c>
      <c r="E183" s="246" t="s">
        <v>734</v>
      </c>
      <c r="F183" s="247" t="s">
        <v>26</v>
      </c>
      <c r="G183" s="247" t="s">
        <v>27</v>
      </c>
      <c r="H183" s="361" t="s">
        <v>740</v>
      </c>
      <c r="I183" s="220" t="s">
        <v>741</v>
      </c>
      <c r="J183" s="220" t="s">
        <v>742</v>
      </c>
      <c r="K183" s="357">
        <v>44049</v>
      </c>
      <c r="L183" s="357">
        <v>45144</v>
      </c>
      <c r="M183" s="64">
        <v>36</v>
      </c>
      <c r="N183" s="358">
        <v>43200000</v>
      </c>
      <c r="O183" s="64">
        <f t="shared" si="16"/>
        <v>1200000</v>
      </c>
      <c r="P183" s="116">
        <f t="shared" ca="1" si="17"/>
        <v>17.210769695216005</v>
      </c>
      <c r="Q183" s="117">
        <f t="shared" ca="1" si="18"/>
        <v>20400000</v>
      </c>
      <c r="R183" s="61"/>
      <c r="S183" s="348"/>
      <c r="T183" s="38">
        <f t="shared" si="19"/>
        <v>43200000</v>
      </c>
      <c r="U183" s="174"/>
    </row>
    <row r="184" spans="2:21" ht="17.45" customHeight="1">
      <c r="B184" s="39">
        <v>179</v>
      </c>
      <c r="C184" s="220" t="s">
        <v>743</v>
      </c>
      <c r="D184" s="57" t="s">
        <v>579</v>
      </c>
      <c r="E184" s="246" t="s">
        <v>608</v>
      </c>
      <c r="F184" s="247" t="s">
        <v>26</v>
      </c>
      <c r="G184" s="247" t="s">
        <v>27</v>
      </c>
      <c r="H184" s="361" t="s">
        <v>744</v>
      </c>
      <c r="I184" s="220" t="s">
        <v>745</v>
      </c>
      <c r="J184" s="220" t="s">
        <v>746</v>
      </c>
      <c r="K184" s="357">
        <v>44047</v>
      </c>
      <c r="L184" s="357">
        <v>44047</v>
      </c>
      <c r="M184" s="64">
        <v>36</v>
      </c>
      <c r="N184" s="358">
        <v>19800000</v>
      </c>
      <c r="O184" s="64">
        <f t="shared" si="16"/>
        <v>550000</v>
      </c>
      <c r="P184" s="116">
        <f t="shared" ca="1" si="17"/>
        <v>17.277436361882671</v>
      </c>
      <c r="Q184" s="117">
        <f t="shared" ca="1" si="18"/>
        <v>9350000</v>
      </c>
      <c r="R184" s="61"/>
      <c r="S184" s="348"/>
      <c r="T184" s="38">
        <f t="shared" si="19"/>
        <v>19800000</v>
      </c>
      <c r="U184" s="174"/>
    </row>
    <row r="185" spans="2:21" ht="17.45" customHeight="1">
      <c r="B185" s="26">
        <v>180</v>
      </c>
      <c r="C185" s="220" t="s">
        <v>747</v>
      </c>
      <c r="D185" s="212" t="s">
        <v>579</v>
      </c>
      <c r="E185" s="209" t="s">
        <v>553</v>
      </c>
      <c r="F185" s="355" t="s">
        <v>26</v>
      </c>
      <c r="G185" s="355" t="s">
        <v>27</v>
      </c>
      <c r="H185" s="361" t="s">
        <v>748</v>
      </c>
      <c r="I185" s="365" t="s">
        <v>749</v>
      </c>
      <c r="J185" s="365" t="s">
        <v>750</v>
      </c>
      <c r="K185" s="366">
        <v>44053</v>
      </c>
      <c r="L185" s="366">
        <v>45148</v>
      </c>
      <c r="M185" s="73">
        <v>36</v>
      </c>
      <c r="N185" s="367">
        <v>19800000</v>
      </c>
      <c r="O185" s="73">
        <f t="shared" si="16"/>
        <v>550000</v>
      </c>
      <c r="P185" s="116">
        <f t="shared" ca="1" si="17"/>
        <v>17.077436361882672</v>
      </c>
      <c r="Q185" s="117">
        <f t="shared" ca="1" si="18"/>
        <v>9350000</v>
      </c>
      <c r="R185" s="76"/>
      <c r="S185" s="106"/>
      <c r="T185" s="78">
        <f t="shared" si="19"/>
        <v>19800000</v>
      </c>
      <c r="U185" s="174"/>
    </row>
    <row r="186" spans="2:21" ht="17.45" customHeight="1">
      <c r="B186" s="39">
        <v>181</v>
      </c>
      <c r="C186" s="220" t="s">
        <v>751</v>
      </c>
      <c r="D186" s="212" t="s">
        <v>579</v>
      </c>
      <c r="E186" s="246" t="s">
        <v>697</v>
      </c>
      <c r="F186" s="355" t="s">
        <v>26</v>
      </c>
      <c r="G186" s="355" t="s">
        <v>27</v>
      </c>
      <c r="H186" s="361" t="s">
        <v>752</v>
      </c>
      <c r="I186" s="220" t="s">
        <v>753</v>
      </c>
      <c r="J186" s="220" t="s">
        <v>754</v>
      </c>
      <c r="K186" s="357">
        <v>44068</v>
      </c>
      <c r="L186" s="357">
        <v>45163</v>
      </c>
      <c r="M186" s="64">
        <v>36</v>
      </c>
      <c r="N186" s="358">
        <v>19800000</v>
      </c>
      <c r="O186" s="64">
        <f t="shared" si="16"/>
        <v>550000</v>
      </c>
      <c r="P186" s="116">
        <f t="shared" ca="1" si="17"/>
        <v>16.577436361882672</v>
      </c>
      <c r="Q186" s="117">
        <f t="shared" ca="1" si="18"/>
        <v>8800000</v>
      </c>
      <c r="R186" s="61"/>
      <c r="S186" s="348"/>
      <c r="T186" s="38">
        <f t="shared" si="19"/>
        <v>19800000</v>
      </c>
      <c r="U186" s="174"/>
    </row>
    <row r="187" spans="2:21" ht="17.45" customHeight="1">
      <c r="B187" s="26">
        <v>182</v>
      </c>
      <c r="C187" s="220" t="s">
        <v>755</v>
      </c>
      <c r="D187" s="212" t="s">
        <v>579</v>
      </c>
      <c r="E187" s="246" t="s">
        <v>697</v>
      </c>
      <c r="F187" s="355" t="s">
        <v>26</v>
      </c>
      <c r="G187" s="355" t="s">
        <v>27</v>
      </c>
      <c r="H187" s="361" t="s">
        <v>756</v>
      </c>
      <c r="I187" s="220" t="s">
        <v>757</v>
      </c>
      <c r="J187" s="220" t="s">
        <v>758</v>
      </c>
      <c r="K187" s="357">
        <v>44069</v>
      </c>
      <c r="L187" s="357">
        <v>44799</v>
      </c>
      <c r="M187" s="64">
        <v>24</v>
      </c>
      <c r="N187" s="358">
        <v>13200000</v>
      </c>
      <c r="O187" s="64">
        <f t="shared" si="16"/>
        <v>550000</v>
      </c>
      <c r="P187" s="116">
        <f t="shared" ca="1" si="17"/>
        <v>16.544103028549337</v>
      </c>
      <c r="Q187" s="117">
        <f t="shared" ca="1" si="18"/>
        <v>8800000</v>
      </c>
      <c r="R187" s="61"/>
      <c r="S187" s="348"/>
      <c r="T187" s="38">
        <f t="shared" si="19"/>
        <v>13200000</v>
      </c>
      <c r="U187" s="174"/>
    </row>
    <row r="188" spans="2:21" ht="17.45" customHeight="1">
      <c r="B188" s="39">
        <v>183</v>
      </c>
      <c r="C188" s="220" t="s">
        <v>759</v>
      </c>
      <c r="D188" s="212" t="s">
        <v>579</v>
      </c>
      <c r="E188" s="246" t="s">
        <v>697</v>
      </c>
      <c r="F188" s="355" t="s">
        <v>26</v>
      </c>
      <c r="G188" s="355" t="s">
        <v>27</v>
      </c>
      <c r="H188" s="368" t="s">
        <v>760</v>
      </c>
      <c r="I188" s="220" t="s">
        <v>761</v>
      </c>
      <c r="J188" s="220" t="s">
        <v>762</v>
      </c>
      <c r="K188" s="357">
        <v>44069</v>
      </c>
      <c r="L188" s="357">
        <v>45164</v>
      </c>
      <c r="M188" s="64">
        <v>36</v>
      </c>
      <c r="N188" s="358">
        <v>19800000</v>
      </c>
      <c r="O188" s="64">
        <f t="shared" si="16"/>
        <v>550000</v>
      </c>
      <c r="P188" s="116">
        <f t="shared" ca="1" si="17"/>
        <v>16.544103028549337</v>
      </c>
      <c r="Q188" s="117">
        <f t="shared" ca="1" si="18"/>
        <v>8800000</v>
      </c>
      <c r="R188" s="61"/>
      <c r="S188" s="348"/>
      <c r="T188" s="38">
        <f t="shared" si="19"/>
        <v>19800000</v>
      </c>
      <c r="U188" s="174"/>
    </row>
    <row r="189" spans="2:21" ht="17.45" customHeight="1">
      <c r="B189" s="26">
        <v>184</v>
      </c>
      <c r="C189" s="220" t="s">
        <v>763</v>
      </c>
      <c r="D189" s="212" t="s">
        <v>579</v>
      </c>
      <c r="E189" s="246" t="s">
        <v>662</v>
      </c>
      <c r="F189" s="355" t="s">
        <v>26</v>
      </c>
      <c r="G189" s="355" t="s">
        <v>27</v>
      </c>
      <c r="H189" s="361" t="s">
        <v>764</v>
      </c>
      <c r="I189" s="220" t="s">
        <v>765</v>
      </c>
      <c r="J189" s="220" t="s">
        <v>766</v>
      </c>
      <c r="K189" s="357">
        <v>44082</v>
      </c>
      <c r="L189" s="357">
        <v>45177</v>
      </c>
      <c r="M189" s="64">
        <v>36</v>
      </c>
      <c r="N189" s="358">
        <v>54000000</v>
      </c>
      <c r="O189" s="64">
        <f t="shared" si="16"/>
        <v>1500000</v>
      </c>
      <c r="P189" s="116">
        <f t="shared" ca="1" si="17"/>
        <v>16.110769695216003</v>
      </c>
      <c r="Q189" s="117">
        <f t="shared" ca="1" si="18"/>
        <v>24000000</v>
      </c>
      <c r="R189" s="61"/>
      <c r="S189" s="348"/>
      <c r="T189" s="38">
        <f t="shared" si="19"/>
        <v>54000000</v>
      </c>
      <c r="U189" s="174"/>
    </row>
    <row r="190" spans="2:21" ht="17.45" customHeight="1">
      <c r="B190" s="39">
        <v>185</v>
      </c>
      <c r="C190" s="220" t="s">
        <v>767</v>
      </c>
      <c r="D190" s="212" t="s">
        <v>579</v>
      </c>
      <c r="E190" s="246" t="s">
        <v>608</v>
      </c>
      <c r="F190" s="355" t="s">
        <v>26</v>
      </c>
      <c r="G190" s="355" t="s">
        <v>27</v>
      </c>
      <c r="H190" s="361" t="s">
        <v>768</v>
      </c>
      <c r="I190" s="220" t="s">
        <v>769</v>
      </c>
      <c r="J190" s="220" t="s">
        <v>770</v>
      </c>
      <c r="K190" s="357">
        <v>44095</v>
      </c>
      <c r="L190" s="357">
        <v>45190</v>
      </c>
      <c r="M190" s="64">
        <v>36</v>
      </c>
      <c r="N190" s="358">
        <v>19800000</v>
      </c>
      <c r="O190" s="64">
        <f t="shared" si="16"/>
        <v>550000</v>
      </c>
      <c r="P190" s="116">
        <f t="shared" ca="1" si="17"/>
        <v>15.677436361882672</v>
      </c>
      <c r="Q190" s="117">
        <f t="shared" ca="1" si="18"/>
        <v>8250000</v>
      </c>
      <c r="R190" s="61"/>
      <c r="S190" s="348"/>
      <c r="T190" s="38">
        <f t="shared" si="19"/>
        <v>19800000</v>
      </c>
      <c r="U190" s="174"/>
    </row>
    <row r="191" spans="2:21" ht="17.45" customHeight="1">
      <c r="B191" s="26">
        <v>186</v>
      </c>
      <c r="C191" s="220" t="s">
        <v>771</v>
      </c>
      <c r="D191" s="57" t="s">
        <v>579</v>
      </c>
      <c r="E191" s="246" t="s">
        <v>772</v>
      </c>
      <c r="F191" s="247" t="s">
        <v>26</v>
      </c>
      <c r="G191" s="247" t="s">
        <v>27</v>
      </c>
      <c r="H191" s="361" t="s">
        <v>773</v>
      </c>
      <c r="I191" s="220" t="s">
        <v>774</v>
      </c>
      <c r="J191" s="220" t="s">
        <v>775</v>
      </c>
      <c r="K191" s="357">
        <v>44095</v>
      </c>
      <c r="L191" s="357">
        <v>45190</v>
      </c>
      <c r="M191" s="64">
        <v>36</v>
      </c>
      <c r="N191" s="358">
        <v>19800000</v>
      </c>
      <c r="O191" s="64">
        <f t="shared" si="16"/>
        <v>550000</v>
      </c>
      <c r="P191" s="116">
        <f t="shared" ca="1" si="17"/>
        <v>15.677436361882672</v>
      </c>
      <c r="Q191" s="117">
        <f t="shared" ca="1" si="18"/>
        <v>8250000</v>
      </c>
      <c r="R191" s="61"/>
      <c r="S191" s="348"/>
      <c r="T191" s="38">
        <f t="shared" si="19"/>
        <v>19800000</v>
      </c>
      <c r="U191" s="174"/>
    </row>
    <row r="192" spans="2:21" ht="17.45" customHeight="1">
      <c r="B192" s="39">
        <v>187</v>
      </c>
      <c r="C192" s="220" t="s">
        <v>776</v>
      </c>
      <c r="D192" s="57" t="s">
        <v>579</v>
      </c>
      <c r="E192" s="246" t="s">
        <v>734</v>
      </c>
      <c r="F192" s="220" t="s">
        <v>26</v>
      </c>
      <c r="G192" s="220" t="s">
        <v>27</v>
      </c>
      <c r="H192" s="361" t="s">
        <v>777</v>
      </c>
      <c r="I192" s="220" t="s">
        <v>778</v>
      </c>
      <c r="J192" s="220" t="s">
        <v>779</v>
      </c>
      <c r="K192" s="357">
        <v>44125</v>
      </c>
      <c r="L192" s="357">
        <v>45220</v>
      </c>
      <c r="M192" s="64">
        <v>36</v>
      </c>
      <c r="N192" s="358">
        <v>43200000</v>
      </c>
      <c r="O192" s="64">
        <f t="shared" si="16"/>
        <v>1200000</v>
      </c>
      <c r="P192" s="116">
        <f t="shared" ca="1" si="17"/>
        <v>14.677436361882672</v>
      </c>
      <c r="Q192" s="117">
        <f t="shared" ca="1" si="18"/>
        <v>16800000</v>
      </c>
      <c r="R192" s="61"/>
      <c r="S192" s="259"/>
      <c r="T192" s="38">
        <f t="shared" si="19"/>
        <v>43200000</v>
      </c>
      <c r="U192" s="174"/>
    </row>
    <row r="193" spans="2:21" ht="17.45" customHeight="1">
      <c r="B193" s="26">
        <v>188</v>
      </c>
      <c r="C193" s="220" t="s">
        <v>780</v>
      </c>
      <c r="D193" s="57" t="s">
        <v>579</v>
      </c>
      <c r="E193" s="246" t="s">
        <v>772</v>
      </c>
      <c r="F193" s="220" t="s">
        <v>26</v>
      </c>
      <c r="G193" s="220" t="s">
        <v>27</v>
      </c>
      <c r="H193" s="361" t="s">
        <v>781</v>
      </c>
      <c r="I193" s="220" t="s">
        <v>782</v>
      </c>
      <c r="J193" s="220" t="s">
        <v>783</v>
      </c>
      <c r="K193" s="357">
        <v>44208</v>
      </c>
      <c r="L193" s="357">
        <v>45303</v>
      </c>
      <c r="M193" s="64">
        <v>36</v>
      </c>
      <c r="N193" s="358">
        <v>19800000</v>
      </c>
      <c r="O193" s="64">
        <f t="shared" si="16"/>
        <v>550000</v>
      </c>
      <c r="P193" s="116">
        <f t="shared" ca="1" si="17"/>
        <v>11.910769695216004</v>
      </c>
      <c r="Q193" s="117">
        <f t="shared" ca="1" si="18"/>
        <v>6050000</v>
      </c>
      <c r="R193" s="61"/>
      <c r="S193" s="118"/>
      <c r="T193" s="38">
        <f t="shared" si="19"/>
        <v>19800000</v>
      </c>
      <c r="U193" s="174"/>
    </row>
    <row r="194" spans="2:21" ht="17.45" customHeight="1">
      <c r="B194" s="39">
        <v>189</v>
      </c>
      <c r="C194" s="220" t="s">
        <v>784</v>
      </c>
      <c r="D194" s="57" t="s">
        <v>579</v>
      </c>
      <c r="E194" s="209" t="s">
        <v>785</v>
      </c>
      <c r="F194" s="210"/>
      <c r="G194" s="210"/>
      <c r="H194" s="361" t="s">
        <v>786</v>
      </c>
      <c r="I194" s="220" t="s">
        <v>787</v>
      </c>
      <c r="J194" s="220" t="s">
        <v>788</v>
      </c>
      <c r="K194" s="357">
        <v>44228</v>
      </c>
      <c r="L194" s="357">
        <v>44593</v>
      </c>
      <c r="M194" s="64">
        <v>12</v>
      </c>
      <c r="N194" s="358">
        <v>37200000</v>
      </c>
      <c r="O194" s="64">
        <f t="shared" si="16"/>
        <v>3100000</v>
      </c>
      <c r="P194" s="116">
        <f t="shared" ca="1" si="17"/>
        <v>11.244103028549338</v>
      </c>
      <c r="Q194" s="117">
        <f t="shared" ca="1" si="18"/>
        <v>34100000</v>
      </c>
      <c r="R194" s="61"/>
      <c r="S194" s="118"/>
      <c r="T194" s="38">
        <f t="shared" si="19"/>
        <v>37200000</v>
      </c>
      <c r="U194" s="174"/>
    </row>
    <row r="195" spans="2:21" ht="17.45" customHeight="1">
      <c r="B195" s="26">
        <v>190</v>
      </c>
      <c r="C195" s="220" t="s">
        <v>789</v>
      </c>
      <c r="D195" s="57" t="s">
        <v>579</v>
      </c>
      <c r="E195" s="209" t="s">
        <v>790</v>
      </c>
      <c r="F195" s="210"/>
      <c r="G195" s="210"/>
      <c r="H195" s="361" t="s">
        <v>791</v>
      </c>
      <c r="I195" s="220" t="s">
        <v>792</v>
      </c>
      <c r="J195" s="220" t="s">
        <v>793</v>
      </c>
      <c r="K195" s="357">
        <v>44228</v>
      </c>
      <c r="L195" s="357">
        <v>44593</v>
      </c>
      <c r="M195" s="64">
        <v>12</v>
      </c>
      <c r="N195" s="358">
        <v>45000000</v>
      </c>
      <c r="O195" s="64">
        <f t="shared" si="16"/>
        <v>3750000</v>
      </c>
      <c r="P195" s="116">
        <f t="shared" ca="1" si="17"/>
        <v>11.244103028549338</v>
      </c>
      <c r="Q195" s="117">
        <f t="shared" ca="1" si="18"/>
        <v>41250000</v>
      </c>
      <c r="R195" s="61">
        <f>'[1]KTB FMC'!J820</f>
        <v>53001850</v>
      </c>
      <c r="S195" s="118">
        <f>'[1]KTB FMC'!F821</f>
        <v>3</v>
      </c>
      <c r="T195" s="38">
        <f t="shared" si="19"/>
        <v>-8001850</v>
      </c>
      <c r="U195" s="174"/>
    </row>
    <row r="196" spans="2:21" ht="17.45" customHeight="1">
      <c r="B196" s="39">
        <v>191</v>
      </c>
      <c r="C196" s="220" t="s">
        <v>794</v>
      </c>
      <c r="D196" s="57" t="s">
        <v>579</v>
      </c>
      <c r="E196" s="209" t="s">
        <v>790</v>
      </c>
      <c r="F196" s="210"/>
      <c r="G196" s="210"/>
      <c r="H196" s="361" t="s">
        <v>795</v>
      </c>
      <c r="I196" s="220" t="s">
        <v>796</v>
      </c>
      <c r="J196" s="220" t="s">
        <v>797</v>
      </c>
      <c r="K196" s="357">
        <v>44228</v>
      </c>
      <c r="L196" s="357">
        <v>44593</v>
      </c>
      <c r="M196" s="64">
        <v>12</v>
      </c>
      <c r="N196" s="358">
        <v>45000000</v>
      </c>
      <c r="O196" s="64">
        <f t="shared" si="16"/>
        <v>3750000</v>
      </c>
      <c r="P196" s="116">
        <f t="shared" ca="1" si="17"/>
        <v>11.244103028549338</v>
      </c>
      <c r="Q196" s="117">
        <f t="shared" ca="1" si="18"/>
        <v>41250000</v>
      </c>
      <c r="R196" s="61">
        <f>'[1]KTB FMC'!J985</f>
        <v>1477080</v>
      </c>
      <c r="S196" s="118">
        <f>'[1]KTB FMC'!F986</f>
        <v>1</v>
      </c>
      <c r="T196" s="38">
        <f t="shared" si="19"/>
        <v>43522920</v>
      </c>
      <c r="U196" s="174"/>
    </row>
    <row r="197" spans="2:21" ht="17.45" customHeight="1">
      <c r="B197" s="26">
        <v>192</v>
      </c>
      <c r="C197" s="220" t="s">
        <v>798</v>
      </c>
      <c r="D197" s="57" t="s">
        <v>579</v>
      </c>
      <c r="E197" s="209" t="s">
        <v>799</v>
      </c>
      <c r="F197" s="210"/>
      <c r="G197" s="210"/>
      <c r="H197" s="361" t="s">
        <v>800</v>
      </c>
      <c r="I197" s="220" t="s">
        <v>801</v>
      </c>
      <c r="J197" s="220" t="s">
        <v>802</v>
      </c>
      <c r="K197" s="357">
        <v>44235</v>
      </c>
      <c r="L197" s="357">
        <v>44600</v>
      </c>
      <c r="M197" s="64">
        <v>12</v>
      </c>
      <c r="N197" s="358">
        <v>45000000</v>
      </c>
      <c r="O197" s="64">
        <f t="shared" si="16"/>
        <v>3750000</v>
      </c>
      <c r="P197" s="116">
        <f t="shared" ca="1" si="17"/>
        <v>11.010769695216004</v>
      </c>
      <c r="Q197" s="117">
        <f t="shared" ca="1" si="18"/>
        <v>41250000</v>
      </c>
      <c r="R197" s="61"/>
      <c r="S197" s="118"/>
      <c r="T197" s="38">
        <f t="shared" si="19"/>
        <v>45000000</v>
      </c>
      <c r="U197" s="174"/>
    </row>
    <row r="198" spans="2:21" ht="17.45" customHeight="1">
      <c r="B198" s="39">
        <v>193</v>
      </c>
      <c r="C198" s="220" t="s">
        <v>798</v>
      </c>
      <c r="D198" s="57" t="s">
        <v>579</v>
      </c>
      <c r="E198" s="209" t="s">
        <v>799</v>
      </c>
      <c r="F198" s="210"/>
      <c r="G198" s="210"/>
      <c r="H198" s="361" t="s">
        <v>803</v>
      </c>
      <c r="I198" s="220" t="s">
        <v>804</v>
      </c>
      <c r="J198" s="220" t="s">
        <v>805</v>
      </c>
      <c r="K198" s="357">
        <v>44235</v>
      </c>
      <c r="L198" s="357">
        <v>44600</v>
      </c>
      <c r="M198" s="64">
        <v>12</v>
      </c>
      <c r="N198" s="358">
        <v>45000000</v>
      </c>
      <c r="O198" s="64">
        <f t="shared" si="16"/>
        <v>3750000</v>
      </c>
      <c r="P198" s="116">
        <f t="shared" ca="1" si="17"/>
        <v>11.010769695216004</v>
      </c>
      <c r="Q198" s="117">
        <f t="shared" ca="1" si="18"/>
        <v>41250000</v>
      </c>
      <c r="R198" s="61"/>
      <c r="S198" s="118"/>
      <c r="T198" s="38">
        <f t="shared" si="19"/>
        <v>45000000</v>
      </c>
      <c r="U198" s="174"/>
    </row>
    <row r="199" spans="2:21" ht="17.45" customHeight="1">
      <c r="B199" s="26">
        <v>194</v>
      </c>
      <c r="C199" s="220" t="s">
        <v>798</v>
      </c>
      <c r="D199" s="57" t="s">
        <v>579</v>
      </c>
      <c r="E199" s="209" t="s">
        <v>799</v>
      </c>
      <c r="F199" s="210"/>
      <c r="G199" s="210"/>
      <c r="H199" s="361" t="s">
        <v>806</v>
      </c>
      <c r="I199" s="220" t="s">
        <v>807</v>
      </c>
      <c r="J199" s="220" t="s">
        <v>808</v>
      </c>
      <c r="K199" s="357">
        <v>44235</v>
      </c>
      <c r="L199" s="357">
        <v>44600</v>
      </c>
      <c r="M199" s="64">
        <v>12</v>
      </c>
      <c r="N199" s="358">
        <v>45000000</v>
      </c>
      <c r="O199" s="64">
        <f t="shared" si="16"/>
        <v>3750000</v>
      </c>
      <c r="P199" s="116">
        <f t="shared" ca="1" si="17"/>
        <v>11.010769695216004</v>
      </c>
      <c r="Q199" s="117">
        <f t="shared" ca="1" si="18"/>
        <v>41250000</v>
      </c>
      <c r="R199" s="61">
        <f>'[1]KTB FMC'!J862</f>
        <v>313500</v>
      </c>
      <c r="S199" s="118">
        <f>'[1]KTB FMC'!F863</f>
        <v>1</v>
      </c>
      <c r="T199" s="38">
        <f t="shared" si="19"/>
        <v>44686500</v>
      </c>
      <c r="U199" s="174"/>
    </row>
    <row r="200" spans="2:21" ht="17.45" customHeight="1">
      <c r="B200" s="39">
        <v>195</v>
      </c>
      <c r="C200" s="220" t="s">
        <v>798</v>
      </c>
      <c r="D200" s="57" t="s">
        <v>579</v>
      </c>
      <c r="E200" s="209" t="s">
        <v>799</v>
      </c>
      <c r="F200" s="210"/>
      <c r="G200" s="210"/>
      <c r="H200" s="361" t="s">
        <v>809</v>
      </c>
      <c r="I200" s="220" t="s">
        <v>810</v>
      </c>
      <c r="J200" s="220" t="s">
        <v>811</v>
      </c>
      <c r="K200" s="357">
        <v>44235</v>
      </c>
      <c r="L200" s="357">
        <v>44600</v>
      </c>
      <c r="M200" s="64">
        <v>12</v>
      </c>
      <c r="N200" s="358">
        <v>45000000</v>
      </c>
      <c r="O200" s="64">
        <f t="shared" si="16"/>
        <v>3750000</v>
      </c>
      <c r="P200" s="116">
        <f t="shared" ca="1" si="17"/>
        <v>11.010769695216004</v>
      </c>
      <c r="Q200" s="117">
        <f t="shared" ca="1" si="18"/>
        <v>41250000</v>
      </c>
      <c r="R200" s="61"/>
      <c r="S200" s="118"/>
      <c r="T200" s="38">
        <f t="shared" si="19"/>
        <v>45000000</v>
      </c>
      <c r="U200" s="174"/>
    </row>
    <row r="201" spans="2:21" ht="17.45" customHeight="1">
      <c r="B201" s="26">
        <v>196</v>
      </c>
      <c r="C201" s="365" t="s">
        <v>798</v>
      </c>
      <c r="D201" s="57" t="s">
        <v>579</v>
      </c>
      <c r="E201" s="209" t="s">
        <v>799</v>
      </c>
      <c r="F201" s="210"/>
      <c r="G201" s="210"/>
      <c r="H201" s="364" t="s">
        <v>812</v>
      </c>
      <c r="I201" s="365" t="s">
        <v>813</v>
      </c>
      <c r="J201" s="365" t="s">
        <v>814</v>
      </c>
      <c r="K201" s="369">
        <v>44235</v>
      </c>
      <c r="L201" s="369">
        <v>44600</v>
      </c>
      <c r="M201" s="60">
        <v>12</v>
      </c>
      <c r="N201" s="358">
        <v>45000000</v>
      </c>
      <c r="O201" s="64">
        <f t="shared" si="16"/>
        <v>3750000</v>
      </c>
      <c r="P201" s="116">
        <f t="shared" ca="1" si="17"/>
        <v>11.010769695216004</v>
      </c>
      <c r="Q201" s="117">
        <f t="shared" ca="1" si="18"/>
        <v>41250000</v>
      </c>
      <c r="R201" s="61"/>
      <c r="S201" s="118"/>
      <c r="T201" s="38">
        <f t="shared" si="19"/>
        <v>45000000</v>
      </c>
      <c r="U201" s="174"/>
    </row>
    <row r="202" spans="2:21" ht="17.45" customHeight="1">
      <c r="B202" s="39">
        <v>197</v>
      </c>
      <c r="C202" s="220" t="s">
        <v>815</v>
      </c>
      <c r="D202" s="57" t="s">
        <v>579</v>
      </c>
      <c r="E202" s="246" t="s">
        <v>772</v>
      </c>
      <c r="F202" s="210"/>
      <c r="G202" s="210"/>
      <c r="H202" s="361" t="s">
        <v>816</v>
      </c>
      <c r="I202" s="220" t="s">
        <v>817</v>
      </c>
      <c r="J202" s="220" t="s">
        <v>818</v>
      </c>
      <c r="K202" s="357">
        <v>44362</v>
      </c>
      <c r="L202" s="357">
        <v>45458</v>
      </c>
      <c r="M202" s="64">
        <v>36</v>
      </c>
      <c r="N202" s="215">
        <v>19800000</v>
      </c>
      <c r="O202" s="214">
        <f t="shared" si="16"/>
        <v>550000</v>
      </c>
      <c r="P202" s="116">
        <f t="shared" ca="1" si="17"/>
        <v>6.7774363618826703</v>
      </c>
      <c r="Q202" s="117">
        <f t="shared" ca="1" si="18"/>
        <v>3300000</v>
      </c>
      <c r="R202" s="61"/>
      <c r="S202" s="118"/>
      <c r="T202" s="38">
        <f t="shared" si="19"/>
        <v>19800000</v>
      </c>
      <c r="U202" s="174"/>
    </row>
    <row r="203" spans="2:21" ht="17.45" customHeight="1">
      <c r="B203" s="26">
        <v>198</v>
      </c>
      <c r="C203" s="220" t="s">
        <v>819</v>
      </c>
      <c r="D203" s="57" t="s">
        <v>579</v>
      </c>
      <c r="E203" s="246" t="s">
        <v>772</v>
      </c>
      <c r="F203" s="210"/>
      <c r="G203" s="210"/>
      <c r="H203" s="361" t="s">
        <v>820</v>
      </c>
      <c r="I203" s="220" t="s">
        <v>821</v>
      </c>
      <c r="J203" s="220" t="s">
        <v>822</v>
      </c>
      <c r="K203" s="357">
        <v>44350</v>
      </c>
      <c r="L203" s="357">
        <v>45446</v>
      </c>
      <c r="M203" s="64">
        <v>36</v>
      </c>
      <c r="N203" s="215">
        <v>19800000</v>
      </c>
      <c r="O203" s="214">
        <f t="shared" si="16"/>
        <v>550000</v>
      </c>
      <c r="P203" s="116">
        <f t="shared" ca="1" si="17"/>
        <v>7.1774363618826706</v>
      </c>
      <c r="Q203" s="117">
        <f t="shared" ca="1" si="18"/>
        <v>3850000</v>
      </c>
      <c r="R203" s="61"/>
      <c r="S203" s="118"/>
      <c r="T203" s="38">
        <f t="shared" si="19"/>
        <v>19800000</v>
      </c>
      <c r="U203" s="174"/>
    </row>
    <row r="204" spans="2:21" ht="17.45" customHeight="1">
      <c r="B204" s="39">
        <v>199</v>
      </c>
      <c r="C204" s="220" t="s">
        <v>819</v>
      </c>
      <c r="D204" s="57" t="s">
        <v>579</v>
      </c>
      <c r="E204" s="246" t="s">
        <v>772</v>
      </c>
      <c r="F204" s="210"/>
      <c r="G204" s="210"/>
      <c r="H204" s="361" t="s">
        <v>823</v>
      </c>
      <c r="I204" s="220" t="s">
        <v>824</v>
      </c>
      <c r="J204" s="220" t="s">
        <v>825</v>
      </c>
      <c r="K204" s="357">
        <v>44350</v>
      </c>
      <c r="L204" s="357">
        <v>45446</v>
      </c>
      <c r="M204" s="64">
        <v>36</v>
      </c>
      <c r="N204" s="215">
        <v>19800000</v>
      </c>
      <c r="O204" s="214">
        <f t="shared" si="16"/>
        <v>550000</v>
      </c>
      <c r="P204" s="116">
        <f t="shared" ca="1" si="17"/>
        <v>7.1774363618826706</v>
      </c>
      <c r="Q204" s="117">
        <f t="shared" ca="1" si="18"/>
        <v>3850000</v>
      </c>
      <c r="R204" s="61"/>
      <c r="S204" s="118"/>
      <c r="T204" s="38">
        <f t="shared" si="19"/>
        <v>19800000</v>
      </c>
      <c r="U204" s="174"/>
    </row>
    <row r="205" spans="2:21" ht="17.45" customHeight="1">
      <c r="B205" s="26">
        <v>200</v>
      </c>
      <c r="C205" s="220" t="s">
        <v>819</v>
      </c>
      <c r="D205" s="57" t="s">
        <v>579</v>
      </c>
      <c r="E205" s="246" t="s">
        <v>772</v>
      </c>
      <c r="F205" s="210"/>
      <c r="G205" s="210"/>
      <c r="H205" s="361" t="s">
        <v>826</v>
      </c>
      <c r="I205" s="220" t="s">
        <v>827</v>
      </c>
      <c r="J205" s="220" t="s">
        <v>828</v>
      </c>
      <c r="K205" s="357">
        <v>44350</v>
      </c>
      <c r="L205" s="357">
        <v>45446</v>
      </c>
      <c r="M205" s="64">
        <v>36</v>
      </c>
      <c r="N205" s="215">
        <v>19800000</v>
      </c>
      <c r="O205" s="214">
        <f t="shared" si="16"/>
        <v>550000</v>
      </c>
      <c r="P205" s="116">
        <f t="shared" ca="1" si="17"/>
        <v>7.1774363618826706</v>
      </c>
      <c r="Q205" s="117">
        <f t="shared" ca="1" si="18"/>
        <v>3850000</v>
      </c>
      <c r="R205" s="61"/>
      <c r="S205" s="118"/>
      <c r="T205" s="38">
        <f t="shared" si="19"/>
        <v>19800000</v>
      </c>
      <c r="U205" s="174"/>
    </row>
    <row r="206" spans="2:21" ht="17.45" customHeight="1">
      <c r="B206" s="39">
        <v>201</v>
      </c>
      <c r="C206" s="365" t="s">
        <v>819</v>
      </c>
      <c r="D206" s="336" t="s">
        <v>579</v>
      </c>
      <c r="E206" s="253" t="s">
        <v>772</v>
      </c>
      <c r="F206" s="365"/>
      <c r="G206" s="365"/>
      <c r="H206" s="364" t="s">
        <v>829</v>
      </c>
      <c r="I206" s="365" t="s">
        <v>830</v>
      </c>
      <c r="J206" s="365" t="s">
        <v>831</v>
      </c>
      <c r="K206" s="369">
        <v>44350</v>
      </c>
      <c r="L206" s="369">
        <v>45446</v>
      </c>
      <c r="M206" s="60">
        <v>36</v>
      </c>
      <c r="N206" s="367">
        <v>19800000</v>
      </c>
      <c r="O206" s="73">
        <f t="shared" si="16"/>
        <v>550000</v>
      </c>
      <c r="P206" s="74">
        <f t="shared" ca="1" si="17"/>
        <v>7.1774363618826706</v>
      </c>
      <c r="Q206" s="75">
        <f t="shared" ca="1" si="18"/>
        <v>3850000</v>
      </c>
      <c r="R206" s="127"/>
      <c r="S206" s="128"/>
      <c r="T206" s="108">
        <f t="shared" si="19"/>
        <v>19800000</v>
      </c>
      <c r="U206" s="174"/>
    </row>
    <row r="207" spans="2:21" ht="17.45" customHeight="1">
      <c r="B207" s="26">
        <v>202</v>
      </c>
      <c r="C207" s="220" t="s">
        <v>832</v>
      </c>
      <c r="D207" s="336" t="s">
        <v>579</v>
      </c>
      <c r="E207" s="246" t="s">
        <v>833</v>
      </c>
      <c r="F207" s="220"/>
      <c r="G207" s="220"/>
      <c r="H207" s="361" t="s">
        <v>834</v>
      </c>
      <c r="I207" s="220" t="s">
        <v>835</v>
      </c>
      <c r="J207" s="220" t="s">
        <v>836</v>
      </c>
      <c r="K207" s="357">
        <v>44344</v>
      </c>
      <c r="L207" s="357">
        <v>44709</v>
      </c>
      <c r="M207" s="64">
        <v>12</v>
      </c>
      <c r="N207" s="358">
        <v>7800000</v>
      </c>
      <c r="O207" s="64">
        <f t="shared" si="16"/>
        <v>650000</v>
      </c>
      <c r="P207" s="74">
        <f t="shared" ca="1" si="17"/>
        <v>7.3774363618826708</v>
      </c>
      <c r="Q207" s="75">
        <f t="shared" ca="1" si="18"/>
        <v>4550000</v>
      </c>
      <c r="R207" s="61">
        <f>'[1]KTB FMC'!J904</f>
        <v>689172</v>
      </c>
      <c r="S207" s="118">
        <f>'[1]KTB FMC'!F905</f>
        <v>2</v>
      </c>
      <c r="T207" s="108">
        <f t="shared" si="19"/>
        <v>7110828</v>
      </c>
      <c r="U207" s="174"/>
    </row>
    <row r="208" spans="2:21" ht="17.45" customHeight="1">
      <c r="B208" s="39">
        <v>203</v>
      </c>
      <c r="C208" s="220" t="s">
        <v>837</v>
      </c>
      <c r="D208" s="57" t="s">
        <v>579</v>
      </c>
      <c r="E208" s="246" t="s">
        <v>838</v>
      </c>
      <c r="F208" s="220"/>
      <c r="G208" s="220"/>
      <c r="H208" s="361" t="s">
        <v>839</v>
      </c>
      <c r="I208" s="220" t="s">
        <v>840</v>
      </c>
      <c r="J208" s="220" t="s">
        <v>841</v>
      </c>
      <c r="K208" s="357">
        <v>44362</v>
      </c>
      <c r="L208" s="357">
        <v>45458</v>
      </c>
      <c r="M208" s="64">
        <v>36</v>
      </c>
      <c r="N208" s="358">
        <v>43200000</v>
      </c>
      <c r="O208" s="64">
        <f t="shared" si="16"/>
        <v>1200000</v>
      </c>
      <c r="P208" s="74">
        <f t="shared" ca="1" si="17"/>
        <v>6.7774363618826703</v>
      </c>
      <c r="Q208" s="75">
        <f t="shared" ca="1" si="18"/>
        <v>7200000</v>
      </c>
      <c r="R208" s="61"/>
      <c r="S208" s="118"/>
      <c r="T208" s="108">
        <f t="shared" si="19"/>
        <v>43200000</v>
      </c>
      <c r="U208" s="174"/>
    </row>
    <row r="209" spans="1:21" ht="17.45" customHeight="1">
      <c r="B209" s="26">
        <v>204</v>
      </c>
      <c r="C209" s="220" t="s">
        <v>842</v>
      </c>
      <c r="D209" s="57" t="s">
        <v>579</v>
      </c>
      <c r="E209" s="246" t="s">
        <v>838</v>
      </c>
      <c r="F209" s="220"/>
      <c r="G209" s="220"/>
      <c r="H209" s="361" t="s">
        <v>843</v>
      </c>
      <c r="I209" s="220" t="s">
        <v>844</v>
      </c>
      <c r="J209" s="220" t="s">
        <v>845</v>
      </c>
      <c r="K209" s="357">
        <v>44377</v>
      </c>
      <c r="L209" s="357">
        <v>45473</v>
      </c>
      <c r="M209" s="64">
        <v>36</v>
      </c>
      <c r="N209" s="358">
        <v>43200000</v>
      </c>
      <c r="O209" s="64">
        <f t="shared" si="16"/>
        <v>1200000</v>
      </c>
      <c r="P209" s="74">
        <f t="shared" ca="1" si="17"/>
        <v>6.2774363618826703</v>
      </c>
      <c r="Q209" s="75">
        <f t="shared" ca="1" si="18"/>
        <v>7200000</v>
      </c>
      <c r="R209" s="61"/>
      <c r="S209" s="118"/>
      <c r="T209" s="108">
        <f t="shared" si="19"/>
        <v>43200000</v>
      </c>
      <c r="U209" s="174"/>
    </row>
    <row r="210" spans="1:21" ht="17.45" customHeight="1">
      <c r="B210" s="39">
        <v>205</v>
      </c>
      <c r="C210" s="220" t="s">
        <v>846</v>
      </c>
      <c r="D210" s="57" t="s">
        <v>579</v>
      </c>
      <c r="E210" s="246" t="s">
        <v>43</v>
      </c>
      <c r="F210" s="220"/>
      <c r="G210" s="220"/>
      <c r="H210" s="361" t="s">
        <v>847</v>
      </c>
      <c r="I210" s="220" t="s">
        <v>848</v>
      </c>
      <c r="J210" s="220" t="s">
        <v>849</v>
      </c>
      <c r="K210" s="357">
        <v>44377</v>
      </c>
      <c r="L210" s="357">
        <v>45473</v>
      </c>
      <c r="M210" s="64">
        <v>36</v>
      </c>
      <c r="N210" s="358">
        <v>19800000</v>
      </c>
      <c r="O210" s="64">
        <f t="shared" si="16"/>
        <v>550000</v>
      </c>
      <c r="P210" s="74">
        <f t="shared" ca="1" si="17"/>
        <v>6.2774363618826703</v>
      </c>
      <c r="Q210" s="75">
        <f t="shared" ca="1" si="18"/>
        <v>3300000</v>
      </c>
      <c r="R210" s="61"/>
      <c r="S210" s="118"/>
      <c r="T210" s="108">
        <f t="shared" si="19"/>
        <v>19800000</v>
      </c>
      <c r="U210" s="174"/>
    </row>
    <row r="211" spans="1:21" ht="17.45" customHeight="1">
      <c r="B211" s="26">
        <v>206</v>
      </c>
      <c r="C211" s="262" t="s">
        <v>850</v>
      </c>
      <c r="D211" s="336" t="s">
        <v>579</v>
      </c>
      <c r="E211" s="253" t="s">
        <v>838</v>
      </c>
      <c r="F211" s="262"/>
      <c r="G211" s="262"/>
      <c r="H211" s="370" t="s">
        <v>851</v>
      </c>
      <c r="I211" s="262" t="s">
        <v>852</v>
      </c>
      <c r="J211" s="262" t="s">
        <v>853</v>
      </c>
      <c r="K211" s="369">
        <v>44393</v>
      </c>
      <c r="L211" s="369">
        <v>45123</v>
      </c>
      <c r="M211" s="60">
        <v>24</v>
      </c>
      <c r="N211" s="371">
        <v>26400000</v>
      </c>
      <c r="O211" s="60">
        <f t="shared" si="16"/>
        <v>1100000</v>
      </c>
      <c r="P211" s="74">
        <f t="shared" ca="1" si="17"/>
        <v>5.7441030285493371</v>
      </c>
      <c r="Q211" s="75">
        <f t="shared" ca="1" si="18"/>
        <v>5500000</v>
      </c>
      <c r="R211" s="127"/>
      <c r="S211" s="252"/>
      <c r="T211" s="108">
        <f t="shared" si="19"/>
        <v>26400000</v>
      </c>
      <c r="U211" s="174"/>
    </row>
    <row r="212" spans="1:21" ht="17.45" customHeight="1" thickBot="1">
      <c r="B212" s="39">
        <v>207</v>
      </c>
      <c r="C212" s="372" t="s">
        <v>854</v>
      </c>
      <c r="D212" s="343" t="s">
        <v>579</v>
      </c>
      <c r="E212" s="373" t="s">
        <v>838</v>
      </c>
      <c r="F212" s="372"/>
      <c r="G212" s="372"/>
      <c r="H212" s="374" t="s">
        <v>855</v>
      </c>
      <c r="I212" s="372" t="s">
        <v>856</v>
      </c>
      <c r="J212" s="372" t="s">
        <v>857</v>
      </c>
      <c r="K212" s="375">
        <v>44442</v>
      </c>
      <c r="L212" s="375">
        <v>45538</v>
      </c>
      <c r="M212" s="193">
        <v>36</v>
      </c>
      <c r="N212" s="376">
        <v>43200000</v>
      </c>
      <c r="O212" s="193">
        <f t="shared" si="16"/>
        <v>1200000</v>
      </c>
      <c r="P212" s="194">
        <f t="shared" ca="1" si="17"/>
        <v>4.1107696952160042</v>
      </c>
      <c r="Q212" s="195">
        <f t="shared" ca="1" si="18"/>
        <v>4800000</v>
      </c>
      <c r="R212" s="325"/>
      <c r="S212" s="326"/>
      <c r="T212" s="198">
        <f t="shared" si="19"/>
        <v>43200000</v>
      </c>
      <c r="U212" s="174"/>
    </row>
    <row r="213" spans="1:21" ht="17.45" customHeight="1">
      <c r="B213" s="26">
        <v>208</v>
      </c>
      <c r="C213" s="207" t="s">
        <v>858</v>
      </c>
      <c r="D213" s="207" t="s">
        <v>859</v>
      </c>
      <c r="E213" s="377" t="s">
        <v>860</v>
      </c>
      <c r="F213" s="378" t="s">
        <v>187</v>
      </c>
      <c r="G213" s="378" t="s">
        <v>861</v>
      </c>
      <c r="H213" s="356" t="s">
        <v>862</v>
      </c>
      <c r="I213" s="207" t="s">
        <v>863</v>
      </c>
      <c r="J213" s="207" t="s">
        <v>864</v>
      </c>
      <c r="K213" s="379">
        <v>43530</v>
      </c>
      <c r="L213" s="379">
        <v>44626</v>
      </c>
      <c r="M213" s="214">
        <v>36</v>
      </c>
      <c r="N213" s="215">
        <v>32400000</v>
      </c>
      <c r="O213" s="214">
        <f t="shared" si="16"/>
        <v>900000</v>
      </c>
      <c r="P213" s="216">
        <f t="shared" ca="1" si="17"/>
        <v>34.510769695216005</v>
      </c>
      <c r="Q213" s="217">
        <f t="shared" ca="1" si="18"/>
        <v>30600000</v>
      </c>
      <c r="R213" s="105">
        <f>[1]G4S!J114</f>
        <v>20335653</v>
      </c>
      <c r="S213" s="77">
        <f>[1]G4S!F115</f>
        <v>12</v>
      </c>
      <c r="T213" s="78">
        <f>N213-R213</f>
        <v>12064347</v>
      </c>
      <c r="U213" s="174"/>
    </row>
    <row r="214" spans="1:21" ht="17.45" customHeight="1">
      <c r="B214" s="39">
        <v>209</v>
      </c>
      <c r="C214" s="331" t="s">
        <v>865</v>
      </c>
      <c r="D214" s="331" t="s">
        <v>859</v>
      </c>
      <c r="E214" s="380" t="s">
        <v>866</v>
      </c>
      <c r="F214" s="381" t="s">
        <v>187</v>
      </c>
      <c r="G214" s="381" t="s">
        <v>861</v>
      </c>
      <c r="H214" s="356" t="s">
        <v>867</v>
      </c>
      <c r="I214" s="331" t="s">
        <v>868</v>
      </c>
      <c r="J214" s="331" t="s">
        <v>869</v>
      </c>
      <c r="K214" s="357">
        <v>43530</v>
      </c>
      <c r="L214" s="357">
        <v>44626</v>
      </c>
      <c r="M214" s="64">
        <v>36</v>
      </c>
      <c r="N214" s="358">
        <v>30600000</v>
      </c>
      <c r="O214" s="64">
        <f t="shared" si="16"/>
        <v>850000</v>
      </c>
      <c r="P214" s="116">
        <f t="shared" ca="1" si="17"/>
        <v>34.510769695216005</v>
      </c>
      <c r="Q214" s="117">
        <f t="shared" ca="1" si="18"/>
        <v>28900000</v>
      </c>
      <c r="R214" s="61">
        <f>[1]G4S!J172</f>
        <v>24547801</v>
      </c>
      <c r="S214" s="252">
        <f>[1]G4S!F173</f>
        <v>12</v>
      </c>
      <c r="T214" s="108">
        <f>N214-R214</f>
        <v>6052199</v>
      </c>
      <c r="U214" s="174"/>
    </row>
    <row r="215" spans="1:21" ht="17.45" customHeight="1">
      <c r="A215" s="382" t="s">
        <v>476</v>
      </c>
      <c r="B215" s="26">
        <v>210</v>
      </c>
      <c r="C215" s="383" t="s">
        <v>870</v>
      </c>
      <c r="D215" s="384" t="s">
        <v>859</v>
      </c>
      <c r="E215" s="385" t="s">
        <v>871</v>
      </c>
      <c r="F215" s="386" t="s">
        <v>872</v>
      </c>
      <c r="G215" s="386" t="s">
        <v>873</v>
      </c>
      <c r="H215" s="387" t="s">
        <v>874</v>
      </c>
      <c r="I215" s="384" t="s">
        <v>875</v>
      </c>
      <c r="J215" s="384" t="s">
        <v>876</v>
      </c>
      <c r="K215" s="388">
        <v>43563</v>
      </c>
      <c r="L215" s="388">
        <v>45024</v>
      </c>
      <c r="M215" s="143">
        <v>48</v>
      </c>
      <c r="N215" s="389">
        <v>24000000</v>
      </c>
      <c r="O215" s="143">
        <f t="shared" si="16"/>
        <v>500000</v>
      </c>
      <c r="P215" s="299">
        <f t="shared" ca="1" si="17"/>
        <v>33.410769695216004</v>
      </c>
      <c r="Q215" s="300">
        <f t="shared" ca="1" si="18"/>
        <v>16500000</v>
      </c>
      <c r="R215" s="146">
        <f>[1]G4S!J358</f>
        <v>21206961</v>
      </c>
      <c r="S215" s="277">
        <f>[1]G4S!F359</f>
        <v>8</v>
      </c>
      <c r="T215" s="301">
        <f>N215-R215</f>
        <v>2793039</v>
      </c>
      <c r="U215" s="174"/>
    </row>
    <row r="216" spans="1:21" ht="17.45" customHeight="1">
      <c r="A216" s="382" t="s">
        <v>476</v>
      </c>
      <c r="B216" s="39">
        <v>211</v>
      </c>
      <c r="C216" s="390" t="s">
        <v>877</v>
      </c>
      <c r="D216" s="331" t="s">
        <v>859</v>
      </c>
      <c r="E216" s="380" t="s">
        <v>878</v>
      </c>
      <c r="F216" s="381" t="s">
        <v>187</v>
      </c>
      <c r="G216" s="381" t="s">
        <v>861</v>
      </c>
      <c r="H216" s="356" t="s">
        <v>879</v>
      </c>
      <c r="I216" s="331" t="s">
        <v>880</v>
      </c>
      <c r="J216" s="331" t="s">
        <v>881</v>
      </c>
      <c r="K216" s="357">
        <v>43675</v>
      </c>
      <c r="L216" s="357">
        <v>44802</v>
      </c>
      <c r="M216" s="64">
        <v>36</v>
      </c>
      <c r="N216" s="358">
        <f>58800000+33000000</f>
        <v>91800000</v>
      </c>
      <c r="O216" s="64">
        <f t="shared" si="16"/>
        <v>2550000</v>
      </c>
      <c r="P216" s="116">
        <f t="shared" ca="1" si="17"/>
        <v>29.67743636188267</v>
      </c>
      <c r="Q216" s="117">
        <f t="shared" ca="1" si="18"/>
        <v>73950000</v>
      </c>
      <c r="R216" s="61">
        <f>[1]G4S!J287</f>
        <v>66036141</v>
      </c>
      <c r="S216" s="252">
        <f>[1]G4S!F288</f>
        <v>27</v>
      </c>
      <c r="T216" s="108">
        <f t="shared" ref="T216:T279" si="20">N216-R216</f>
        <v>25763859</v>
      </c>
      <c r="U216" s="174"/>
    </row>
    <row r="217" spans="1:21" ht="17.45" customHeight="1">
      <c r="A217" s="382" t="s">
        <v>476</v>
      </c>
      <c r="B217" s="26">
        <v>212</v>
      </c>
      <c r="C217" s="390" t="s">
        <v>882</v>
      </c>
      <c r="D217" s="331" t="s">
        <v>859</v>
      </c>
      <c r="E217" s="380" t="s">
        <v>883</v>
      </c>
      <c r="F217" s="381" t="s">
        <v>884</v>
      </c>
      <c r="G217" s="381" t="s">
        <v>885</v>
      </c>
      <c r="H217" s="356" t="s">
        <v>886</v>
      </c>
      <c r="I217" s="331" t="s">
        <v>887</v>
      </c>
      <c r="J217" s="331" t="s">
        <v>888</v>
      </c>
      <c r="K217" s="357">
        <v>43675</v>
      </c>
      <c r="L217" s="357">
        <v>44771</v>
      </c>
      <c r="M217" s="64">
        <v>36</v>
      </c>
      <c r="N217" s="358">
        <f>60000000+33000000</f>
        <v>93000000</v>
      </c>
      <c r="O217" s="64">
        <f t="shared" si="16"/>
        <v>2583333.3333333335</v>
      </c>
      <c r="P217" s="116">
        <f t="shared" ca="1" si="17"/>
        <v>29.67743636188267</v>
      </c>
      <c r="Q217" s="117">
        <f t="shared" ca="1" si="18"/>
        <v>74916666.666666672</v>
      </c>
      <c r="R217" s="61">
        <f>[1]G4S!J57</f>
        <v>89757428</v>
      </c>
      <c r="S217" s="252">
        <f>[1]G4S!F58</f>
        <v>30</v>
      </c>
      <c r="T217" s="108">
        <f t="shared" si="20"/>
        <v>3242572</v>
      </c>
      <c r="U217" s="174"/>
    </row>
    <row r="218" spans="1:21" ht="17.45" customHeight="1">
      <c r="A218" s="382" t="s">
        <v>476</v>
      </c>
      <c r="B218" s="39">
        <v>213</v>
      </c>
      <c r="C218" s="390" t="s">
        <v>889</v>
      </c>
      <c r="D218" s="331" t="s">
        <v>859</v>
      </c>
      <c r="E218" s="380" t="s">
        <v>883</v>
      </c>
      <c r="F218" s="381" t="s">
        <v>884</v>
      </c>
      <c r="G218" s="381" t="s">
        <v>885</v>
      </c>
      <c r="H218" s="356" t="s">
        <v>890</v>
      </c>
      <c r="I218" s="331" t="s">
        <v>891</v>
      </c>
      <c r="J218" s="331" t="s">
        <v>892</v>
      </c>
      <c r="K218" s="357">
        <v>43675</v>
      </c>
      <c r="L218" s="357">
        <v>44802</v>
      </c>
      <c r="M218" s="64">
        <v>36</v>
      </c>
      <c r="N218" s="358">
        <f>60000000+33000000</f>
        <v>93000000</v>
      </c>
      <c r="O218" s="64">
        <f t="shared" si="16"/>
        <v>2583333.3333333335</v>
      </c>
      <c r="P218" s="116">
        <f t="shared" ca="1" si="17"/>
        <v>29.67743636188267</v>
      </c>
      <c r="Q218" s="117">
        <f t="shared" ca="1" si="18"/>
        <v>74916666.666666672</v>
      </c>
      <c r="R218" s="61">
        <f>[1]G4S!J230</f>
        <v>64269927</v>
      </c>
      <c r="S218" s="252">
        <f>[1]G4S!F231</f>
        <v>28</v>
      </c>
      <c r="T218" s="108">
        <f t="shared" si="20"/>
        <v>28730073</v>
      </c>
      <c r="U218" s="174"/>
    </row>
    <row r="219" spans="1:21" ht="17.45" customHeight="1">
      <c r="B219" s="26">
        <v>214</v>
      </c>
      <c r="C219" s="331" t="s">
        <v>893</v>
      </c>
      <c r="D219" s="331" t="s">
        <v>859</v>
      </c>
      <c r="E219" s="380" t="s">
        <v>883</v>
      </c>
      <c r="F219" s="391" t="s">
        <v>894</v>
      </c>
      <c r="G219" s="391" t="s">
        <v>895</v>
      </c>
      <c r="H219" s="361" t="s">
        <v>896</v>
      </c>
      <c r="I219" s="331" t="s">
        <v>897</v>
      </c>
      <c r="J219" s="331" t="s">
        <v>898</v>
      </c>
      <c r="K219" s="357">
        <v>43724</v>
      </c>
      <c r="L219" s="357">
        <v>45185</v>
      </c>
      <c r="M219" s="64">
        <v>48</v>
      </c>
      <c r="N219" s="358">
        <v>57600000</v>
      </c>
      <c r="O219" s="64">
        <f t="shared" si="16"/>
        <v>1200000</v>
      </c>
      <c r="P219" s="35">
        <f t="shared" ca="1" si="17"/>
        <v>28.044103028549337</v>
      </c>
      <c r="Q219" s="36">
        <f t="shared" ca="1" si="18"/>
        <v>33600000</v>
      </c>
      <c r="R219" s="61">
        <f>[1]G4S!J428</f>
        <v>10671320</v>
      </c>
      <c r="S219" s="348">
        <f>[1]G4S!F429</f>
        <v>5</v>
      </c>
      <c r="T219" s="38">
        <f t="shared" si="20"/>
        <v>46928680</v>
      </c>
      <c r="U219" s="174"/>
    </row>
    <row r="220" spans="1:21" ht="17.45" customHeight="1">
      <c r="A220" s="392" t="s">
        <v>899</v>
      </c>
      <c r="B220" s="39">
        <v>215</v>
      </c>
      <c r="C220" s="390" t="s">
        <v>900</v>
      </c>
      <c r="D220" s="393" t="s">
        <v>859</v>
      </c>
      <c r="E220" s="394" t="s">
        <v>79</v>
      </c>
      <c r="F220" s="395"/>
      <c r="G220" s="395"/>
      <c r="H220" s="364" t="s">
        <v>901</v>
      </c>
      <c r="I220" s="396" t="s">
        <v>902</v>
      </c>
      <c r="J220" s="396" t="s">
        <v>903</v>
      </c>
      <c r="K220" s="366">
        <v>44109</v>
      </c>
      <c r="L220" s="366">
        <v>45570</v>
      </c>
      <c r="M220" s="73">
        <v>48</v>
      </c>
      <c r="N220" s="397">
        <v>24000000</v>
      </c>
      <c r="O220" s="73">
        <f t="shared" si="16"/>
        <v>500000</v>
      </c>
      <c r="P220" s="74">
        <f t="shared" ca="1" si="17"/>
        <v>15.210769695216005</v>
      </c>
      <c r="Q220" s="75">
        <f t="shared" ca="1" si="18"/>
        <v>7500000</v>
      </c>
      <c r="R220" s="76"/>
      <c r="S220" s="106"/>
      <c r="T220" s="108">
        <f t="shared" si="20"/>
        <v>24000000</v>
      </c>
      <c r="U220" s="174"/>
    </row>
    <row r="221" spans="1:21" ht="17.45" customHeight="1">
      <c r="B221" s="26">
        <v>216</v>
      </c>
      <c r="C221" s="331" t="s">
        <v>904</v>
      </c>
      <c r="D221" s="393" t="s">
        <v>859</v>
      </c>
      <c r="E221" s="380" t="s">
        <v>905</v>
      </c>
      <c r="F221" s="381"/>
      <c r="G221" s="381"/>
      <c r="H221" s="361" t="s">
        <v>906</v>
      </c>
      <c r="I221" s="331" t="s">
        <v>907</v>
      </c>
      <c r="J221" s="331" t="s">
        <v>908</v>
      </c>
      <c r="K221" s="357">
        <v>44186</v>
      </c>
      <c r="L221" s="357">
        <v>46012</v>
      </c>
      <c r="M221" s="64">
        <v>60</v>
      </c>
      <c r="N221" s="358">
        <v>36000000</v>
      </c>
      <c r="O221" s="64">
        <f t="shared" si="16"/>
        <v>600000</v>
      </c>
      <c r="P221" s="74">
        <f t="shared" ca="1" si="17"/>
        <v>12.644103028549337</v>
      </c>
      <c r="Q221" s="75">
        <f t="shared" ca="1" si="18"/>
        <v>7200000</v>
      </c>
      <c r="R221" s="61"/>
      <c r="S221" s="348"/>
      <c r="T221" s="38">
        <f t="shared" si="20"/>
        <v>36000000</v>
      </c>
      <c r="U221" s="174"/>
    </row>
    <row r="222" spans="1:21" ht="17.45" customHeight="1">
      <c r="B222" s="39">
        <v>217</v>
      </c>
      <c r="C222" s="331" t="s">
        <v>909</v>
      </c>
      <c r="D222" s="393" t="s">
        <v>859</v>
      </c>
      <c r="E222" s="380" t="s">
        <v>905</v>
      </c>
      <c r="F222" s="381"/>
      <c r="G222" s="381"/>
      <c r="H222" s="361" t="s">
        <v>910</v>
      </c>
      <c r="I222" s="331" t="s">
        <v>911</v>
      </c>
      <c r="J222" s="331" t="s">
        <v>912</v>
      </c>
      <c r="K222" s="357">
        <v>44186</v>
      </c>
      <c r="L222" s="357">
        <v>46012</v>
      </c>
      <c r="M222" s="64">
        <v>60</v>
      </c>
      <c r="N222" s="358">
        <v>36000000</v>
      </c>
      <c r="O222" s="64">
        <f t="shared" si="16"/>
        <v>600000</v>
      </c>
      <c r="P222" s="74">
        <f t="shared" ca="1" si="17"/>
        <v>12.644103028549337</v>
      </c>
      <c r="Q222" s="75">
        <f t="shared" ca="1" si="18"/>
        <v>7200000</v>
      </c>
      <c r="R222" s="61"/>
      <c r="S222" s="348"/>
      <c r="T222" s="38">
        <f t="shared" si="20"/>
        <v>36000000</v>
      </c>
      <c r="U222" s="174"/>
    </row>
    <row r="223" spans="1:21" ht="17.45" customHeight="1">
      <c r="B223" s="26">
        <v>218</v>
      </c>
      <c r="C223" s="331" t="s">
        <v>913</v>
      </c>
      <c r="D223" s="393" t="s">
        <v>859</v>
      </c>
      <c r="E223" s="380" t="s">
        <v>914</v>
      </c>
      <c r="F223" s="381"/>
      <c r="G223" s="381"/>
      <c r="H223" s="361" t="s">
        <v>915</v>
      </c>
      <c r="I223" s="331" t="s">
        <v>916</v>
      </c>
      <c r="J223" s="331" t="s">
        <v>917</v>
      </c>
      <c r="K223" s="357">
        <v>44183</v>
      </c>
      <c r="L223" s="357">
        <v>46009</v>
      </c>
      <c r="M223" s="64">
        <v>60</v>
      </c>
      <c r="N223" s="358">
        <v>54000000</v>
      </c>
      <c r="O223" s="64">
        <f t="shared" si="16"/>
        <v>900000</v>
      </c>
      <c r="P223" s="74">
        <f t="shared" ca="1" si="17"/>
        <v>12.744103028549338</v>
      </c>
      <c r="Q223" s="75">
        <f t="shared" ca="1" si="18"/>
        <v>10800000</v>
      </c>
      <c r="R223" s="61">
        <f>[1]G4S!J919</f>
        <v>3228542</v>
      </c>
      <c r="S223" s="348">
        <f>[1]G4S!F920</f>
        <v>2</v>
      </c>
      <c r="T223" s="38">
        <f t="shared" si="20"/>
        <v>50771458</v>
      </c>
      <c r="U223" s="174"/>
    </row>
    <row r="224" spans="1:21" ht="17.45" customHeight="1">
      <c r="B224" s="39">
        <v>219</v>
      </c>
      <c r="C224" s="331" t="s">
        <v>918</v>
      </c>
      <c r="D224" s="393" t="s">
        <v>859</v>
      </c>
      <c r="E224" s="380" t="s">
        <v>209</v>
      </c>
      <c r="F224" s="381"/>
      <c r="G224" s="381"/>
      <c r="H224" s="361"/>
      <c r="I224" s="331" t="s">
        <v>919</v>
      </c>
      <c r="J224" s="331" t="s">
        <v>920</v>
      </c>
      <c r="K224" s="357">
        <v>44186</v>
      </c>
      <c r="L224" s="357">
        <v>46012</v>
      </c>
      <c r="M224" s="64">
        <v>60</v>
      </c>
      <c r="N224" s="358">
        <v>54000000</v>
      </c>
      <c r="O224" s="64">
        <f t="shared" ref="O224:O287" si="21">N224/M224</f>
        <v>900000</v>
      </c>
      <c r="P224" s="74">
        <f t="shared" ca="1" si="17"/>
        <v>12.644103028549337</v>
      </c>
      <c r="Q224" s="75">
        <f t="shared" ca="1" si="18"/>
        <v>10800000</v>
      </c>
      <c r="R224" s="61"/>
      <c r="S224" s="348"/>
      <c r="T224" s="38">
        <f t="shared" si="20"/>
        <v>54000000</v>
      </c>
      <c r="U224" s="174"/>
    </row>
    <row r="225" spans="2:21" ht="17.45" customHeight="1">
      <c r="B225" s="26">
        <v>220</v>
      </c>
      <c r="C225" s="331" t="s">
        <v>921</v>
      </c>
      <c r="D225" s="393" t="s">
        <v>859</v>
      </c>
      <c r="E225" s="380" t="s">
        <v>922</v>
      </c>
      <c r="F225" s="381"/>
      <c r="G225" s="381"/>
      <c r="H225" s="361" t="s">
        <v>923</v>
      </c>
      <c r="I225" s="331" t="s">
        <v>924</v>
      </c>
      <c r="J225" s="331" t="s">
        <v>925</v>
      </c>
      <c r="K225" s="357">
        <v>44186</v>
      </c>
      <c r="L225" s="357">
        <v>46012</v>
      </c>
      <c r="M225" s="64">
        <v>60</v>
      </c>
      <c r="N225" s="358">
        <v>42000000</v>
      </c>
      <c r="O225" s="64">
        <f t="shared" si="21"/>
        <v>700000</v>
      </c>
      <c r="P225" s="74">
        <f t="shared" ca="1" si="17"/>
        <v>12.644103028549337</v>
      </c>
      <c r="Q225" s="75">
        <f t="shared" ca="1" si="18"/>
        <v>8400000</v>
      </c>
      <c r="R225" s="61"/>
      <c r="S225" s="348"/>
      <c r="T225" s="38">
        <f t="shared" si="20"/>
        <v>42000000</v>
      </c>
      <c r="U225" s="174"/>
    </row>
    <row r="226" spans="2:21" ht="17.45" customHeight="1">
      <c r="B226" s="39">
        <v>221</v>
      </c>
      <c r="C226" s="331" t="s">
        <v>926</v>
      </c>
      <c r="D226" s="393" t="s">
        <v>859</v>
      </c>
      <c r="E226" s="380" t="s">
        <v>905</v>
      </c>
      <c r="F226" s="381"/>
      <c r="G226" s="381"/>
      <c r="H226" s="398" t="s">
        <v>927</v>
      </c>
      <c r="I226" s="331" t="s">
        <v>928</v>
      </c>
      <c r="J226" s="331" t="s">
        <v>929</v>
      </c>
      <c r="K226" s="357">
        <v>44186</v>
      </c>
      <c r="L226" s="357">
        <v>46012</v>
      </c>
      <c r="M226" s="64">
        <v>60</v>
      </c>
      <c r="N226" s="358">
        <v>36000000</v>
      </c>
      <c r="O226" s="64">
        <f t="shared" si="21"/>
        <v>600000</v>
      </c>
      <c r="P226" s="74">
        <f t="shared" ref="P226:P287" ca="1" si="22">($P$3-K226)/30</f>
        <v>12.644103028549337</v>
      </c>
      <c r="Q226" s="75">
        <f t="shared" ca="1" si="18"/>
        <v>7200000</v>
      </c>
      <c r="R226" s="61"/>
      <c r="S226" s="348"/>
      <c r="T226" s="38">
        <f t="shared" si="20"/>
        <v>36000000</v>
      </c>
      <c r="U226" s="174"/>
    </row>
    <row r="227" spans="2:21" ht="17.45" customHeight="1">
      <c r="B227" s="26">
        <v>222</v>
      </c>
      <c r="C227" s="331" t="s">
        <v>930</v>
      </c>
      <c r="D227" s="393" t="s">
        <v>859</v>
      </c>
      <c r="E227" s="380" t="s">
        <v>931</v>
      </c>
      <c r="F227" s="381"/>
      <c r="G227" s="381"/>
      <c r="H227" s="361"/>
      <c r="I227" s="331" t="s">
        <v>932</v>
      </c>
      <c r="J227" s="331" t="s">
        <v>933</v>
      </c>
      <c r="K227" s="357">
        <v>44188</v>
      </c>
      <c r="L227" s="357">
        <v>46014</v>
      </c>
      <c r="M227" s="64">
        <v>60</v>
      </c>
      <c r="N227" s="358">
        <v>48000000</v>
      </c>
      <c r="O227" s="64">
        <f t="shared" si="21"/>
        <v>800000</v>
      </c>
      <c r="P227" s="74">
        <f t="shared" ca="1" si="22"/>
        <v>12.57743636188267</v>
      </c>
      <c r="Q227" s="75">
        <f t="shared" ca="1" si="18"/>
        <v>9600000</v>
      </c>
      <c r="R227" s="61"/>
      <c r="S227" s="348"/>
      <c r="T227" s="38">
        <f t="shared" si="20"/>
        <v>48000000</v>
      </c>
      <c r="U227" s="174"/>
    </row>
    <row r="228" spans="2:21" ht="17.45" customHeight="1">
      <c r="B228" s="39">
        <v>223</v>
      </c>
      <c r="C228" s="331" t="s">
        <v>934</v>
      </c>
      <c r="D228" s="393" t="s">
        <v>859</v>
      </c>
      <c r="E228" s="380" t="s">
        <v>935</v>
      </c>
      <c r="F228" s="381"/>
      <c r="G228" s="381"/>
      <c r="H228" s="361" t="s">
        <v>936</v>
      </c>
      <c r="I228" s="331" t="s">
        <v>937</v>
      </c>
      <c r="J228" s="331" t="s">
        <v>938</v>
      </c>
      <c r="K228" s="357">
        <v>44186</v>
      </c>
      <c r="L228" s="357">
        <v>46012</v>
      </c>
      <c r="M228" s="64">
        <v>60</v>
      </c>
      <c r="N228" s="358">
        <v>36000000</v>
      </c>
      <c r="O228" s="64">
        <f t="shared" si="21"/>
        <v>600000</v>
      </c>
      <c r="P228" s="74">
        <f t="shared" ca="1" si="22"/>
        <v>12.644103028549337</v>
      </c>
      <c r="Q228" s="75">
        <f t="shared" ca="1" si="18"/>
        <v>7200000</v>
      </c>
      <c r="R228" s="61">
        <f>[1]G4S!J845</f>
        <v>632500</v>
      </c>
      <c r="S228" s="348">
        <f>[1]G4S!F846</f>
        <v>1</v>
      </c>
      <c r="T228" s="38">
        <f t="shared" si="20"/>
        <v>35367500</v>
      </c>
      <c r="U228" s="174"/>
    </row>
    <row r="229" spans="2:21" ht="17.45" customHeight="1">
      <c r="B229" s="26">
        <v>224</v>
      </c>
      <c r="C229" s="331" t="s">
        <v>939</v>
      </c>
      <c r="D229" s="393" t="s">
        <v>859</v>
      </c>
      <c r="E229" s="380" t="s">
        <v>940</v>
      </c>
      <c r="F229" s="381"/>
      <c r="G229" s="381"/>
      <c r="H229" s="361" t="s">
        <v>941</v>
      </c>
      <c r="I229" s="331" t="s">
        <v>942</v>
      </c>
      <c r="J229" s="331" t="s">
        <v>943</v>
      </c>
      <c r="K229" s="357">
        <v>44186</v>
      </c>
      <c r="L229" s="357">
        <v>46012</v>
      </c>
      <c r="M229" s="64">
        <v>60</v>
      </c>
      <c r="N229" s="358">
        <v>51000000</v>
      </c>
      <c r="O229" s="64">
        <f t="shared" si="21"/>
        <v>850000</v>
      </c>
      <c r="P229" s="74">
        <f t="shared" ca="1" si="22"/>
        <v>12.644103028549337</v>
      </c>
      <c r="Q229" s="75">
        <f t="shared" ca="1" si="18"/>
        <v>10200000</v>
      </c>
      <c r="R229" s="61">
        <f>[1]G4S!J956</f>
        <v>1024650</v>
      </c>
      <c r="S229" s="348">
        <f>[1]G4S!F957</f>
        <v>1</v>
      </c>
      <c r="T229" s="38">
        <f t="shared" si="20"/>
        <v>49975350</v>
      </c>
      <c r="U229" s="174"/>
    </row>
    <row r="230" spans="2:21" ht="17.45" customHeight="1">
      <c r="B230" s="39">
        <v>225</v>
      </c>
      <c r="C230" s="331" t="s">
        <v>944</v>
      </c>
      <c r="D230" s="393" t="s">
        <v>859</v>
      </c>
      <c r="E230" s="380" t="s">
        <v>940</v>
      </c>
      <c r="F230" s="381"/>
      <c r="G230" s="381"/>
      <c r="H230" s="361" t="s">
        <v>945</v>
      </c>
      <c r="I230" s="331" t="s">
        <v>946</v>
      </c>
      <c r="J230" s="331" t="s">
        <v>947</v>
      </c>
      <c r="K230" s="357">
        <v>44186</v>
      </c>
      <c r="L230" s="357">
        <v>46012</v>
      </c>
      <c r="M230" s="64">
        <v>60</v>
      </c>
      <c r="N230" s="358">
        <v>51000000</v>
      </c>
      <c r="O230" s="64">
        <f t="shared" si="21"/>
        <v>850000</v>
      </c>
      <c r="P230" s="74">
        <f t="shared" ca="1" si="22"/>
        <v>12.644103028549337</v>
      </c>
      <c r="Q230" s="75">
        <f t="shared" ca="1" si="18"/>
        <v>10200000</v>
      </c>
      <c r="R230" s="61"/>
      <c r="S230" s="348"/>
      <c r="T230" s="38">
        <f t="shared" si="20"/>
        <v>51000000</v>
      </c>
      <c r="U230" s="174"/>
    </row>
    <row r="231" spans="2:21" ht="17.45" customHeight="1">
      <c r="B231" s="26">
        <v>226</v>
      </c>
      <c r="C231" s="331" t="s">
        <v>948</v>
      </c>
      <c r="D231" s="393" t="s">
        <v>859</v>
      </c>
      <c r="E231" s="380" t="s">
        <v>940</v>
      </c>
      <c r="F231" s="381"/>
      <c r="G231" s="381"/>
      <c r="H231" s="361" t="s">
        <v>949</v>
      </c>
      <c r="I231" s="331" t="s">
        <v>950</v>
      </c>
      <c r="J231" s="331" t="s">
        <v>951</v>
      </c>
      <c r="K231" s="357">
        <v>44186</v>
      </c>
      <c r="L231" s="357">
        <v>46012</v>
      </c>
      <c r="M231" s="64">
        <v>60</v>
      </c>
      <c r="N231" s="358">
        <v>51000000</v>
      </c>
      <c r="O231" s="64">
        <f t="shared" si="21"/>
        <v>850000</v>
      </c>
      <c r="P231" s="74">
        <f t="shared" ca="1" si="22"/>
        <v>12.644103028549337</v>
      </c>
      <c r="Q231" s="75">
        <f t="shared" ca="1" si="18"/>
        <v>10200000</v>
      </c>
      <c r="R231" s="61"/>
      <c r="S231" s="348"/>
      <c r="T231" s="38">
        <f t="shared" si="20"/>
        <v>51000000</v>
      </c>
      <c r="U231" s="174"/>
    </row>
    <row r="232" spans="2:21" ht="17.45" customHeight="1">
      <c r="B232" s="39">
        <v>227</v>
      </c>
      <c r="C232" s="331" t="s">
        <v>952</v>
      </c>
      <c r="D232" s="393" t="s">
        <v>859</v>
      </c>
      <c r="E232" s="380" t="s">
        <v>940</v>
      </c>
      <c r="F232" s="381"/>
      <c r="G232" s="381"/>
      <c r="H232" s="361" t="s">
        <v>953</v>
      </c>
      <c r="I232" s="331" t="s">
        <v>954</v>
      </c>
      <c r="J232" s="331" t="s">
        <v>955</v>
      </c>
      <c r="K232" s="357">
        <v>44186</v>
      </c>
      <c r="L232" s="357">
        <v>46012</v>
      </c>
      <c r="M232" s="64">
        <v>60</v>
      </c>
      <c r="N232" s="358">
        <v>51000000</v>
      </c>
      <c r="O232" s="64">
        <f t="shared" si="21"/>
        <v>850000</v>
      </c>
      <c r="P232" s="74">
        <f t="shared" ca="1" si="22"/>
        <v>12.644103028549337</v>
      </c>
      <c r="Q232" s="75">
        <f t="shared" ca="1" si="18"/>
        <v>10200000</v>
      </c>
      <c r="R232" s="61">
        <f>[1]G4S!J511</f>
        <v>2159300</v>
      </c>
      <c r="S232" s="348">
        <f>[1]G4S!F512</f>
        <v>3</v>
      </c>
      <c r="T232" s="38">
        <f t="shared" si="20"/>
        <v>48840700</v>
      </c>
      <c r="U232" s="174"/>
    </row>
    <row r="233" spans="2:21" ht="17.45" customHeight="1">
      <c r="B233" s="26">
        <v>228</v>
      </c>
      <c r="C233" s="396" t="s">
        <v>956</v>
      </c>
      <c r="D233" s="393" t="s">
        <v>859</v>
      </c>
      <c r="E233" s="399" t="s">
        <v>940</v>
      </c>
      <c r="F233" s="395"/>
      <c r="G233" s="395"/>
      <c r="H233" s="361" t="s">
        <v>957</v>
      </c>
      <c r="I233" s="396" t="s">
        <v>958</v>
      </c>
      <c r="J233" s="396" t="s">
        <v>959</v>
      </c>
      <c r="K233" s="369">
        <v>44186</v>
      </c>
      <c r="L233" s="369">
        <v>46012</v>
      </c>
      <c r="M233" s="60">
        <v>60</v>
      </c>
      <c r="N233" s="371">
        <v>51000000</v>
      </c>
      <c r="O233" s="60">
        <f t="shared" si="21"/>
        <v>850000</v>
      </c>
      <c r="P233" s="74">
        <f t="shared" ca="1" si="22"/>
        <v>12.644103028549337</v>
      </c>
      <c r="Q233" s="75">
        <f t="shared" ca="1" si="18"/>
        <v>10200000</v>
      </c>
      <c r="R233" s="76"/>
      <c r="S233" s="106"/>
      <c r="T233" s="108">
        <f t="shared" si="20"/>
        <v>51000000</v>
      </c>
      <c r="U233" s="174"/>
    </row>
    <row r="234" spans="2:21" ht="17.45" customHeight="1">
      <c r="B234" s="39">
        <v>229</v>
      </c>
      <c r="C234" s="331" t="s">
        <v>960</v>
      </c>
      <c r="D234" s="393" t="s">
        <v>859</v>
      </c>
      <c r="E234" s="380" t="s">
        <v>209</v>
      </c>
      <c r="F234" s="381"/>
      <c r="G234" s="381"/>
      <c r="H234" s="361" t="s">
        <v>961</v>
      </c>
      <c r="I234" s="331" t="s">
        <v>962</v>
      </c>
      <c r="J234" s="331" t="s">
        <v>963</v>
      </c>
      <c r="K234" s="357">
        <v>44201</v>
      </c>
      <c r="L234" s="357">
        <v>46027</v>
      </c>
      <c r="M234" s="60">
        <v>60</v>
      </c>
      <c r="N234" s="358">
        <v>60000000</v>
      </c>
      <c r="O234" s="64">
        <f t="shared" si="21"/>
        <v>1000000</v>
      </c>
      <c r="P234" s="74">
        <f t="shared" ca="1" si="22"/>
        <v>12.144103028549337</v>
      </c>
      <c r="Q234" s="75">
        <f t="shared" ca="1" si="18"/>
        <v>12000000</v>
      </c>
      <c r="R234" s="61"/>
      <c r="S234" s="118"/>
      <c r="T234" s="108">
        <f t="shared" si="20"/>
        <v>60000000</v>
      </c>
      <c r="U234" s="174"/>
    </row>
    <row r="235" spans="2:21" ht="17.45" customHeight="1">
      <c r="B235" s="26">
        <v>230</v>
      </c>
      <c r="C235" s="331" t="s">
        <v>964</v>
      </c>
      <c r="D235" s="393" t="s">
        <v>859</v>
      </c>
      <c r="E235" s="380" t="s">
        <v>905</v>
      </c>
      <c r="F235" s="381"/>
      <c r="G235" s="381"/>
      <c r="H235" s="361" t="s">
        <v>965</v>
      </c>
      <c r="I235" s="331" t="s">
        <v>966</v>
      </c>
      <c r="J235" s="331" t="s">
        <v>967</v>
      </c>
      <c r="K235" s="357">
        <v>44194</v>
      </c>
      <c r="L235" s="357">
        <v>46020</v>
      </c>
      <c r="M235" s="60">
        <v>60</v>
      </c>
      <c r="N235" s="358">
        <v>36000000</v>
      </c>
      <c r="O235" s="64">
        <f t="shared" si="21"/>
        <v>600000</v>
      </c>
      <c r="P235" s="74">
        <f t="shared" ca="1" si="22"/>
        <v>12.377436361882671</v>
      </c>
      <c r="Q235" s="75">
        <f t="shared" ca="1" si="18"/>
        <v>7200000</v>
      </c>
      <c r="R235" s="61"/>
      <c r="S235" s="118"/>
      <c r="T235" s="108">
        <f t="shared" si="20"/>
        <v>36000000</v>
      </c>
      <c r="U235" s="174"/>
    </row>
    <row r="236" spans="2:21" ht="17.45" customHeight="1">
      <c r="B236" s="39">
        <v>231</v>
      </c>
      <c r="C236" s="331" t="s">
        <v>968</v>
      </c>
      <c r="D236" s="393" t="s">
        <v>859</v>
      </c>
      <c r="E236" s="380" t="s">
        <v>969</v>
      </c>
      <c r="F236" s="381"/>
      <c r="G236" s="381"/>
      <c r="H236" s="361" t="s">
        <v>970</v>
      </c>
      <c r="I236" s="331" t="s">
        <v>971</v>
      </c>
      <c r="J236" s="331" t="s">
        <v>972</v>
      </c>
      <c r="K236" s="357">
        <v>44218</v>
      </c>
      <c r="L236" s="357">
        <v>46044</v>
      </c>
      <c r="M236" s="64">
        <v>60</v>
      </c>
      <c r="N236" s="358">
        <v>48000000</v>
      </c>
      <c r="O236" s="64">
        <f t="shared" si="21"/>
        <v>800000</v>
      </c>
      <c r="P236" s="74">
        <f t="shared" ca="1" si="22"/>
        <v>11.57743636188267</v>
      </c>
      <c r="Q236" s="75">
        <f t="shared" ca="1" si="18"/>
        <v>8800000</v>
      </c>
      <c r="R236" s="61">
        <f>[1]G4S!J678</f>
        <v>246998</v>
      </c>
      <c r="S236" s="118">
        <f>[1]G4S!F679</f>
        <v>1</v>
      </c>
      <c r="T236" s="108">
        <f t="shared" si="20"/>
        <v>47753002</v>
      </c>
      <c r="U236" s="174"/>
    </row>
    <row r="237" spans="2:21" ht="17.45" customHeight="1">
      <c r="B237" s="26">
        <v>232</v>
      </c>
      <c r="C237" s="331" t="s">
        <v>973</v>
      </c>
      <c r="D237" s="393" t="s">
        <v>859</v>
      </c>
      <c r="E237" s="380" t="s">
        <v>974</v>
      </c>
      <c r="F237" s="381"/>
      <c r="G237" s="381"/>
      <c r="H237" s="361"/>
      <c r="I237" s="331" t="s">
        <v>975</v>
      </c>
      <c r="J237" s="331" t="s">
        <v>976</v>
      </c>
      <c r="K237" s="357">
        <v>44195</v>
      </c>
      <c r="L237" s="357">
        <v>46021</v>
      </c>
      <c r="M237" s="64">
        <v>60</v>
      </c>
      <c r="N237" s="358">
        <v>36000000</v>
      </c>
      <c r="O237" s="64">
        <f t="shared" si="21"/>
        <v>600000</v>
      </c>
      <c r="P237" s="74">
        <f t="shared" ca="1" si="22"/>
        <v>12.344103028549338</v>
      </c>
      <c r="Q237" s="75">
        <f t="shared" ca="1" si="18"/>
        <v>7200000</v>
      </c>
      <c r="R237" s="61"/>
      <c r="S237" s="118"/>
      <c r="T237" s="108">
        <f t="shared" si="20"/>
        <v>36000000</v>
      </c>
      <c r="U237" s="174"/>
    </row>
    <row r="238" spans="2:21" ht="17.45" customHeight="1">
      <c r="B238" s="39">
        <v>233</v>
      </c>
      <c r="C238" s="331" t="s">
        <v>977</v>
      </c>
      <c r="D238" s="393" t="s">
        <v>859</v>
      </c>
      <c r="E238" s="380" t="s">
        <v>974</v>
      </c>
      <c r="F238" s="381"/>
      <c r="G238" s="381"/>
      <c r="H238" s="361"/>
      <c r="I238" s="331" t="s">
        <v>978</v>
      </c>
      <c r="J238" s="331" t="s">
        <v>979</v>
      </c>
      <c r="K238" s="357">
        <v>44192</v>
      </c>
      <c r="L238" s="357">
        <v>46018</v>
      </c>
      <c r="M238" s="64">
        <v>60</v>
      </c>
      <c r="N238" s="358">
        <v>36000000</v>
      </c>
      <c r="O238" s="64">
        <f t="shared" si="21"/>
        <v>600000</v>
      </c>
      <c r="P238" s="74">
        <f t="shared" ca="1" si="22"/>
        <v>12.444103028549337</v>
      </c>
      <c r="Q238" s="75">
        <f t="shared" ca="1" si="18"/>
        <v>7200000</v>
      </c>
      <c r="R238" s="61"/>
      <c r="S238" s="118"/>
      <c r="T238" s="108">
        <f t="shared" si="20"/>
        <v>36000000</v>
      </c>
      <c r="U238" s="174"/>
    </row>
    <row r="239" spans="2:21" ht="17.45" customHeight="1">
      <c r="B239" s="26">
        <v>234</v>
      </c>
      <c r="C239" s="331" t="s">
        <v>980</v>
      </c>
      <c r="D239" s="393" t="s">
        <v>859</v>
      </c>
      <c r="E239" s="380" t="s">
        <v>974</v>
      </c>
      <c r="F239" s="381"/>
      <c r="G239" s="381"/>
      <c r="H239" s="361" t="s">
        <v>981</v>
      </c>
      <c r="I239" s="331" t="s">
        <v>982</v>
      </c>
      <c r="J239" s="331" t="s">
        <v>983</v>
      </c>
      <c r="K239" s="357">
        <v>44188</v>
      </c>
      <c r="L239" s="357">
        <v>46014</v>
      </c>
      <c r="M239" s="64">
        <v>60</v>
      </c>
      <c r="N239" s="358">
        <v>36000000</v>
      </c>
      <c r="O239" s="64">
        <f t="shared" si="21"/>
        <v>600000</v>
      </c>
      <c r="P239" s="74">
        <f t="shared" ca="1" si="22"/>
        <v>12.57743636188267</v>
      </c>
      <c r="Q239" s="75">
        <f t="shared" ca="1" si="18"/>
        <v>7200000</v>
      </c>
      <c r="R239" s="61">
        <f>[1]G4S!J595</f>
        <v>2189977</v>
      </c>
      <c r="S239" s="118">
        <f>[1]G4S!F596</f>
        <v>2</v>
      </c>
      <c r="T239" s="108">
        <f t="shared" si="20"/>
        <v>33810023</v>
      </c>
      <c r="U239" s="174"/>
    </row>
    <row r="240" spans="2:21" ht="17.45" customHeight="1">
      <c r="B240" s="39">
        <v>235</v>
      </c>
      <c r="C240" s="331" t="s">
        <v>984</v>
      </c>
      <c r="D240" s="331" t="s">
        <v>859</v>
      </c>
      <c r="E240" s="380" t="s">
        <v>974</v>
      </c>
      <c r="F240" s="381"/>
      <c r="G240" s="381"/>
      <c r="H240" s="361"/>
      <c r="I240" s="331" t="s">
        <v>985</v>
      </c>
      <c r="J240" s="331" t="s">
        <v>986</v>
      </c>
      <c r="K240" s="357">
        <v>44216</v>
      </c>
      <c r="L240" s="357">
        <v>46042</v>
      </c>
      <c r="M240" s="64">
        <v>60</v>
      </c>
      <c r="N240" s="358">
        <v>36000000</v>
      </c>
      <c r="O240" s="64">
        <f t="shared" si="21"/>
        <v>600000</v>
      </c>
      <c r="P240" s="116">
        <f t="shared" ca="1" si="22"/>
        <v>11.644103028549337</v>
      </c>
      <c r="Q240" s="117">
        <f t="shared" ca="1" si="18"/>
        <v>6600000</v>
      </c>
      <c r="R240" s="61"/>
      <c r="S240" s="118"/>
      <c r="T240" s="108">
        <f t="shared" si="20"/>
        <v>36000000</v>
      </c>
      <c r="U240" s="174"/>
    </row>
    <row r="241" spans="2:21" ht="17.45" customHeight="1">
      <c r="B241" s="26">
        <v>236</v>
      </c>
      <c r="C241" s="331" t="s">
        <v>987</v>
      </c>
      <c r="D241" s="331" t="s">
        <v>859</v>
      </c>
      <c r="E241" s="380" t="s">
        <v>988</v>
      </c>
      <c r="F241" s="381"/>
      <c r="G241" s="381"/>
      <c r="H241" s="361" t="s">
        <v>989</v>
      </c>
      <c r="I241" s="331" t="s">
        <v>990</v>
      </c>
      <c r="J241" s="331" t="s">
        <v>991</v>
      </c>
      <c r="K241" s="357">
        <v>44228</v>
      </c>
      <c r="L241" s="357">
        <v>46054</v>
      </c>
      <c r="M241" s="64">
        <v>60</v>
      </c>
      <c r="N241" s="358">
        <v>54000000</v>
      </c>
      <c r="O241" s="64">
        <f t="shared" si="21"/>
        <v>900000</v>
      </c>
      <c r="P241" s="116">
        <f t="shared" ca="1" si="22"/>
        <v>11.244103028549338</v>
      </c>
      <c r="Q241" s="117">
        <f t="shared" ca="1" si="18"/>
        <v>9900000</v>
      </c>
      <c r="R241" s="61"/>
      <c r="S241" s="118"/>
      <c r="T241" s="108">
        <f t="shared" si="20"/>
        <v>54000000</v>
      </c>
      <c r="U241" s="174"/>
    </row>
    <row r="242" spans="2:21" ht="17.45" customHeight="1">
      <c r="B242" s="39">
        <v>237</v>
      </c>
      <c r="C242" s="331" t="s">
        <v>992</v>
      </c>
      <c r="D242" s="331" t="s">
        <v>859</v>
      </c>
      <c r="E242" s="380" t="s">
        <v>993</v>
      </c>
      <c r="F242" s="381"/>
      <c r="G242" s="381"/>
      <c r="H242" s="361" t="s">
        <v>994</v>
      </c>
      <c r="I242" s="331" t="s">
        <v>995</v>
      </c>
      <c r="J242" s="331" t="s">
        <v>996</v>
      </c>
      <c r="K242" s="357">
        <v>44228</v>
      </c>
      <c r="L242" s="357">
        <v>46054</v>
      </c>
      <c r="M242" s="64">
        <v>60</v>
      </c>
      <c r="N242" s="358">
        <v>57000000</v>
      </c>
      <c r="O242" s="64">
        <f t="shared" si="21"/>
        <v>950000</v>
      </c>
      <c r="P242" s="116">
        <f t="shared" ca="1" si="22"/>
        <v>11.244103028549338</v>
      </c>
      <c r="Q242" s="117">
        <f t="shared" ref="Q242:Q305" ca="1" si="23">LEFT(P242,2)*O242</f>
        <v>10450000</v>
      </c>
      <c r="R242" s="61"/>
      <c r="S242" s="118"/>
      <c r="T242" s="108">
        <f t="shared" si="20"/>
        <v>57000000</v>
      </c>
      <c r="U242" s="174"/>
    </row>
    <row r="243" spans="2:21" ht="17.45" customHeight="1">
      <c r="B243" s="26">
        <v>238</v>
      </c>
      <c r="C243" s="331" t="s">
        <v>997</v>
      </c>
      <c r="D243" s="331" t="s">
        <v>859</v>
      </c>
      <c r="E243" s="380" t="s">
        <v>209</v>
      </c>
      <c r="F243" s="381"/>
      <c r="G243" s="381"/>
      <c r="H243" s="361" t="s">
        <v>998</v>
      </c>
      <c r="I243" s="331" t="s">
        <v>999</v>
      </c>
      <c r="J243" s="331" t="s">
        <v>1000</v>
      </c>
      <c r="K243" s="357">
        <v>44242</v>
      </c>
      <c r="L243" s="357">
        <v>46068</v>
      </c>
      <c r="M243" s="64">
        <v>60</v>
      </c>
      <c r="N243" s="358">
        <v>54000000</v>
      </c>
      <c r="O243" s="64">
        <f t="shared" si="21"/>
        <v>900000</v>
      </c>
      <c r="P243" s="116">
        <f t="shared" ca="1" si="22"/>
        <v>10.777436361882671</v>
      </c>
      <c r="Q243" s="117">
        <f t="shared" ca="1" si="23"/>
        <v>9000000</v>
      </c>
      <c r="R243" s="61"/>
      <c r="S243" s="118"/>
      <c r="T243" s="108">
        <f t="shared" si="20"/>
        <v>54000000</v>
      </c>
      <c r="U243" s="174"/>
    </row>
    <row r="244" spans="2:21" ht="17.45" customHeight="1">
      <c r="B244" s="39">
        <v>239</v>
      </c>
      <c r="C244" s="331" t="s">
        <v>1001</v>
      </c>
      <c r="D244" s="331" t="s">
        <v>859</v>
      </c>
      <c r="E244" s="380" t="s">
        <v>1002</v>
      </c>
      <c r="F244" s="381"/>
      <c r="G244" s="381"/>
      <c r="H244" s="361" t="s">
        <v>1003</v>
      </c>
      <c r="I244" s="331" t="s">
        <v>1004</v>
      </c>
      <c r="J244" s="331" t="s">
        <v>1005</v>
      </c>
      <c r="K244" s="357">
        <v>44256</v>
      </c>
      <c r="L244" s="357">
        <v>46082</v>
      </c>
      <c r="M244" s="64">
        <v>60</v>
      </c>
      <c r="N244" s="358">
        <v>54000000</v>
      </c>
      <c r="O244" s="64">
        <f t="shared" si="21"/>
        <v>900000</v>
      </c>
      <c r="P244" s="116">
        <f t="shared" ca="1" si="22"/>
        <v>10.310769695216004</v>
      </c>
      <c r="Q244" s="117">
        <f t="shared" ca="1" si="23"/>
        <v>9000000</v>
      </c>
      <c r="R244" s="61">
        <f>[1]G4S!J762</f>
        <v>1406899</v>
      </c>
      <c r="S244" s="259">
        <f>[1]G4S!F763</f>
        <v>1</v>
      </c>
      <c r="T244" s="38">
        <f t="shared" si="20"/>
        <v>52593101</v>
      </c>
      <c r="U244" s="174"/>
    </row>
    <row r="245" spans="2:21" ht="17.45" customHeight="1">
      <c r="B245" s="26">
        <v>240</v>
      </c>
      <c r="C245" s="396" t="s">
        <v>1006</v>
      </c>
      <c r="D245" s="331" t="s">
        <v>859</v>
      </c>
      <c r="E245" s="394" t="s">
        <v>1002</v>
      </c>
      <c r="F245" s="395"/>
      <c r="G245" s="395"/>
      <c r="H245" s="364" t="s">
        <v>1007</v>
      </c>
      <c r="I245" s="396" t="s">
        <v>1008</v>
      </c>
      <c r="J245" s="396" t="s">
        <v>1009</v>
      </c>
      <c r="K245" s="366">
        <v>44270</v>
      </c>
      <c r="L245" s="366">
        <v>46096</v>
      </c>
      <c r="M245" s="73">
        <v>60</v>
      </c>
      <c r="N245" s="371">
        <v>54000000</v>
      </c>
      <c r="O245" s="60">
        <f t="shared" si="21"/>
        <v>900000</v>
      </c>
      <c r="P245" s="74">
        <f t="shared" ca="1" si="22"/>
        <v>9.8441030285493376</v>
      </c>
      <c r="Q245" s="75">
        <f t="shared" ca="1" si="23"/>
        <v>8100000</v>
      </c>
      <c r="R245" s="127"/>
      <c r="S245" s="252"/>
      <c r="T245" s="108">
        <f t="shared" si="20"/>
        <v>54000000</v>
      </c>
      <c r="U245" s="174"/>
    </row>
    <row r="246" spans="2:21" ht="17.45" customHeight="1">
      <c r="B246" s="39">
        <v>241</v>
      </c>
      <c r="C246" s="331" t="s">
        <v>1010</v>
      </c>
      <c r="D246" s="331" t="s">
        <v>859</v>
      </c>
      <c r="E246" s="380" t="s">
        <v>1011</v>
      </c>
      <c r="F246" s="381"/>
      <c r="G246" s="381"/>
      <c r="H246" s="361" t="s">
        <v>1012</v>
      </c>
      <c r="I246" s="331" t="s">
        <v>1013</v>
      </c>
      <c r="J246" s="331" t="s">
        <v>1014</v>
      </c>
      <c r="K246" s="357">
        <v>44301</v>
      </c>
      <c r="L246" s="357">
        <v>44666</v>
      </c>
      <c r="M246" s="64">
        <v>12</v>
      </c>
      <c r="N246" s="358">
        <v>4800000</v>
      </c>
      <c r="O246" s="64">
        <f t="shared" si="21"/>
        <v>400000</v>
      </c>
      <c r="P246" s="74">
        <f t="shared" ca="1" si="22"/>
        <v>8.8107696952160044</v>
      </c>
      <c r="Q246" s="75">
        <f t="shared" ca="1" si="23"/>
        <v>3200000</v>
      </c>
      <c r="R246" s="61"/>
      <c r="S246" s="118"/>
      <c r="T246" s="108">
        <f t="shared" si="20"/>
        <v>4800000</v>
      </c>
      <c r="U246" s="174"/>
    </row>
    <row r="247" spans="2:21" ht="17.45" customHeight="1">
      <c r="B247" s="26">
        <v>242</v>
      </c>
      <c r="C247" s="331" t="s">
        <v>1015</v>
      </c>
      <c r="D247" s="331" t="s">
        <v>859</v>
      </c>
      <c r="E247" s="380" t="s">
        <v>209</v>
      </c>
      <c r="F247" s="381"/>
      <c r="G247" s="381"/>
      <c r="H247" s="361" t="s">
        <v>1016</v>
      </c>
      <c r="I247" s="331" t="s">
        <v>1017</v>
      </c>
      <c r="J247" s="331" t="s">
        <v>1018</v>
      </c>
      <c r="K247" s="357">
        <v>44301</v>
      </c>
      <c r="L247" s="357">
        <v>44666</v>
      </c>
      <c r="M247" s="64">
        <v>12</v>
      </c>
      <c r="N247" s="358">
        <v>6600000</v>
      </c>
      <c r="O247" s="64">
        <f t="shared" si="21"/>
        <v>550000</v>
      </c>
      <c r="P247" s="74">
        <f t="shared" ca="1" si="22"/>
        <v>8.8107696952160044</v>
      </c>
      <c r="Q247" s="75">
        <f t="shared" ca="1" si="23"/>
        <v>4400000</v>
      </c>
      <c r="R247" s="61"/>
      <c r="S247" s="118"/>
      <c r="T247" s="108">
        <f t="shared" si="20"/>
        <v>6600000</v>
      </c>
      <c r="U247" s="174"/>
    </row>
    <row r="248" spans="2:21" ht="17.45" customHeight="1">
      <c r="B248" s="39">
        <v>243</v>
      </c>
      <c r="C248" s="331" t="s">
        <v>1019</v>
      </c>
      <c r="D248" s="331" t="s">
        <v>859</v>
      </c>
      <c r="E248" s="380" t="s">
        <v>1011</v>
      </c>
      <c r="F248" s="381"/>
      <c r="G248" s="381"/>
      <c r="H248" s="361" t="s">
        <v>1020</v>
      </c>
      <c r="I248" s="331" t="s">
        <v>1021</v>
      </c>
      <c r="J248" s="331" t="s">
        <v>1022</v>
      </c>
      <c r="K248" s="357">
        <v>44301</v>
      </c>
      <c r="L248" s="357">
        <v>44666</v>
      </c>
      <c r="M248" s="64">
        <v>12</v>
      </c>
      <c r="N248" s="358">
        <v>4800000</v>
      </c>
      <c r="O248" s="64">
        <f t="shared" si="21"/>
        <v>400000</v>
      </c>
      <c r="P248" s="74">
        <f t="shared" ca="1" si="22"/>
        <v>8.8107696952160044</v>
      </c>
      <c r="Q248" s="75">
        <f t="shared" ca="1" si="23"/>
        <v>3200000</v>
      </c>
      <c r="R248" s="61"/>
      <c r="S248" s="118"/>
      <c r="T248" s="108">
        <f t="shared" si="20"/>
        <v>4800000</v>
      </c>
      <c r="U248" s="174"/>
    </row>
    <row r="249" spans="2:21" ht="17.45" customHeight="1">
      <c r="B249" s="26">
        <v>244</v>
      </c>
      <c r="C249" s="331" t="s">
        <v>1023</v>
      </c>
      <c r="D249" s="331" t="s">
        <v>859</v>
      </c>
      <c r="E249" s="380" t="s">
        <v>1024</v>
      </c>
      <c r="F249" s="381"/>
      <c r="G249" s="381"/>
      <c r="H249" s="361" t="s">
        <v>1025</v>
      </c>
      <c r="I249" s="331" t="s">
        <v>1026</v>
      </c>
      <c r="J249" s="331" t="s">
        <v>1027</v>
      </c>
      <c r="K249" s="357">
        <v>44301</v>
      </c>
      <c r="L249" s="357">
        <v>44666</v>
      </c>
      <c r="M249" s="64">
        <v>12</v>
      </c>
      <c r="N249" s="358">
        <v>5400000</v>
      </c>
      <c r="O249" s="64">
        <f t="shared" si="21"/>
        <v>450000</v>
      </c>
      <c r="P249" s="116">
        <f t="shared" ca="1" si="22"/>
        <v>8.8107696952160044</v>
      </c>
      <c r="Q249" s="117">
        <f t="shared" ca="1" si="23"/>
        <v>3600000</v>
      </c>
      <c r="R249" s="61">
        <f>[1]G4S!J882</f>
        <v>487025</v>
      </c>
      <c r="S249" s="259">
        <f>[1]G4S!F883</f>
        <v>1</v>
      </c>
      <c r="T249" s="38">
        <f t="shared" si="20"/>
        <v>4912975</v>
      </c>
      <c r="U249" s="174"/>
    </row>
    <row r="250" spans="2:21" ht="17.45" customHeight="1">
      <c r="B250" s="39">
        <v>245</v>
      </c>
      <c r="C250" s="331" t="s">
        <v>1028</v>
      </c>
      <c r="D250" s="207" t="s">
        <v>859</v>
      </c>
      <c r="E250" s="380" t="s">
        <v>1029</v>
      </c>
      <c r="F250" s="381"/>
      <c r="G250" s="381"/>
      <c r="H250" s="361" t="s">
        <v>1030</v>
      </c>
      <c r="I250" s="331" t="s">
        <v>1031</v>
      </c>
      <c r="J250" s="331" t="s">
        <v>1032</v>
      </c>
      <c r="K250" s="357">
        <v>44347</v>
      </c>
      <c r="L250" s="357">
        <v>44712</v>
      </c>
      <c r="M250" s="64">
        <v>12</v>
      </c>
      <c r="N250" s="400">
        <v>12000000</v>
      </c>
      <c r="O250" s="64">
        <f t="shared" si="21"/>
        <v>1000000</v>
      </c>
      <c r="P250" s="116">
        <f t="shared" ca="1" si="22"/>
        <v>7.2774363618826703</v>
      </c>
      <c r="Q250" s="117">
        <f t="shared" ca="1" si="23"/>
        <v>7000000</v>
      </c>
      <c r="R250" s="61"/>
      <c r="S250" s="259"/>
      <c r="T250" s="38">
        <f t="shared" si="20"/>
        <v>12000000</v>
      </c>
      <c r="U250" s="174"/>
    </row>
    <row r="251" spans="2:21" ht="17.45" customHeight="1">
      <c r="B251" s="26">
        <v>246</v>
      </c>
      <c r="C251" s="331" t="s">
        <v>1033</v>
      </c>
      <c r="D251" s="331" t="s">
        <v>859</v>
      </c>
      <c r="E251" s="380" t="s">
        <v>1024</v>
      </c>
      <c r="F251" s="381"/>
      <c r="G251" s="381"/>
      <c r="H251" s="361" t="s">
        <v>1034</v>
      </c>
      <c r="I251" s="331" t="s">
        <v>1035</v>
      </c>
      <c r="J251" s="331" t="s">
        <v>1036</v>
      </c>
      <c r="K251" s="357">
        <v>44377</v>
      </c>
      <c r="L251" s="357">
        <v>44742</v>
      </c>
      <c r="M251" s="64">
        <v>12</v>
      </c>
      <c r="N251" s="400">
        <v>7200000</v>
      </c>
      <c r="O251" s="64">
        <f t="shared" si="21"/>
        <v>600000</v>
      </c>
      <c r="P251" s="116">
        <f t="shared" ca="1" si="22"/>
        <v>6.2774363618826703</v>
      </c>
      <c r="Q251" s="117">
        <f t="shared" ca="1" si="23"/>
        <v>3600000</v>
      </c>
      <c r="R251" s="61"/>
      <c r="S251" s="259"/>
      <c r="T251" s="38">
        <f t="shared" si="20"/>
        <v>7200000</v>
      </c>
      <c r="U251" s="174"/>
    </row>
    <row r="252" spans="2:21" ht="17.45" customHeight="1">
      <c r="B252" s="39">
        <v>247</v>
      </c>
      <c r="C252" s="331" t="s">
        <v>1037</v>
      </c>
      <c r="D252" s="331" t="s">
        <v>859</v>
      </c>
      <c r="E252" s="380" t="s">
        <v>1038</v>
      </c>
      <c r="F252" s="381"/>
      <c r="G252" s="381"/>
      <c r="H252" s="361" t="s">
        <v>1039</v>
      </c>
      <c r="I252" s="331" t="s">
        <v>1040</v>
      </c>
      <c r="J252" s="331" t="s">
        <v>1041</v>
      </c>
      <c r="K252" s="357">
        <v>44421</v>
      </c>
      <c r="L252" s="357">
        <v>44786</v>
      </c>
      <c r="M252" s="64">
        <v>12</v>
      </c>
      <c r="N252" s="400">
        <v>7200000</v>
      </c>
      <c r="O252" s="64">
        <f t="shared" si="21"/>
        <v>600000</v>
      </c>
      <c r="P252" s="116">
        <f t="shared" ca="1" si="22"/>
        <v>4.8107696952160044</v>
      </c>
      <c r="Q252" s="117">
        <f t="shared" ca="1" si="23"/>
        <v>2400000</v>
      </c>
      <c r="R252" s="61"/>
      <c r="S252" s="259"/>
      <c r="T252" s="38">
        <f t="shared" si="20"/>
        <v>7200000</v>
      </c>
      <c r="U252" s="174"/>
    </row>
    <row r="253" spans="2:21" ht="17.45" customHeight="1">
      <c r="B253" s="26">
        <v>248</v>
      </c>
      <c r="C253" s="331" t="s">
        <v>1042</v>
      </c>
      <c r="D253" s="331" t="s">
        <v>859</v>
      </c>
      <c r="E253" s="380" t="s">
        <v>1038</v>
      </c>
      <c r="F253" s="381"/>
      <c r="G253" s="381"/>
      <c r="H253" s="361" t="s">
        <v>1043</v>
      </c>
      <c r="I253" s="331" t="s">
        <v>1044</v>
      </c>
      <c r="J253" s="331" t="s">
        <v>1045</v>
      </c>
      <c r="K253" s="357">
        <v>44421</v>
      </c>
      <c r="L253" s="357">
        <v>44786</v>
      </c>
      <c r="M253" s="64">
        <v>12</v>
      </c>
      <c r="N253" s="400">
        <v>7200000</v>
      </c>
      <c r="O253" s="64">
        <f t="shared" si="21"/>
        <v>600000</v>
      </c>
      <c r="P253" s="116">
        <f t="shared" ca="1" si="22"/>
        <v>4.8107696952160044</v>
      </c>
      <c r="Q253" s="117">
        <f t="shared" ca="1" si="23"/>
        <v>2400000</v>
      </c>
      <c r="R253" s="61"/>
      <c r="S253" s="259"/>
      <c r="T253" s="38">
        <f t="shared" si="20"/>
        <v>7200000</v>
      </c>
      <c r="U253" s="174"/>
    </row>
    <row r="254" spans="2:21" ht="17.45" customHeight="1">
      <c r="B254" s="39">
        <v>249</v>
      </c>
      <c r="C254" s="331" t="s">
        <v>1046</v>
      </c>
      <c r="D254" s="331" t="s">
        <v>859</v>
      </c>
      <c r="E254" s="380" t="s">
        <v>1029</v>
      </c>
      <c r="F254" s="381"/>
      <c r="G254" s="381"/>
      <c r="H254" s="361" t="s">
        <v>1047</v>
      </c>
      <c r="I254" s="331" t="s">
        <v>1048</v>
      </c>
      <c r="J254" s="331" t="s">
        <v>1049</v>
      </c>
      <c r="K254" s="357">
        <v>44362</v>
      </c>
      <c r="L254" s="357">
        <v>44727</v>
      </c>
      <c r="M254" s="64">
        <v>12</v>
      </c>
      <c r="N254" s="400">
        <v>12000000</v>
      </c>
      <c r="O254" s="64">
        <f t="shared" si="21"/>
        <v>1000000</v>
      </c>
      <c r="P254" s="116">
        <f t="shared" ca="1" si="22"/>
        <v>6.7774363618826703</v>
      </c>
      <c r="Q254" s="117">
        <f t="shared" ca="1" si="23"/>
        <v>6000000</v>
      </c>
      <c r="R254" s="61"/>
      <c r="S254" s="259"/>
      <c r="T254" s="38">
        <f t="shared" si="20"/>
        <v>12000000</v>
      </c>
      <c r="U254" s="174"/>
    </row>
    <row r="255" spans="2:21" ht="17.45" customHeight="1">
      <c r="B255" s="26">
        <v>250</v>
      </c>
      <c r="C255" s="331" t="s">
        <v>1050</v>
      </c>
      <c r="D255" s="331" t="s">
        <v>859</v>
      </c>
      <c r="E255" s="380" t="s">
        <v>1038</v>
      </c>
      <c r="F255" s="381"/>
      <c r="G255" s="381"/>
      <c r="H255" s="361" t="s">
        <v>1051</v>
      </c>
      <c r="I255" s="331" t="s">
        <v>1052</v>
      </c>
      <c r="J255" s="331" t="s">
        <v>1053</v>
      </c>
      <c r="K255" s="357">
        <v>44421</v>
      </c>
      <c r="L255" s="357">
        <v>44786</v>
      </c>
      <c r="M255" s="64">
        <v>12</v>
      </c>
      <c r="N255" s="400">
        <v>7200000</v>
      </c>
      <c r="O255" s="64">
        <f t="shared" si="21"/>
        <v>600000</v>
      </c>
      <c r="P255" s="116">
        <f t="shared" ca="1" si="22"/>
        <v>4.8107696952160044</v>
      </c>
      <c r="Q255" s="117">
        <f t="shared" ca="1" si="23"/>
        <v>2400000</v>
      </c>
      <c r="R255" s="61"/>
      <c r="S255" s="118"/>
      <c r="T255" s="38">
        <f t="shared" si="20"/>
        <v>7200000</v>
      </c>
      <c r="U255" s="174"/>
    </row>
    <row r="256" spans="2:21" ht="17.45" customHeight="1">
      <c r="B256" s="39">
        <v>251</v>
      </c>
      <c r="C256" s="331" t="s">
        <v>1054</v>
      </c>
      <c r="D256" s="331" t="s">
        <v>859</v>
      </c>
      <c r="E256" s="380" t="s">
        <v>1055</v>
      </c>
      <c r="F256" s="381"/>
      <c r="G256" s="381"/>
      <c r="H256" s="361" t="s">
        <v>1056</v>
      </c>
      <c r="I256" s="331" t="s">
        <v>1057</v>
      </c>
      <c r="J256" s="331" t="s">
        <v>1058</v>
      </c>
      <c r="K256" s="357">
        <v>44408</v>
      </c>
      <c r="L256" s="357">
        <v>44773</v>
      </c>
      <c r="M256" s="64">
        <v>12</v>
      </c>
      <c r="N256" s="358">
        <v>7200000</v>
      </c>
      <c r="O256" s="64">
        <f t="shared" si="21"/>
        <v>600000</v>
      </c>
      <c r="P256" s="116">
        <f t="shared" ca="1" si="22"/>
        <v>5.2441030285493371</v>
      </c>
      <c r="Q256" s="117">
        <f t="shared" ca="1" si="23"/>
        <v>3000000</v>
      </c>
      <c r="R256" s="61"/>
      <c r="S256" s="118"/>
      <c r="T256" s="38">
        <f t="shared" si="20"/>
        <v>7200000</v>
      </c>
      <c r="U256" s="174"/>
    </row>
    <row r="257" spans="2:21" ht="17.45" customHeight="1">
      <c r="B257" s="26">
        <v>252</v>
      </c>
      <c r="C257" s="396" t="s">
        <v>1059</v>
      </c>
      <c r="D257" s="331" t="s">
        <v>859</v>
      </c>
      <c r="E257" s="394" t="s">
        <v>1038</v>
      </c>
      <c r="F257" s="395"/>
      <c r="G257" s="395"/>
      <c r="H257" s="364" t="s">
        <v>1060</v>
      </c>
      <c r="I257" s="396" t="s">
        <v>1061</v>
      </c>
      <c r="J257" s="396" t="s">
        <v>1062</v>
      </c>
      <c r="K257" s="366">
        <v>44422</v>
      </c>
      <c r="L257" s="366">
        <v>44787</v>
      </c>
      <c r="M257" s="73">
        <v>12</v>
      </c>
      <c r="N257" s="371">
        <v>7200000</v>
      </c>
      <c r="O257" s="60">
        <f t="shared" si="21"/>
        <v>600000</v>
      </c>
      <c r="P257" s="74">
        <f t="shared" ca="1" si="22"/>
        <v>4.7774363618826703</v>
      </c>
      <c r="Q257" s="75">
        <f t="shared" ca="1" si="23"/>
        <v>2400000</v>
      </c>
      <c r="R257" s="76"/>
      <c r="S257" s="77"/>
      <c r="T257" s="108">
        <f t="shared" si="20"/>
        <v>7200000</v>
      </c>
      <c r="U257" s="174"/>
    </row>
    <row r="258" spans="2:21" ht="17.45" customHeight="1">
      <c r="B258" s="39">
        <v>253</v>
      </c>
      <c r="C258" s="331" t="s">
        <v>1063</v>
      </c>
      <c r="D258" s="331" t="s">
        <v>859</v>
      </c>
      <c r="E258" s="380" t="s">
        <v>1064</v>
      </c>
      <c r="F258" s="381"/>
      <c r="G258" s="381"/>
      <c r="H258" s="361" t="s">
        <v>1065</v>
      </c>
      <c r="I258" s="331" t="s">
        <v>1066</v>
      </c>
      <c r="J258" s="331" t="s">
        <v>1067</v>
      </c>
      <c r="K258" s="357">
        <v>44462</v>
      </c>
      <c r="L258" s="357">
        <v>44827</v>
      </c>
      <c r="M258" s="64">
        <v>12</v>
      </c>
      <c r="N258" s="358">
        <v>12000000</v>
      </c>
      <c r="O258" s="64">
        <f t="shared" si="21"/>
        <v>1000000</v>
      </c>
      <c r="P258" s="74">
        <f t="shared" ca="1" si="22"/>
        <v>3.4441030285493373</v>
      </c>
      <c r="Q258" s="75">
        <f t="shared" ca="1" si="23"/>
        <v>3000000</v>
      </c>
      <c r="R258" s="61"/>
      <c r="S258" s="118"/>
      <c r="T258" s="108">
        <f t="shared" si="20"/>
        <v>12000000</v>
      </c>
      <c r="U258" s="174"/>
    </row>
    <row r="259" spans="2:21" ht="17.45" customHeight="1">
      <c r="B259" s="26">
        <v>254</v>
      </c>
      <c r="C259" s="331" t="s">
        <v>1068</v>
      </c>
      <c r="D259" s="331" t="s">
        <v>859</v>
      </c>
      <c r="E259" s="380" t="s">
        <v>121</v>
      </c>
      <c r="F259" s="381"/>
      <c r="G259" s="381"/>
      <c r="H259" s="361" t="s">
        <v>1069</v>
      </c>
      <c r="I259" s="331" t="s">
        <v>1070</v>
      </c>
      <c r="J259" s="331" t="s">
        <v>1071</v>
      </c>
      <c r="K259" s="357">
        <v>44449</v>
      </c>
      <c r="L259" s="357">
        <v>44814</v>
      </c>
      <c r="M259" s="64">
        <v>12</v>
      </c>
      <c r="N259" s="358">
        <v>9600000</v>
      </c>
      <c r="O259" s="64">
        <f t="shared" si="21"/>
        <v>800000</v>
      </c>
      <c r="P259" s="74">
        <f t="shared" ca="1" si="22"/>
        <v>3.8774363618826708</v>
      </c>
      <c r="Q259" s="75">
        <f t="shared" ca="1" si="23"/>
        <v>2400000</v>
      </c>
      <c r="R259" s="61"/>
      <c r="S259" s="118"/>
      <c r="T259" s="108">
        <f t="shared" si="20"/>
        <v>9600000</v>
      </c>
      <c r="U259" s="174"/>
    </row>
    <row r="260" spans="2:21" ht="17.45" customHeight="1">
      <c r="B260" s="39">
        <v>255</v>
      </c>
      <c r="C260" s="331" t="s">
        <v>1068</v>
      </c>
      <c r="D260" s="331" t="s">
        <v>859</v>
      </c>
      <c r="E260" s="380" t="s">
        <v>121</v>
      </c>
      <c r="F260" s="381"/>
      <c r="G260" s="381"/>
      <c r="H260" s="361"/>
      <c r="I260" s="331" t="s">
        <v>1072</v>
      </c>
      <c r="J260" s="331" t="s">
        <v>1073</v>
      </c>
      <c r="K260" s="357">
        <v>44449</v>
      </c>
      <c r="L260" s="357">
        <v>44814</v>
      </c>
      <c r="M260" s="64">
        <v>12</v>
      </c>
      <c r="N260" s="358">
        <v>9600000</v>
      </c>
      <c r="O260" s="64">
        <f t="shared" si="21"/>
        <v>800000</v>
      </c>
      <c r="P260" s="74">
        <f t="shared" ca="1" si="22"/>
        <v>3.8774363618826708</v>
      </c>
      <c r="Q260" s="75">
        <f t="shared" ca="1" si="23"/>
        <v>2400000</v>
      </c>
      <c r="R260" s="61"/>
      <c r="S260" s="118"/>
      <c r="T260" s="108">
        <f t="shared" si="20"/>
        <v>9600000</v>
      </c>
      <c r="U260" s="174"/>
    </row>
    <row r="261" spans="2:21" ht="17.45" customHeight="1">
      <c r="B261" s="26">
        <v>256</v>
      </c>
      <c r="C261" s="331" t="s">
        <v>1068</v>
      </c>
      <c r="D261" s="331" t="s">
        <v>859</v>
      </c>
      <c r="E261" s="380" t="s">
        <v>121</v>
      </c>
      <c r="F261" s="381"/>
      <c r="G261" s="381"/>
      <c r="H261" s="361"/>
      <c r="I261" s="331" t="s">
        <v>1074</v>
      </c>
      <c r="J261" s="331" t="s">
        <v>1075</v>
      </c>
      <c r="K261" s="357">
        <v>44449</v>
      </c>
      <c r="L261" s="357">
        <v>44814</v>
      </c>
      <c r="M261" s="64">
        <v>12</v>
      </c>
      <c r="N261" s="358">
        <v>9600000</v>
      </c>
      <c r="O261" s="64">
        <f t="shared" si="21"/>
        <v>800000</v>
      </c>
      <c r="P261" s="74">
        <f t="shared" ca="1" si="22"/>
        <v>3.8774363618826708</v>
      </c>
      <c r="Q261" s="75">
        <f t="shared" ca="1" si="23"/>
        <v>2400000</v>
      </c>
      <c r="R261" s="61"/>
      <c r="S261" s="118"/>
      <c r="T261" s="108">
        <f t="shared" si="20"/>
        <v>9600000</v>
      </c>
      <c r="U261" s="174"/>
    </row>
    <row r="262" spans="2:21" ht="17.45" customHeight="1">
      <c r="B262" s="39">
        <v>257</v>
      </c>
      <c r="C262" s="331" t="s">
        <v>1076</v>
      </c>
      <c r="D262" s="331" t="s">
        <v>859</v>
      </c>
      <c r="E262" s="394" t="s">
        <v>1038</v>
      </c>
      <c r="F262" s="381"/>
      <c r="G262" s="381" t="s">
        <v>1077</v>
      </c>
      <c r="H262" s="361"/>
      <c r="I262" s="331"/>
      <c r="J262" s="331"/>
      <c r="K262" s="357">
        <v>44439</v>
      </c>
      <c r="L262" s="357">
        <v>44804</v>
      </c>
      <c r="M262" s="64">
        <v>12</v>
      </c>
      <c r="N262" s="358">
        <v>7200000</v>
      </c>
      <c r="O262" s="64">
        <f t="shared" si="21"/>
        <v>600000</v>
      </c>
      <c r="P262" s="74">
        <f t="shared" ca="1" si="22"/>
        <v>4.2107696952160039</v>
      </c>
      <c r="Q262" s="75">
        <f t="shared" ca="1" si="23"/>
        <v>2400000</v>
      </c>
      <c r="R262" s="61"/>
      <c r="S262" s="118"/>
      <c r="T262" s="108">
        <f t="shared" si="20"/>
        <v>7200000</v>
      </c>
      <c r="U262" s="174"/>
    </row>
    <row r="263" spans="2:21" ht="17.45" customHeight="1">
      <c r="B263" s="26">
        <v>258</v>
      </c>
      <c r="C263" s="331" t="s">
        <v>1078</v>
      </c>
      <c r="D263" s="331" t="s">
        <v>859</v>
      </c>
      <c r="E263" s="380" t="s">
        <v>1079</v>
      </c>
      <c r="F263" s="381"/>
      <c r="G263" s="381"/>
      <c r="H263" s="361" t="s">
        <v>1080</v>
      </c>
      <c r="I263" s="331" t="s">
        <v>1081</v>
      </c>
      <c r="J263" s="331" t="s">
        <v>1082</v>
      </c>
      <c r="K263" s="357">
        <v>44439</v>
      </c>
      <c r="L263" s="357">
        <v>44804</v>
      </c>
      <c r="M263" s="64">
        <v>12</v>
      </c>
      <c r="N263" s="358">
        <v>5400000</v>
      </c>
      <c r="O263" s="64">
        <f t="shared" si="21"/>
        <v>450000</v>
      </c>
      <c r="P263" s="74">
        <f t="shared" ca="1" si="22"/>
        <v>4.2107696952160039</v>
      </c>
      <c r="Q263" s="75">
        <f t="shared" ca="1" si="23"/>
        <v>1800000</v>
      </c>
      <c r="R263" s="61"/>
      <c r="S263" s="118"/>
      <c r="T263" s="108">
        <f t="shared" si="20"/>
        <v>5400000</v>
      </c>
      <c r="U263" s="174"/>
    </row>
    <row r="264" spans="2:21" ht="17.45" customHeight="1">
      <c r="B264" s="39">
        <v>259</v>
      </c>
      <c r="C264" s="331" t="s">
        <v>1083</v>
      </c>
      <c r="D264" s="331" t="s">
        <v>859</v>
      </c>
      <c r="E264" s="380" t="s">
        <v>1084</v>
      </c>
      <c r="F264" s="381"/>
      <c r="G264" s="381" t="s">
        <v>1077</v>
      </c>
      <c r="H264" s="361"/>
      <c r="I264" s="331"/>
      <c r="J264" s="331"/>
      <c r="K264" s="357">
        <v>44439</v>
      </c>
      <c r="L264" s="357">
        <v>44804</v>
      </c>
      <c r="M264" s="64">
        <v>12</v>
      </c>
      <c r="N264" s="358">
        <v>7200000</v>
      </c>
      <c r="O264" s="64">
        <f t="shared" si="21"/>
        <v>600000</v>
      </c>
      <c r="P264" s="116">
        <f t="shared" ca="1" si="22"/>
        <v>4.2107696952160039</v>
      </c>
      <c r="Q264" s="117">
        <f t="shared" ca="1" si="23"/>
        <v>2400000</v>
      </c>
      <c r="R264" s="61"/>
      <c r="S264" s="118"/>
      <c r="T264" s="108">
        <f t="shared" si="20"/>
        <v>7200000</v>
      </c>
      <c r="U264" s="174"/>
    </row>
    <row r="265" spans="2:21" ht="17.45" customHeight="1">
      <c r="B265" s="26">
        <v>260</v>
      </c>
      <c r="C265" s="207" t="s">
        <v>1085</v>
      </c>
      <c r="D265" s="331" t="s">
        <v>859</v>
      </c>
      <c r="E265" s="394" t="s">
        <v>1086</v>
      </c>
      <c r="F265" s="378"/>
      <c r="G265" s="378"/>
      <c r="H265" s="356" t="s">
        <v>1087</v>
      </c>
      <c r="I265" s="207" t="s">
        <v>1088</v>
      </c>
      <c r="J265" s="207" t="s">
        <v>1089</v>
      </c>
      <c r="K265" s="379">
        <v>44515</v>
      </c>
      <c r="L265" s="379">
        <v>44880</v>
      </c>
      <c r="M265" s="214">
        <v>12</v>
      </c>
      <c r="N265" s="358">
        <v>7200000</v>
      </c>
      <c r="O265" s="64">
        <f t="shared" si="21"/>
        <v>600000</v>
      </c>
      <c r="P265" s="116">
        <f t="shared" ca="1" si="22"/>
        <v>1.6774363618826706</v>
      </c>
      <c r="Q265" s="117">
        <f t="shared" ca="1" si="23"/>
        <v>600000</v>
      </c>
      <c r="R265" s="61"/>
      <c r="S265" s="118"/>
      <c r="T265" s="108">
        <f t="shared" si="20"/>
        <v>7200000</v>
      </c>
      <c r="U265" s="174"/>
    </row>
    <row r="266" spans="2:21" ht="17.45" customHeight="1">
      <c r="B266" s="39">
        <v>261</v>
      </c>
      <c r="C266" s="401" t="s">
        <v>1090</v>
      </c>
      <c r="D266" s="384" t="s">
        <v>859</v>
      </c>
      <c r="E266" s="385" t="s">
        <v>209</v>
      </c>
      <c r="F266" s="402"/>
      <c r="G266" s="402"/>
      <c r="H266" s="387" t="s">
        <v>1091</v>
      </c>
      <c r="I266" s="401" t="s">
        <v>1092</v>
      </c>
      <c r="J266" s="401" t="s">
        <v>1093</v>
      </c>
      <c r="K266" s="403">
        <v>44531</v>
      </c>
      <c r="L266" s="403">
        <v>44896</v>
      </c>
      <c r="M266" s="404">
        <v>12</v>
      </c>
      <c r="N266" s="389">
        <v>11400000</v>
      </c>
      <c r="O266" s="404">
        <f t="shared" si="21"/>
        <v>950000</v>
      </c>
      <c r="P266" s="299">
        <f t="shared" ca="1" si="22"/>
        <v>1.1441030285493374</v>
      </c>
      <c r="Q266" s="300">
        <f t="shared" ca="1" si="23"/>
        <v>950000</v>
      </c>
      <c r="R266" s="405"/>
      <c r="S266" s="147"/>
      <c r="T266" s="301">
        <f t="shared" si="20"/>
        <v>11400000</v>
      </c>
      <c r="U266" s="174"/>
    </row>
    <row r="267" spans="2:21" ht="17.45" customHeight="1">
      <c r="B267" s="26">
        <v>262</v>
      </c>
      <c r="C267" s="401" t="s">
        <v>1094</v>
      </c>
      <c r="D267" s="384" t="s">
        <v>859</v>
      </c>
      <c r="E267" s="406" t="s">
        <v>1038</v>
      </c>
      <c r="F267" s="402"/>
      <c r="G267" s="402"/>
      <c r="H267" s="387" t="s">
        <v>1095</v>
      </c>
      <c r="I267" s="401" t="s">
        <v>1096</v>
      </c>
      <c r="J267" s="401" t="s">
        <v>1097</v>
      </c>
      <c r="K267" s="403">
        <v>44530</v>
      </c>
      <c r="L267" s="403">
        <v>44895</v>
      </c>
      <c r="M267" s="404">
        <v>12</v>
      </c>
      <c r="N267" s="389">
        <v>7200000</v>
      </c>
      <c r="O267" s="143">
        <f t="shared" si="21"/>
        <v>600000</v>
      </c>
      <c r="P267" s="299">
        <f t="shared" ca="1" si="22"/>
        <v>1.1774363618826706</v>
      </c>
      <c r="Q267" s="300">
        <f t="shared" ca="1" si="23"/>
        <v>600000</v>
      </c>
      <c r="R267" s="405"/>
      <c r="S267" s="147"/>
      <c r="T267" s="301">
        <f t="shared" si="20"/>
        <v>7200000</v>
      </c>
      <c r="U267" s="174"/>
    </row>
    <row r="268" spans="2:21" ht="17.45" customHeight="1">
      <c r="B268" s="39">
        <v>263</v>
      </c>
      <c r="C268" s="401" t="s">
        <v>1098</v>
      </c>
      <c r="D268" s="384" t="s">
        <v>859</v>
      </c>
      <c r="E268" s="385" t="s">
        <v>1084</v>
      </c>
      <c r="F268" s="402"/>
      <c r="G268" s="402"/>
      <c r="H268" s="387" t="s">
        <v>1099</v>
      </c>
      <c r="I268" s="401" t="s">
        <v>1100</v>
      </c>
      <c r="J268" s="401" t="s">
        <v>1101</v>
      </c>
      <c r="K268" s="403">
        <v>44539</v>
      </c>
      <c r="L268" s="403">
        <v>44904</v>
      </c>
      <c r="M268" s="404">
        <v>12</v>
      </c>
      <c r="N268" s="389">
        <v>7200000</v>
      </c>
      <c r="O268" s="143">
        <f t="shared" si="21"/>
        <v>600000</v>
      </c>
      <c r="P268" s="299">
        <f t="shared" ca="1" si="22"/>
        <v>0.87743636188267071</v>
      </c>
      <c r="Q268" s="300">
        <f t="shared" ca="1" si="23"/>
        <v>0</v>
      </c>
      <c r="R268" s="405"/>
      <c r="S268" s="147"/>
      <c r="T268" s="301">
        <f t="shared" si="20"/>
        <v>7200000</v>
      </c>
      <c r="U268" s="174"/>
    </row>
    <row r="269" spans="2:21" ht="17.45" customHeight="1">
      <c r="B269" s="26">
        <v>264</v>
      </c>
      <c r="C269" s="401" t="s">
        <v>1102</v>
      </c>
      <c r="D269" s="384" t="s">
        <v>859</v>
      </c>
      <c r="E269" s="385" t="s">
        <v>1084</v>
      </c>
      <c r="F269" s="402"/>
      <c r="G269" s="402"/>
      <c r="H269" s="387" t="s">
        <v>1103</v>
      </c>
      <c r="I269" s="401" t="s">
        <v>1104</v>
      </c>
      <c r="J269" s="401" t="s">
        <v>1105</v>
      </c>
      <c r="K269" s="403">
        <v>44539</v>
      </c>
      <c r="L269" s="403">
        <v>44904</v>
      </c>
      <c r="M269" s="404">
        <v>12</v>
      </c>
      <c r="N269" s="389">
        <v>7200000</v>
      </c>
      <c r="O269" s="143">
        <f t="shared" si="21"/>
        <v>600000</v>
      </c>
      <c r="P269" s="299">
        <f t="shared" ca="1" si="22"/>
        <v>0.87743636188267071</v>
      </c>
      <c r="Q269" s="300">
        <f t="shared" ca="1" si="23"/>
        <v>0</v>
      </c>
      <c r="R269" s="405"/>
      <c r="S269" s="147"/>
      <c r="T269" s="301">
        <f t="shared" si="20"/>
        <v>7200000</v>
      </c>
      <c r="U269" s="174"/>
    </row>
    <row r="270" spans="2:21" ht="17.45" customHeight="1" thickBot="1">
      <c r="B270" s="39">
        <v>265</v>
      </c>
      <c r="C270" s="401" t="s">
        <v>1106</v>
      </c>
      <c r="D270" s="384" t="s">
        <v>859</v>
      </c>
      <c r="E270" s="385" t="s">
        <v>1084</v>
      </c>
      <c r="F270" s="402"/>
      <c r="G270" s="402"/>
      <c r="H270" s="387" t="s">
        <v>1107</v>
      </c>
      <c r="I270" s="401" t="s">
        <v>1108</v>
      </c>
      <c r="J270" s="401" t="s">
        <v>1109</v>
      </c>
      <c r="K270" s="403">
        <v>44550</v>
      </c>
      <c r="L270" s="403">
        <v>44915</v>
      </c>
      <c r="M270" s="404">
        <v>12</v>
      </c>
      <c r="N270" s="389">
        <v>7200000</v>
      </c>
      <c r="O270" s="143">
        <f t="shared" si="21"/>
        <v>600000</v>
      </c>
      <c r="P270" s="299">
        <f t="shared" ca="1" si="22"/>
        <v>0.51076969521600402</v>
      </c>
      <c r="Q270" s="300">
        <f t="shared" ca="1" si="23"/>
        <v>0</v>
      </c>
      <c r="R270" s="405"/>
      <c r="S270" s="147"/>
      <c r="T270" s="301">
        <f t="shared" si="20"/>
        <v>7200000</v>
      </c>
      <c r="U270" s="174"/>
    </row>
    <row r="271" spans="2:21" ht="17.45" customHeight="1">
      <c r="B271" s="26">
        <v>266</v>
      </c>
      <c r="C271" s="199" t="s">
        <v>1110</v>
      </c>
      <c r="D271" s="407" t="s">
        <v>1111</v>
      </c>
      <c r="E271" s="408" t="s">
        <v>1112</v>
      </c>
      <c r="F271" s="409" t="s">
        <v>58</v>
      </c>
      <c r="G271" s="409" t="s">
        <v>1113</v>
      </c>
      <c r="H271" s="410" t="s">
        <v>1114</v>
      </c>
      <c r="I271" s="199" t="s">
        <v>1115</v>
      </c>
      <c r="J271" s="199" t="s">
        <v>1116</v>
      </c>
      <c r="K271" s="352">
        <v>43561</v>
      </c>
      <c r="L271" s="352">
        <v>44657</v>
      </c>
      <c r="M271" s="178">
        <v>36</v>
      </c>
      <c r="N271" s="411">
        <v>19800000</v>
      </c>
      <c r="O271" s="178">
        <f t="shared" si="21"/>
        <v>550000</v>
      </c>
      <c r="P271" s="22">
        <f t="shared" ca="1" si="22"/>
        <v>33.477436361882674</v>
      </c>
      <c r="Q271" s="23">
        <f t="shared" ca="1" si="23"/>
        <v>18150000</v>
      </c>
      <c r="R271" s="179">
        <f>'[1]KopKar Cogindo'!J54</f>
        <v>7510784</v>
      </c>
      <c r="S271" s="180">
        <f>'[1]KopKar Cogindo'!F55</f>
        <v>5</v>
      </c>
      <c r="T271" s="181">
        <f t="shared" si="20"/>
        <v>12289216</v>
      </c>
      <c r="U271" s="174"/>
    </row>
    <row r="272" spans="2:21" ht="17.45" customHeight="1">
      <c r="B272" s="39">
        <v>267</v>
      </c>
      <c r="C272" s="354" t="s">
        <v>1117</v>
      </c>
      <c r="D272" s="412" t="s">
        <v>1111</v>
      </c>
      <c r="E272" s="413" t="s">
        <v>1118</v>
      </c>
      <c r="F272" s="414" t="s">
        <v>1119</v>
      </c>
      <c r="G272" s="414" t="s">
        <v>1120</v>
      </c>
      <c r="H272" s="223" t="s">
        <v>1121</v>
      </c>
      <c r="I272" s="57" t="s">
        <v>1122</v>
      </c>
      <c r="J272" s="57" t="s">
        <v>1123</v>
      </c>
      <c r="K272" s="415">
        <v>43613</v>
      </c>
      <c r="L272" s="415">
        <v>44709</v>
      </c>
      <c r="M272" s="64">
        <v>36</v>
      </c>
      <c r="N272" s="358">
        <v>75600000</v>
      </c>
      <c r="O272" s="64">
        <f t="shared" si="21"/>
        <v>2100000</v>
      </c>
      <c r="P272" s="35">
        <f ca="1">($P$3-K272)/30</f>
        <v>31.744103028549336</v>
      </c>
      <c r="Q272" s="36">
        <f ca="1">LEFT(P272,2)*O272</f>
        <v>65100000</v>
      </c>
      <c r="R272" s="61">
        <f>'[1]KopKar Cogindo'!J170</f>
        <v>24335783</v>
      </c>
      <c r="S272" s="48">
        <f>'[1]KopKar Cogindo'!F171</f>
        <v>13</v>
      </c>
      <c r="T272" s="108">
        <f t="shared" si="20"/>
        <v>51264217</v>
      </c>
      <c r="U272" s="174"/>
    </row>
    <row r="273" spans="2:21" ht="17.45" customHeight="1">
      <c r="B273" s="26">
        <v>268</v>
      </c>
      <c r="C273" s="354" t="s">
        <v>1124</v>
      </c>
      <c r="D273" s="412" t="s">
        <v>1111</v>
      </c>
      <c r="E273" s="246" t="s">
        <v>1125</v>
      </c>
      <c r="F273" s="414" t="s">
        <v>1126</v>
      </c>
      <c r="G273" s="414" t="s">
        <v>1127</v>
      </c>
      <c r="H273" s="223" t="s">
        <v>1128</v>
      </c>
      <c r="I273" s="57" t="s">
        <v>1129</v>
      </c>
      <c r="J273" s="57" t="s">
        <v>1130</v>
      </c>
      <c r="K273" s="415">
        <v>43675</v>
      </c>
      <c r="L273" s="415">
        <v>44771</v>
      </c>
      <c r="M273" s="64">
        <v>36</v>
      </c>
      <c r="N273" s="358">
        <v>61200000</v>
      </c>
      <c r="O273" s="64">
        <f t="shared" si="21"/>
        <v>1700000</v>
      </c>
      <c r="P273" s="35">
        <f t="shared" ca="1" si="22"/>
        <v>29.67743636188267</v>
      </c>
      <c r="Q273" s="36">
        <f t="shared" ca="1" si="23"/>
        <v>49300000</v>
      </c>
      <c r="R273" s="61">
        <f>'[1]KopKar Cogindo'!J112</f>
        <v>15480342</v>
      </c>
      <c r="S273" s="48">
        <f>'[1]KopKar Cogindo'!F113</f>
        <v>14</v>
      </c>
      <c r="T273" s="108">
        <f t="shared" si="20"/>
        <v>45719658</v>
      </c>
      <c r="U273" s="174"/>
    </row>
    <row r="274" spans="2:21" ht="17.45" customHeight="1">
      <c r="B274" s="39">
        <v>269</v>
      </c>
      <c r="C274" s="246" t="s">
        <v>1131</v>
      </c>
      <c r="D274" s="416" t="s">
        <v>1111</v>
      </c>
      <c r="E274" s="246" t="s">
        <v>1132</v>
      </c>
      <c r="F274" s="414" t="s">
        <v>1126</v>
      </c>
      <c r="G274" s="414" t="s">
        <v>1127</v>
      </c>
      <c r="H274" s="211" t="s">
        <v>1133</v>
      </c>
      <c r="I274" s="57" t="s">
        <v>1134</v>
      </c>
      <c r="J274" s="57" t="s">
        <v>1135</v>
      </c>
      <c r="K274" s="415">
        <v>43845</v>
      </c>
      <c r="L274" s="415">
        <v>44941</v>
      </c>
      <c r="M274" s="64">
        <v>36</v>
      </c>
      <c r="N274" s="417">
        <v>28800000</v>
      </c>
      <c r="O274" s="64">
        <f t="shared" si="21"/>
        <v>800000</v>
      </c>
      <c r="P274" s="35">
        <f t="shared" ca="1" si="22"/>
        <v>24.010769695216005</v>
      </c>
      <c r="Q274" s="36">
        <f t="shared" ca="1" si="23"/>
        <v>19200000</v>
      </c>
      <c r="R274" s="61">
        <f>'[1]KopKar Cogindo'!J1232</f>
        <v>850002</v>
      </c>
      <c r="S274" s="48">
        <f>'[1]KopKar Cogindo'!F1233</f>
        <v>1</v>
      </c>
      <c r="T274" s="108">
        <f t="shared" si="20"/>
        <v>27949998</v>
      </c>
      <c r="U274" s="174"/>
    </row>
    <row r="275" spans="2:21" ht="17.45" customHeight="1">
      <c r="B275" s="26">
        <v>270</v>
      </c>
      <c r="C275" s="246" t="s">
        <v>1136</v>
      </c>
      <c r="D275" s="416" t="s">
        <v>1111</v>
      </c>
      <c r="E275" s="246" t="s">
        <v>1137</v>
      </c>
      <c r="F275" s="418" t="s">
        <v>26</v>
      </c>
      <c r="G275" s="418" t="s">
        <v>1138</v>
      </c>
      <c r="H275" s="211" t="s">
        <v>1139</v>
      </c>
      <c r="I275" s="57" t="s">
        <v>1140</v>
      </c>
      <c r="J275" s="57" t="s">
        <v>1141</v>
      </c>
      <c r="K275" s="415">
        <v>43874</v>
      </c>
      <c r="L275" s="415">
        <v>44970</v>
      </c>
      <c r="M275" s="64">
        <v>36</v>
      </c>
      <c r="N275" s="417">
        <v>21600000</v>
      </c>
      <c r="O275" s="64">
        <f t="shared" si="21"/>
        <v>600000</v>
      </c>
      <c r="P275" s="35">
        <f t="shared" ca="1" si="22"/>
        <v>23.044103028549337</v>
      </c>
      <c r="Q275" s="36">
        <f t="shared" ca="1" si="23"/>
        <v>13800000</v>
      </c>
      <c r="R275" s="61">
        <f>'[1]KopKar Cogindo'!J1054</f>
        <v>1534225</v>
      </c>
      <c r="S275" s="48">
        <f>'[1]KopKar Cogindo'!F1055</f>
        <v>3</v>
      </c>
      <c r="T275" s="108">
        <f t="shared" si="20"/>
        <v>20065775</v>
      </c>
      <c r="U275" s="174"/>
    </row>
    <row r="276" spans="2:21" ht="17.45" customHeight="1">
      <c r="B276" s="39">
        <v>271</v>
      </c>
      <c r="C276" s="246" t="s">
        <v>1136</v>
      </c>
      <c r="D276" s="416" t="s">
        <v>1111</v>
      </c>
      <c r="E276" s="246" t="s">
        <v>1137</v>
      </c>
      <c r="F276" s="418" t="s">
        <v>26</v>
      </c>
      <c r="G276" s="418" t="s">
        <v>1138</v>
      </c>
      <c r="H276" s="211" t="s">
        <v>1142</v>
      </c>
      <c r="I276" s="57" t="s">
        <v>1143</v>
      </c>
      <c r="J276" s="57" t="s">
        <v>1144</v>
      </c>
      <c r="K276" s="415">
        <v>43874</v>
      </c>
      <c r="L276" s="415">
        <v>44970</v>
      </c>
      <c r="M276" s="64">
        <v>36</v>
      </c>
      <c r="N276" s="417">
        <v>21600000</v>
      </c>
      <c r="O276" s="64">
        <f t="shared" si="21"/>
        <v>600000</v>
      </c>
      <c r="P276" s="35">
        <f t="shared" ca="1" si="22"/>
        <v>23.044103028549337</v>
      </c>
      <c r="Q276" s="36">
        <f t="shared" ca="1" si="23"/>
        <v>13800000</v>
      </c>
      <c r="R276" s="61">
        <f>'[1]KopKar Cogindo'!J1472</f>
        <v>844800</v>
      </c>
      <c r="S276" s="48">
        <f>'[1]KopKar Cogindo'!F1473</f>
        <v>1</v>
      </c>
      <c r="T276" s="108">
        <f t="shared" si="20"/>
        <v>20755200</v>
      </c>
      <c r="U276" s="174"/>
    </row>
    <row r="277" spans="2:21" ht="17.45" customHeight="1">
      <c r="B277" s="26">
        <v>272</v>
      </c>
      <c r="C277" s="246" t="s">
        <v>1145</v>
      </c>
      <c r="D277" s="416" t="s">
        <v>1111</v>
      </c>
      <c r="E277" s="246" t="s">
        <v>1146</v>
      </c>
      <c r="F277" s="418" t="s">
        <v>26</v>
      </c>
      <c r="G277" s="418" t="s">
        <v>1138</v>
      </c>
      <c r="H277" s="211" t="s">
        <v>1147</v>
      </c>
      <c r="I277" s="57" t="s">
        <v>1148</v>
      </c>
      <c r="J277" s="57" t="s">
        <v>1149</v>
      </c>
      <c r="K277" s="415">
        <v>43874</v>
      </c>
      <c r="L277" s="415">
        <v>44970</v>
      </c>
      <c r="M277" s="64">
        <v>36</v>
      </c>
      <c r="N277" s="417">
        <v>21600000</v>
      </c>
      <c r="O277" s="64">
        <f t="shared" si="21"/>
        <v>600000</v>
      </c>
      <c r="P277" s="35">
        <f t="shared" ca="1" si="22"/>
        <v>23.044103028549337</v>
      </c>
      <c r="Q277" s="36">
        <f t="shared" ca="1" si="23"/>
        <v>13800000</v>
      </c>
      <c r="R277" s="61">
        <f>'[1]KopKar Cogindo'!J759</f>
        <v>1699200</v>
      </c>
      <c r="S277" s="48">
        <f>'[1]KopKar Cogindo'!F760</f>
        <v>2</v>
      </c>
      <c r="T277" s="108">
        <f t="shared" si="20"/>
        <v>19900800</v>
      </c>
      <c r="U277" s="174"/>
    </row>
    <row r="278" spans="2:21" ht="17.45" customHeight="1">
      <c r="B278" s="39">
        <v>273</v>
      </c>
      <c r="C278" s="246" t="s">
        <v>1145</v>
      </c>
      <c r="D278" s="416" t="s">
        <v>1111</v>
      </c>
      <c r="E278" s="246" t="s">
        <v>1146</v>
      </c>
      <c r="F278" s="418" t="s">
        <v>26</v>
      </c>
      <c r="G278" s="418" t="s">
        <v>1138</v>
      </c>
      <c r="H278" s="211" t="s">
        <v>1150</v>
      </c>
      <c r="I278" s="57" t="s">
        <v>1151</v>
      </c>
      <c r="J278" s="57" t="s">
        <v>1152</v>
      </c>
      <c r="K278" s="415">
        <v>43874</v>
      </c>
      <c r="L278" s="415">
        <v>44970</v>
      </c>
      <c r="M278" s="64">
        <v>36</v>
      </c>
      <c r="N278" s="417">
        <v>21600000</v>
      </c>
      <c r="O278" s="64">
        <f t="shared" si="21"/>
        <v>600000</v>
      </c>
      <c r="P278" s="35">
        <f t="shared" ca="1" si="22"/>
        <v>23.044103028549337</v>
      </c>
      <c r="Q278" s="36">
        <f t="shared" ca="1" si="23"/>
        <v>13800000</v>
      </c>
      <c r="R278" s="61">
        <f>'[1]KopKar Cogindo'!J467</f>
        <v>12362644</v>
      </c>
      <c r="S278" s="48">
        <f>'[1]KopKar Cogindo'!F468</f>
        <v>7</v>
      </c>
      <c r="T278" s="108">
        <f t="shared" si="20"/>
        <v>9237356</v>
      </c>
      <c r="U278" s="174"/>
    </row>
    <row r="279" spans="2:21" ht="17.45" customHeight="1">
      <c r="B279" s="26">
        <v>274</v>
      </c>
      <c r="C279" s="246" t="s">
        <v>1145</v>
      </c>
      <c r="D279" s="416" t="s">
        <v>1111</v>
      </c>
      <c r="E279" s="246" t="s">
        <v>1146</v>
      </c>
      <c r="F279" s="418" t="s">
        <v>26</v>
      </c>
      <c r="G279" s="418" t="s">
        <v>1138</v>
      </c>
      <c r="H279" s="211" t="s">
        <v>1153</v>
      </c>
      <c r="I279" s="57" t="s">
        <v>1154</v>
      </c>
      <c r="J279" s="57" t="s">
        <v>1155</v>
      </c>
      <c r="K279" s="415">
        <v>43874</v>
      </c>
      <c r="L279" s="415">
        <v>44970</v>
      </c>
      <c r="M279" s="64">
        <v>36</v>
      </c>
      <c r="N279" s="417">
        <v>21600000</v>
      </c>
      <c r="O279" s="64">
        <f t="shared" si="21"/>
        <v>600000</v>
      </c>
      <c r="P279" s="35">
        <f t="shared" ca="1" si="22"/>
        <v>23.044103028549337</v>
      </c>
      <c r="Q279" s="36">
        <f t="shared" ca="1" si="23"/>
        <v>13800000</v>
      </c>
      <c r="R279" s="61">
        <f>'[1]KopKar Cogindo'!J1290</f>
        <v>7584076</v>
      </c>
      <c r="S279" s="48">
        <f>'[1]KopKar Cogindo'!F1291</f>
        <v>4</v>
      </c>
      <c r="T279" s="108">
        <f t="shared" si="20"/>
        <v>14015924</v>
      </c>
      <c r="U279" s="174"/>
    </row>
    <row r="280" spans="2:21" ht="17.45" customHeight="1">
      <c r="B280" s="39">
        <v>275</v>
      </c>
      <c r="C280" s="246" t="s">
        <v>1145</v>
      </c>
      <c r="D280" s="416" t="s">
        <v>1111</v>
      </c>
      <c r="E280" s="246" t="s">
        <v>1146</v>
      </c>
      <c r="F280" s="418" t="s">
        <v>26</v>
      </c>
      <c r="G280" s="418" t="s">
        <v>1138</v>
      </c>
      <c r="H280" s="211" t="s">
        <v>1156</v>
      </c>
      <c r="I280" s="57" t="s">
        <v>1157</v>
      </c>
      <c r="J280" s="57" t="s">
        <v>1158</v>
      </c>
      <c r="K280" s="415">
        <v>43874</v>
      </c>
      <c r="L280" s="415">
        <v>44970</v>
      </c>
      <c r="M280" s="64">
        <v>36</v>
      </c>
      <c r="N280" s="417">
        <v>21600000</v>
      </c>
      <c r="O280" s="64">
        <f t="shared" si="21"/>
        <v>600000</v>
      </c>
      <c r="P280" s="35">
        <f t="shared" ca="1" si="22"/>
        <v>23.044103028549337</v>
      </c>
      <c r="Q280" s="36">
        <f t="shared" ca="1" si="23"/>
        <v>13800000</v>
      </c>
      <c r="R280" s="61">
        <f>'[1]KopKar Cogindo'!J1531</f>
        <v>757900</v>
      </c>
      <c r="S280" s="48">
        <f>'[1]KopKar Cogindo'!F1532</f>
        <v>1</v>
      </c>
      <c r="T280" s="108">
        <f t="shared" ref="T280:T316" si="24">N280-R280</f>
        <v>20842100</v>
      </c>
      <c r="U280" s="174"/>
    </row>
    <row r="281" spans="2:21" ht="17.45" customHeight="1">
      <c r="B281" s="26">
        <v>276</v>
      </c>
      <c r="C281" s="246" t="s">
        <v>1145</v>
      </c>
      <c r="D281" s="416" t="s">
        <v>1111</v>
      </c>
      <c r="E281" s="246" t="s">
        <v>1146</v>
      </c>
      <c r="F281" s="418" t="s">
        <v>26</v>
      </c>
      <c r="G281" s="418" t="s">
        <v>1138</v>
      </c>
      <c r="H281" s="211" t="s">
        <v>1159</v>
      </c>
      <c r="I281" s="57" t="s">
        <v>1160</v>
      </c>
      <c r="J281" s="57" t="s">
        <v>1161</v>
      </c>
      <c r="K281" s="415">
        <v>43874</v>
      </c>
      <c r="L281" s="415">
        <v>44970</v>
      </c>
      <c r="M281" s="64">
        <v>36</v>
      </c>
      <c r="N281" s="417">
        <v>21600000</v>
      </c>
      <c r="O281" s="64">
        <f t="shared" si="21"/>
        <v>600000</v>
      </c>
      <c r="P281" s="35">
        <f t="shared" ca="1" si="22"/>
        <v>23.044103028549337</v>
      </c>
      <c r="Q281" s="36">
        <f t="shared" ca="1" si="23"/>
        <v>13800000</v>
      </c>
      <c r="R281" s="61">
        <f>'[1]KopKar Cogindo'!J1350</f>
        <v>1265000</v>
      </c>
      <c r="S281" s="48">
        <f>'[1]KopKar Cogindo'!F1351</f>
        <v>2</v>
      </c>
      <c r="T281" s="108">
        <f t="shared" si="24"/>
        <v>20335000</v>
      </c>
      <c r="U281" s="174"/>
    </row>
    <row r="282" spans="2:21" ht="17.45" customHeight="1">
      <c r="B282" s="39">
        <v>277</v>
      </c>
      <c r="C282" s="246" t="s">
        <v>1145</v>
      </c>
      <c r="D282" s="416" t="s">
        <v>1111</v>
      </c>
      <c r="E282" s="246" t="s">
        <v>1146</v>
      </c>
      <c r="F282" s="418" t="s">
        <v>26</v>
      </c>
      <c r="G282" s="418" t="s">
        <v>1138</v>
      </c>
      <c r="H282" s="211" t="s">
        <v>1162</v>
      </c>
      <c r="I282" s="57" t="s">
        <v>1163</v>
      </c>
      <c r="J282" s="57" t="s">
        <v>1164</v>
      </c>
      <c r="K282" s="415">
        <v>43874</v>
      </c>
      <c r="L282" s="415">
        <v>44970</v>
      </c>
      <c r="M282" s="64">
        <v>36</v>
      </c>
      <c r="N282" s="417">
        <v>21600000</v>
      </c>
      <c r="O282" s="64">
        <f t="shared" si="21"/>
        <v>600000</v>
      </c>
      <c r="P282" s="35">
        <f t="shared" ca="1" si="22"/>
        <v>23.044103028549337</v>
      </c>
      <c r="Q282" s="36">
        <f t="shared" ca="1" si="23"/>
        <v>13800000</v>
      </c>
      <c r="R282" s="61">
        <f>'[1]KopKar Cogindo'!J643</f>
        <v>3498085</v>
      </c>
      <c r="S282" s="48">
        <f>'[1]KopKar Cogindo'!F644</f>
        <v>2</v>
      </c>
      <c r="T282" s="108">
        <f t="shared" si="24"/>
        <v>18101915</v>
      </c>
      <c r="U282" s="174"/>
    </row>
    <row r="283" spans="2:21" ht="17.45" customHeight="1">
      <c r="B283" s="26">
        <v>278</v>
      </c>
      <c r="C283" s="246" t="s">
        <v>1145</v>
      </c>
      <c r="D283" s="416" t="s">
        <v>1111</v>
      </c>
      <c r="E283" s="246" t="s">
        <v>1146</v>
      </c>
      <c r="F283" s="418" t="s">
        <v>26</v>
      </c>
      <c r="G283" s="418" t="s">
        <v>1138</v>
      </c>
      <c r="H283" s="211" t="s">
        <v>1165</v>
      </c>
      <c r="I283" s="57" t="s">
        <v>1166</v>
      </c>
      <c r="J283" s="57" t="s">
        <v>1167</v>
      </c>
      <c r="K283" s="415">
        <v>43874</v>
      </c>
      <c r="L283" s="415">
        <v>44970</v>
      </c>
      <c r="M283" s="64">
        <v>36</v>
      </c>
      <c r="N283" s="417">
        <v>21600000</v>
      </c>
      <c r="O283" s="64">
        <f t="shared" si="21"/>
        <v>600000</v>
      </c>
      <c r="P283" s="35">
        <f t="shared" ca="1" si="22"/>
        <v>23.044103028549337</v>
      </c>
      <c r="Q283" s="36">
        <f t="shared" ca="1" si="23"/>
        <v>13800000</v>
      </c>
      <c r="R283" s="61">
        <f>'[1]KopKar Cogindo'!J349</f>
        <v>6033185</v>
      </c>
      <c r="S283" s="48">
        <f>'[1]KopKar Cogindo'!F350</f>
        <v>5</v>
      </c>
      <c r="T283" s="108">
        <f t="shared" si="24"/>
        <v>15566815</v>
      </c>
      <c r="U283" s="174"/>
    </row>
    <row r="284" spans="2:21" ht="17.45" customHeight="1">
      <c r="B284" s="39">
        <v>279</v>
      </c>
      <c r="C284" s="246" t="s">
        <v>1145</v>
      </c>
      <c r="D284" s="416" t="s">
        <v>1111</v>
      </c>
      <c r="E284" s="246" t="s">
        <v>1146</v>
      </c>
      <c r="F284" s="418" t="s">
        <v>26</v>
      </c>
      <c r="G284" s="418" t="s">
        <v>1138</v>
      </c>
      <c r="H284" s="211" t="s">
        <v>1168</v>
      </c>
      <c r="I284" s="57" t="s">
        <v>1169</v>
      </c>
      <c r="J284" s="57" t="s">
        <v>1170</v>
      </c>
      <c r="K284" s="415">
        <v>43874</v>
      </c>
      <c r="L284" s="415">
        <v>44970</v>
      </c>
      <c r="M284" s="64">
        <v>36</v>
      </c>
      <c r="N284" s="417">
        <v>21600000</v>
      </c>
      <c r="O284" s="64">
        <f t="shared" si="21"/>
        <v>600000</v>
      </c>
      <c r="P284" s="35">
        <f t="shared" ca="1" si="22"/>
        <v>23.044103028549337</v>
      </c>
      <c r="Q284" s="36">
        <f t="shared" ca="1" si="23"/>
        <v>13800000</v>
      </c>
      <c r="R284" s="61">
        <f>'[1]KopKar Cogindo'!J584</f>
        <v>2253240</v>
      </c>
      <c r="S284" s="48">
        <f>'[1]KopKar Cogindo'!F585</f>
        <v>3</v>
      </c>
      <c r="T284" s="108">
        <f t="shared" si="24"/>
        <v>19346760</v>
      </c>
      <c r="U284" s="174"/>
    </row>
    <row r="285" spans="2:21" ht="17.45" customHeight="1">
      <c r="B285" s="26">
        <v>280</v>
      </c>
      <c r="C285" s="246" t="s">
        <v>1145</v>
      </c>
      <c r="D285" s="416" t="s">
        <v>1111</v>
      </c>
      <c r="E285" s="246" t="s">
        <v>1146</v>
      </c>
      <c r="F285" s="418" t="s">
        <v>26</v>
      </c>
      <c r="G285" s="418" t="s">
        <v>1138</v>
      </c>
      <c r="H285" s="211" t="s">
        <v>1171</v>
      </c>
      <c r="I285" s="57" t="s">
        <v>1172</v>
      </c>
      <c r="J285" s="57" t="s">
        <v>1173</v>
      </c>
      <c r="K285" s="415">
        <v>43874</v>
      </c>
      <c r="L285" s="415">
        <v>44970</v>
      </c>
      <c r="M285" s="64">
        <v>36</v>
      </c>
      <c r="N285" s="417">
        <v>21600000</v>
      </c>
      <c r="O285" s="64">
        <f t="shared" si="21"/>
        <v>600000</v>
      </c>
      <c r="P285" s="35">
        <f t="shared" ca="1" si="22"/>
        <v>23.044103028549337</v>
      </c>
      <c r="Q285" s="36">
        <f t="shared" ca="1" si="23"/>
        <v>13800000</v>
      </c>
      <c r="R285" s="61">
        <f>'[1]KopKar Cogindo'!J408</f>
        <v>9309194</v>
      </c>
      <c r="S285" s="48">
        <f>'[1]KopKar Cogindo'!F409</f>
        <v>4</v>
      </c>
      <c r="T285" s="108">
        <f t="shared" si="24"/>
        <v>12290806</v>
      </c>
      <c r="U285" s="174"/>
    </row>
    <row r="286" spans="2:21" ht="17.45" customHeight="1">
      <c r="B286" s="39">
        <v>281</v>
      </c>
      <c r="C286" s="246" t="s">
        <v>1145</v>
      </c>
      <c r="D286" s="416" t="s">
        <v>1111</v>
      </c>
      <c r="E286" s="246" t="s">
        <v>1146</v>
      </c>
      <c r="F286" s="418" t="s">
        <v>26</v>
      </c>
      <c r="G286" s="418" t="s">
        <v>1138</v>
      </c>
      <c r="H286" s="211" t="s">
        <v>1174</v>
      </c>
      <c r="I286" s="57" t="s">
        <v>1175</v>
      </c>
      <c r="J286" s="57" t="s">
        <v>1176</v>
      </c>
      <c r="K286" s="415">
        <v>43874</v>
      </c>
      <c r="L286" s="415">
        <v>44970</v>
      </c>
      <c r="M286" s="64">
        <v>36</v>
      </c>
      <c r="N286" s="417">
        <v>21600000</v>
      </c>
      <c r="O286" s="64">
        <f t="shared" si="21"/>
        <v>600000</v>
      </c>
      <c r="P286" s="35">
        <f t="shared" ca="1" si="22"/>
        <v>23.044103028549337</v>
      </c>
      <c r="Q286" s="36">
        <f t="shared" ca="1" si="23"/>
        <v>13800000</v>
      </c>
      <c r="R286" s="61"/>
      <c r="S286" s="48"/>
      <c r="T286" s="108">
        <f t="shared" si="24"/>
        <v>21600000</v>
      </c>
      <c r="U286" s="174"/>
    </row>
    <row r="287" spans="2:21" ht="17.45" customHeight="1">
      <c r="B287" s="26">
        <v>282</v>
      </c>
      <c r="C287" s="246" t="s">
        <v>1145</v>
      </c>
      <c r="D287" s="416" t="s">
        <v>1111</v>
      </c>
      <c r="E287" s="246" t="s">
        <v>1146</v>
      </c>
      <c r="F287" s="418" t="s">
        <v>26</v>
      </c>
      <c r="G287" s="418" t="s">
        <v>1138</v>
      </c>
      <c r="H287" s="211" t="s">
        <v>1177</v>
      </c>
      <c r="I287" s="57" t="s">
        <v>1178</v>
      </c>
      <c r="J287" s="57" t="s">
        <v>1179</v>
      </c>
      <c r="K287" s="415">
        <v>43874</v>
      </c>
      <c r="L287" s="415">
        <v>44970</v>
      </c>
      <c r="M287" s="64">
        <v>36</v>
      </c>
      <c r="N287" s="417">
        <v>21600000</v>
      </c>
      <c r="O287" s="64">
        <f t="shared" si="21"/>
        <v>600000</v>
      </c>
      <c r="P287" s="35">
        <f t="shared" ca="1" si="22"/>
        <v>23.044103028549337</v>
      </c>
      <c r="Q287" s="36">
        <f t="shared" ca="1" si="23"/>
        <v>13800000</v>
      </c>
      <c r="R287" s="61">
        <f>'[1]KopKar Cogindo'!J288</f>
        <v>3648290</v>
      </c>
      <c r="S287" s="48">
        <f>'[1]KopKar Cogindo'!F289</f>
        <v>4</v>
      </c>
      <c r="T287" s="108">
        <f t="shared" si="24"/>
        <v>17951710</v>
      </c>
      <c r="U287" s="174"/>
    </row>
    <row r="288" spans="2:21" ht="17.45" customHeight="1">
      <c r="B288" s="39">
        <v>283</v>
      </c>
      <c r="C288" s="246" t="s">
        <v>1180</v>
      </c>
      <c r="D288" s="416" t="s">
        <v>1111</v>
      </c>
      <c r="E288" s="419" t="s">
        <v>993</v>
      </c>
      <c r="F288" s="414" t="s">
        <v>1181</v>
      </c>
      <c r="G288" s="414" t="s">
        <v>1182</v>
      </c>
      <c r="H288" s="211" t="s">
        <v>1183</v>
      </c>
      <c r="I288" s="57" t="s">
        <v>1184</v>
      </c>
      <c r="J288" s="57" t="s">
        <v>1185</v>
      </c>
      <c r="K288" s="415">
        <v>43905</v>
      </c>
      <c r="L288" s="415">
        <v>45000</v>
      </c>
      <c r="M288" s="64">
        <v>36</v>
      </c>
      <c r="N288" s="417">
        <v>28800000</v>
      </c>
      <c r="O288" s="64">
        <f t="shared" ref="O288:O351" si="25">N288/M288</f>
        <v>800000</v>
      </c>
      <c r="P288" s="116">
        <f ca="1">($P$3-K288)/30</f>
        <v>22.010769695216005</v>
      </c>
      <c r="Q288" s="117">
        <f t="shared" ca="1" si="23"/>
        <v>17600000</v>
      </c>
      <c r="R288" s="61">
        <f>'[1]KopKar Cogindo'!J228</f>
        <v>9703261</v>
      </c>
      <c r="S288" s="48">
        <f>'[1]KopKar Cogindo'!F229</f>
        <v>6</v>
      </c>
      <c r="T288" s="108">
        <f t="shared" si="24"/>
        <v>19096739</v>
      </c>
      <c r="U288" s="174"/>
    </row>
    <row r="289" spans="2:21" ht="17.45" customHeight="1">
      <c r="B289" s="26">
        <v>284</v>
      </c>
      <c r="C289" s="246" t="s">
        <v>1186</v>
      </c>
      <c r="D289" s="416" t="s">
        <v>1111</v>
      </c>
      <c r="E289" s="246" t="s">
        <v>1146</v>
      </c>
      <c r="F289" s="414" t="s">
        <v>1187</v>
      </c>
      <c r="G289" s="414" t="s">
        <v>1188</v>
      </c>
      <c r="H289" s="211" t="s">
        <v>1189</v>
      </c>
      <c r="I289" s="57" t="s">
        <v>1190</v>
      </c>
      <c r="J289" s="57" t="s">
        <v>1191</v>
      </c>
      <c r="K289" s="415">
        <v>43923</v>
      </c>
      <c r="L289" s="415">
        <v>45018</v>
      </c>
      <c r="M289" s="64">
        <v>36</v>
      </c>
      <c r="N289" s="417">
        <v>27000000</v>
      </c>
      <c r="O289" s="64">
        <f t="shared" si="25"/>
        <v>750000</v>
      </c>
      <c r="P289" s="116">
        <f t="shared" ref="P289:P352" ca="1" si="26">($P$3-K289)/30</f>
        <v>21.410769695216004</v>
      </c>
      <c r="Q289" s="117">
        <f t="shared" ca="1" si="23"/>
        <v>15750000</v>
      </c>
      <c r="R289" s="61"/>
      <c r="S289" s="48"/>
      <c r="T289" s="108">
        <f t="shared" si="24"/>
        <v>27000000</v>
      </c>
      <c r="U289" s="174"/>
    </row>
    <row r="290" spans="2:21" ht="17.45" customHeight="1">
      <c r="B290" s="39">
        <v>285</v>
      </c>
      <c r="C290" s="246" t="s">
        <v>1192</v>
      </c>
      <c r="D290" s="416" t="s">
        <v>1111</v>
      </c>
      <c r="E290" s="246" t="s">
        <v>1146</v>
      </c>
      <c r="F290" s="414" t="s">
        <v>26</v>
      </c>
      <c r="G290" s="414" t="s">
        <v>1138</v>
      </c>
      <c r="H290" s="211" t="s">
        <v>1193</v>
      </c>
      <c r="I290" s="57" t="s">
        <v>1194</v>
      </c>
      <c r="J290" s="57" t="s">
        <v>1195</v>
      </c>
      <c r="K290" s="415">
        <v>43923</v>
      </c>
      <c r="L290" s="415">
        <v>45018</v>
      </c>
      <c r="M290" s="64">
        <v>36</v>
      </c>
      <c r="N290" s="417">
        <v>25200000</v>
      </c>
      <c r="O290" s="64">
        <f t="shared" si="25"/>
        <v>700000</v>
      </c>
      <c r="P290" s="116">
        <f t="shared" ca="1" si="26"/>
        <v>21.410769695216004</v>
      </c>
      <c r="Q290" s="117">
        <f t="shared" ca="1" si="23"/>
        <v>14700000</v>
      </c>
      <c r="R290" s="61">
        <f>'[1]KopKar Cogindo'!J935</f>
        <v>3958623</v>
      </c>
      <c r="S290" s="48">
        <f>'[1]KopKar Cogindo'!F936</f>
        <v>3</v>
      </c>
      <c r="T290" s="108">
        <f t="shared" si="24"/>
        <v>21241377</v>
      </c>
      <c r="U290" s="174"/>
    </row>
    <row r="291" spans="2:21" ht="17.45" customHeight="1">
      <c r="B291" s="26">
        <v>286</v>
      </c>
      <c r="C291" s="246" t="s">
        <v>1192</v>
      </c>
      <c r="D291" s="416" t="s">
        <v>1111</v>
      </c>
      <c r="E291" s="246" t="s">
        <v>1146</v>
      </c>
      <c r="F291" s="414" t="s">
        <v>26</v>
      </c>
      <c r="G291" s="414" t="s">
        <v>1138</v>
      </c>
      <c r="H291" s="211" t="s">
        <v>1196</v>
      </c>
      <c r="I291" s="57" t="s">
        <v>1197</v>
      </c>
      <c r="J291" s="57" t="s">
        <v>1198</v>
      </c>
      <c r="K291" s="415">
        <v>43923</v>
      </c>
      <c r="L291" s="415">
        <v>45018</v>
      </c>
      <c r="M291" s="64">
        <v>36</v>
      </c>
      <c r="N291" s="417">
        <v>25200000</v>
      </c>
      <c r="O291" s="64">
        <f t="shared" si="25"/>
        <v>700000</v>
      </c>
      <c r="P291" s="116">
        <f t="shared" ca="1" si="26"/>
        <v>21.410769695216004</v>
      </c>
      <c r="Q291" s="117">
        <f t="shared" ca="1" si="23"/>
        <v>14700000</v>
      </c>
      <c r="R291" s="61">
        <f>'[1]KopKar Cogindo'!J1172</f>
        <v>1573825</v>
      </c>
      <c r="S291" s="48">
        <f>'[1]KopKar Cogindo'!F1173</f>
        <v>2</v>
      </c>
      <c r="T291" s="108">
        <f t="shared" si="24"/>
        <v>23626175</v>
      </c>
      <c r="U291" s="174"/>
    </row>
    <row r="292" spans="2:21" ht="17.45" customHeight="1">
      <c r="B292" s="39">
        <v>287</v>
      </c>
      <c r="C292" s="246" t="s">
        <v>1192</v>
      </c>
      <c r="D292" s="416" t="s">
        <v>1111</v>
      </c>
      <c r="E292" s="246" t="s">
        <v>1146</v>
      </c>
      <c r="F292" s="414" t="s">
        <v>26</v>
      </c>
      <c r="G292" s="414" t="s">
        <v>1138</v>
      </c>
      <c r="H292" s="211" t="s">
        <v>1199</v>
      </c>
      <c r="I292" s="57" t="s">
        <v>1200</v>
      </c>
      <c r="J292" s="57" t="s">
        <v>1201</v>
      </c>
      <c r="K292" s="415">
        <v>43923</v>
      </c>
      <c r="L292" s="415">
        <v>45018</v>
      </c>
      <c r="M292" s="64">
        <v>36</v>
      </c>
      <c r="N292" s="417">
        <v>25200000</v>
      </c>
      <c r="O292" s="64">
        <f t="shared" si="25"/>
        <v>700000</v>
      </c>
      <c r="P292" s="116">
        <f t="shared" ca="1" si="26"/>
        <v>21.410769695216004</v>
      </c>
      <c r="Q292" s="117">
        <f t="shared" ca="1" si="23"/>
        <v>14700000</v>
      </c>
      <c r="R292" s="61"/>
      <c r="S292" s="48"/>
      <c r="T292" s="108">
        <f t="shared" si="24"/>
        <v>25200000</v>
      </c>
      <c r="U292" s="174"/>
    </row>
    <row r="293" spans="2:21" ht="17.45" customHeight="1">
      <c r="B293" s="26">
        <v>288</v>
      </c>
      <c r="C293" s="246" t="s">
        <v>1192</v>
      </c>
      <c r="D293" s="416" t="s">
        <v>1111</v>
      </c>
      <c r="E293" s="246" t="s">
        <v>1146</v>
      </c>
      <c r="F293" s="414" t="s">
        <v>26</v>
      </c>
      <c r="G293" s="414" t="s">
        <v>1138</v>
      </c>
      <c r="H293" s="211" t="s">
        <v>1202</v>
      </c>
      <c r="I293" s="57" t="s">
        <v>1203</v>
      </c>
      <c r="J293" s="57" t="s">
        <v>1204</v>
      </c>
      <c r="K293" s="415">
        <v>43923</v>
      </c>
      <c r="L293" s="415">
        <v>45018</v>
      </c>
      <c r="M293" s="64">
        <v>36</v>
      </c>
      <c r="N293" s="417">
        <v>25200000</v>
      </c>
      <c r="O293" s="64">
        <f t="shared" si="25"/>
        <v>700000</v>
      </c>
      <c r="P293" s="116">
        <f t="shared" ca="1" si="26"/>
        <v>21.410769695216004</v>
      </c>
      <c r="Q293" s="117">
        <f t="shared" ca="1" si="23"/>
        <v>14700000</v>
      </c>
      <c r="R293" s="61">
        <f>'[1]KopKar Cogindo'!J876</f>
        <v>869000</v>
      </c>
      <c r="S293" s="48">
        <f>'[1]KopKar Cogindo'!F877</f>
        <v>1</v>
      </c>
      <c r="T293" s="108">
        <f t="shared" si="24"/>
        <v>24331000</v>
      </c>
      <c r="U293" s="174"/>
    </row>
    <row r="294" spans="2:21" ht="17.45" customHeight="1">
      <c r="B294" s="39">
        <v>289</v>
      </c>
      <c r="C294" s="253" t="s">
        <v>1205</v>
      </c>
      <c r="D294" s="420" t="s">
        <v>1111</v>
      </c>
      <c r="E294" s="253" t="s">
        <v>1146</v>
      </c>
      <c r="F294" s="421" t="s">
        <v>894</v>
      </c>
      <c r="G294" s="421" t="s">
        <v>895</v>
      </c>
      <c r="H294" s="308" t="s">
        <v>1206</v>
      </c>
      <c r="I294" s="336" t="s">
        <v>1207</v>
      </c>
      <c r="J294" s="336" t="s">
        <v>1208</v>
      </c>
      <c r="K294" s="422">
        <v>43945</v>
      </c>
      <c r="L294" s="422">
        <v>45040</v>
      </c>
      <c r="M294" s="60">
        <v>36</v>
      </c>
      <c r="N294" s="417">
        <v>25200000</v>
      </c>
      <c r="O294" s="60">
        <f t="shared" si="25"/>
        <v>700000</v>
      </c>
      <c r="P294" s="74">
        <f t="shared" ca="1" si="26"/>
        <v>20.67743636188267</v>
      </c>
      <c r="Q294" s="75">
        <f t="shared" ca="1" si="23"/>
        <v>14000000</v>
      </c>
      <c r="R294" s="127">
        <f>'[1]KopKar Cogindo'!J1114</f>
        <v>1500900</v>
      </c>
      <c r="S294" s="48">
        <f>'[1]KopKar Cogindo'!F1115</f>
        <v>2</v>
      </c>
      <c r="T294" s="108">
        <f t="shared" si="24"/>
        <v>23699100</v>
      </c>
      <c r="U294" s="174"/>
    </row>
    <row r="295" spans="2:21" ht="17.45" customHeight="1">
      <c r="B295" s="26">
        <v>290</v>
      </c>
      <c r="C295" s="246" t="s">
        <v>1209</v>
      </c>
      <c r="D295" s="420" t="s">
        <v>1111</v>
      </c>
      <c r="E295" s="246" t="s">
        <v>1210</v>
      </c>
      <c r="F295" s="414"/>
      <c r="G295" s="414"/>
      <c r="H295" s="223" t="s">
        <v>1211</v>
      </c>
      <c r="I295" s="57" t="s">
        <v>1212</v>
      </c>
      <c r="J295" s="57" t="s">
        <v>1213</v>
      </c>
      <c r="K295" s="415">
        <v>44036</v>
      </c>
      <c r="L295" s="415">
        <v>45131</v>
      </c>
      <c r="M295" s="64">
        <v>36</v>
      </c>
      <c r="N295" s="358">
        <v>30600000</v>
      </c>
      <c r="O295" s="64">
        <f t="shared" si="25"/>
        <v>850000</v>
      </c>
      <c r="P295" s="116">
        <f t="shared" ca="1" si="26"/>
        <v>17.644103028549338</v>
      </c>
      <c r="Q295" s="117">
        <f t="shared" ca="1" si="23"/>
        <v>14450000</v>
      </c>
      <c r="R295" s="61">
        <f>'[1]KopKar Cogindo'!J1589</f>
        <v>995894</v>
      </c>
      <c r="S295" s="348">
        <f>'[1]KopKar Cogindo'!F1590</f>
        <v>1</v>
      </c>
      <c r="T295" s="38">
        <f t="shared" si="24"/>
        <v>29604106</v>
      </c>
      <c r="U295" s="174"/>
    </row>
    <row r="296" spans="2:21" ht="17.45" customHeight="1">
      <c r="B296" s="39">
        <v>291</v>
      </c>
      <c r="C296" s="209" t="s">
        <v>1214</v>
      </c>
      <c r="D296" s="420" t="s">
        <v>1111</v>
      </c>
      <c r="E296" s="334" t="s">
        <v>1210</v>
      </c>
      <c r="F296" s="423"/>
      <c r="G296" s="423" t="s">
        <v>1120</v>
      </c>
      <c r="H296" s="211" t="s">
        <v>1215</v>
      </c>
      <c r="I296" s="212" t="s">
        <v>1216</v>
      </c>
      <c r="J296" s="212" t="s">
        <v>1217</v>
      </c>
      <c r="K296" s="213">
        <v>44056</v>
      </c>
      <c r="L296" s="213">
        <v>45151</v>
      </c>
      <c r="M296" s="214">
        <v>36</v>
      </c>
      <c r="N296" s="358">
        <v>33459984</v>
      </c>
      <c r="O296" s="214">
        <f t="shared" si="25"/>
        <v>929444</v>
      </c>
      <c r="P296" s="116">
        <f t="shared" ca="1" si="26"/>
        <v>16.97743636188267</v>
      </c>
      <c r="Q296" s="117">
        <f t="shared" ca="1" si="23"/>
        <v>14871104</v>
      </c>
      <c r="R296" s="61">
        <f>'[1]KopKar Cogindo'!J527</f>
        <v>19684965</v>
      </c>
      <c r="S296" s="348">
        <f>'[1]KopKar Cogindo'!F528</f>
        <v>11</v>
      </c>
      <c r="T296" s="38">
        <f t="shared" si="24"/>
        <v>13775019</v>
      </c>
      <c r="U296" s="174"/>
    </row>
    <row r="297" spans="2:21" ht="17.45" customHeight="1">
      <c r="B297" s="26">
        <v>292</v>
      </c>
      <c r="C297" s="209" t="s">
        <v>1218</v>
      </c>
      <c r="D297" s="420" t="s">
        <v>1111</v>
      </c>
      <c r="E297" s="246" t="s">
        <v>1146</v>
      </c>
      <c r="F297" s="423"/>
      <c r="G297" s="423"/>
      <c r="H297" s="211" t="s">
        <v>1219</v>
      </c>
      <c r="I297" s="212" t="s">
        <v>1220</v>
      </c>
      <c r="J297" s="212" t="s">
        <v>1221</v>
      </c>
      <c r="K297" s="213">
        <v>44046</v>
      </c>
      <c r="L297" s="213">
        <v>45141</v>
      </c>
      <c r="M297" s="214">
        <v>36</v>
      </c>
      <c r="N297" s="358">
        <v>25200000</v>
      </c>
      <c r="O297" s="214">
        <f t="shared" si="25"/>
        <v>700000</v>
      </c>
      <c r="P297" s="116">
        <f t="shared" ca="1" si="26"/>
        <v>17.310769695216003</v>
      </c>
      <c r="Q297" s="117">
        <f t="shared" ca="1" si="23"/>
        <v>11900000</v>
      </c>
      <c r="R297" s="61">
        <f>'[1]KopKar Cogindo'!J816</f>
        <v>7528096</v>
      </c>
      <c r="S297" s="348">
        <f>'[1]KopKar Cogindo'!F817</f>
        <v>4</v>
      </c>
      <c r="T297" s="38">
        <f t="shared" si="24"/>
        <v>17671904</v>
      </c>
      <c r="U297" s="174"/>
    </row>
    <row r="298" spans="2:21" ht="17.45" customHeight="1">
      <c r="B298" s="39">
        <v>293</v>
      </c>
      <c r="C298" s="209" t="s">
        <v>1222</v>
      </c>
      <c r="D298" s="420" t="s">
        <v>1111</v>
      </c>
      <c r="E298" s="55" t="s">
        <v>1210</v>
      </c>
      <c r="F298" s="423"/>
      <c r="G298" s="423" t="s">
        <v>1120</v>
      </c>
      <c r="H298" s="211" t="s">
        <v>1223</v>
      </c>
      <c r="I298" s="212" t="s">
        <v>1224</v>
      </c>
      <c r="J298" s="212" t="s">
        <v>1225</v>
      </c>
      <c r="K298" s="213">
        <v>44092</v>
      </c>
      <c r="L298" s="213">
        <v>45187</v>
      </c>
      <c r="M298" s="214">
        <v>36</v>
      </c>
      <c r="N298" s="358">
        <v>33459984</v>
      </c>
      <c r="O298" s="214">
        <f t="shared" si="25"/>
        <v>929444</v>
      </c>
      <c r="P298" s="116">
        <f t="shared" ca="1" si="26"/>
        <v>15.777436361882671</v>
      </c>
      <c r="Q298" s="117">
        <f t="shared" ca="1" si="23"/>
        <v>13941660</v>
      </c>
      <c r="R298" s="105">
        <f>'[1]KopKar Cogindo'!J702</f>
        <v>3190137</v>
      </c>
      <c r="S298" s="348">
        <f>'[1]KopKar Cogindo'!F703</f>
        <v>2</v>
      </c>
      <c r="T298" s="38">
        <f t="shared" si="24"/>
        <v>30269847</v>
      </c>
      <c r="U298" s="174"/>
    </row>
    <row r="299" spans="2:21" ht="17.45" customHeight="1" thickBot="1">
      <c r="B299" s="26">
        <v>294</v>
      </c>
      <c r="C299" s="424" t="s">
        <v>1226</v>
      </c>
      <c r="D299" s="425" t="s">
        <v>1111</v>
      </c>
      <c r="E299" s="373" t="s">
        <v>1146</v>
      </c>
      <c r="F299" s="426"/>
      <c r="G299" s="426"/>
      <c r="H299" s="427" t="s">
        <v>1227</v>
      </c>
      <c r="I299" s="428" t="s">
        <v>1228</v>
      </c>
      <c r="J299" s="428" t="s">
        <v>1229</v>
      </c>
      <c r="K299" s="429">
        <v>44126</v>
      </c>
      <c r="L299" s="429">
        <v>45221</v>
      </c>
      <c r="M299" s="430">
        <v>36</v>
      </c>
      <c r="N299" s="376">
        <v>25200000</v>
      </c>
      <c r="O299" s="430">
        <f t="shared" si="25"/>
        <v>700000</v>
      </c>
      <c r="P299" s="431">
        <f t="shared" ca="1" si="26"/>
        <v>14.644103028549337</v>
      </c>
      <c r="Q299" s="432">
        <f t="shared" ca="1" si="23"/>
        <v>9800000</v>
      </c>
      <c r="R299" s="196">
        <f>'[1]KopKar Cogindo'!J994</f>
        <v>10732874</v>
      </c>
      <c r="S299" s="433">
        <f>'[1]KopKar Cogindo'!F995</f>
        <v>6</v>
      </c>
      <c r="T299" s="198">
        <f t="shared" si="24"/>
        <v>14467126</v>
      </c>
      <c r="U299" s="174"/>
    </row>
    <row r="300" spans="2:21" ht="17.45" customHeight="1" thickBot="1">
      <c r="B300" s="39">
        <v>295</v>
      </c>
      <c r="C300" s="434" t="s">
        <v>1230</v>
      </c>
      <c r="D300" s="425" t="s">
        <v>1231</v>
      </c>
      <c r="E300" s="320" t="s">
        <v>1210</v>
      </c>
      <c r="F300" s="163" t="s">
        <v>26</v>
      </c>
      <c r="G300" s="163" t="s">
        <v>27</v>
      </c>
      <c r="H300" s="435" t="s">
        <v>1232</v>
      </c>
      <c r="I300" s="372" t="s">
        <v>1233</v>
      </c>
      <c r="J300" s="372" t="s">
        <v>1234</v>
      </c>
      <c r="K300" s="375">
        <v>43798</v>
      </c>
      <c r="L300" s="375">
        <v>44894</v>
      </c>
      <c r="M300" s="193">
        <v>36</v>
      </c>
      <c r="N300" s="436">
        <v>18540000</v>
      </c>
      <c r="O300" s="193">
        <f t="shared" si="25"/>
        <v>515000</v>
      </c>
      <c r="P300" s="437">
        <f t="shared" ca="1" si="26"/>
        <v>25.577436361882672</v>
      </c>
      <c r="Q300" s="438">
        <f t="shared" ca="1" si="23"/>
        <v>12875000</v>
      </c>
      <c r="R300" s="325">
        <f>[1]TUV!J88</f>
        <v>9193840</v>
      </c>
      <c r="S300" s="439">
        <f>[1]TUV!F89</f>
        <v>9</v>
      </c>
      <c r="T300" s="198">
        <f t="shared" si="24"/>
        <v>9346160</v>
      </c>
      <c r="U300" s="174"/>
    </row>
    <row r="301" spans="2:21" ht="17.45" customHeight="1">
      <c r="B301" s="26">
        <v>296</v>
      </c>
      <c r="C301" s="246" t="s">
        <v>1235</v>
      </c>
      <c r="D301" s="220" t="s">
        <v>1236</v>
      </c>
      <c r="E301" s="246" t="s">
        <v>1237</v>
      </c>
      <c r="F301" s="391" t="s">
        <v>58</v>
      </c>
      <c r="G301" s="391" t="s">
        <v>1113</v>
      </c>
      <c r="H301" s="361" t="s">
        <v>1238</v>
      </c>
      <c r="I301" s="220" t="s">
        <v>1239</v>
      </c>
      <c r="J301" s="220" t="s">
        <v>1240</v>
      </c>
      <c r="K301" s="415">
        <v>43610</v>
      </c>
      <c r="L301" s="415">
        <v>45437</v>
      </c>
      <c r="M301" s="64">
        <v>60</v>
      </c>
      <c r="N301" s="358">
        <v>31500000</v>
      </c>
      <c r="O301" s="64">
        <f t="shared" si="25"/>
        <v>525000</v>
      </c>
      <c r="P301" s="35">
        <f t="shared" ca="1" si="26"/>
        <v>31.844103028549338</v>
      </c>
      <c r="Q301" s="36">
        <f t="shared" ca="1" si="23"/>
        <v>16275000</v>
      </c>
      <c r="R301" s="61">
        <f>[1]TPG!J318</f>
        <v>1695202</v>
      </c>
      <c r="S301" s="48">
        <f>[1]TPG!F319</f>
        <v>2</v>
      </c>
      <c r="T301" s="108">
        <f t="shared" si="24"/>
        <v>29804798</v>
      </c>
      <c r="U301" s="174"/>
    </row>
    <row r="302" spans="2:21" ht="17.45" customHeight="1">
      <c r="B302" s="39">
        <v>297</v>
      </c>
      <c r="C302" s="246" t="s">
        <v>1241</v>
      </c>
      <c r="D302" s="220" t="s">
        <v>1236</v>
      </c>
      <c r="E302" s="246" t="s">
        <v>1242</v>
      </c>
      <c r="F302" s="391" t="s">
        <v>58</v>
      </c>
      <c r="G302" s="414" t="s">
        <v>1243</v>
      </c>
      <c r="H302" s="223" t="s">
        <v>1244</v>
      </c>
      <c r="I302" s="57" t="s">
        <v>1245</v>
      </c>
      <c r="J302" s="57" t="s">
        <v>1246</v>
      </c>
      <c r="K302" s="415">
        <v>43613</v>
      </c>
      <c r="L302" s="415">
        <v>45440</v>
      </c>
      <c r="M302" s="64">
        <v>60</v>
      </c>
      <c r="N302" s="440">
        <v>21000000</v>
      </c>
      <c r="O302" s="64">
        <f t="shared" si="25"/>
        <v>350000</v>
      </c>
      <c r="P302" s="35">
        <f t="shared" ca="1" si="26"/>
        <v>31.744103028549336</v>
      </c>
      <c r="Q302" s="36">
        <f t="shared" ca="1" si="23"/>
        <v>10850000</v>
      </c>
      <c r="R302" s="61">
        <f>[1]TPG!J1217</f>
        <v>492900</v>
      </c>
      <c r="S302" s="48">
        <f>[1]TPG!F1218</f>
        <v>1</v>
      </c>
      <c r="T302" s="108">
        <f t="shared" si="24"/>
        <v>20507100</v>
      </c>
      <c r="U302" s="174"/>
    </row>
    <row r="303" spans="2:21" ht="17.45" customHeight="1">
      <c r="B303" s="26">
        <v>298</v>
      </c>
      <c r="C303" s="246" t="s">
        <v>1247</v>
      </c>
      <c r="D303" s="220" t="s">
        <v>1236</v>
      </c>
      <c r="E303" s="246" t="s">
        <v>993</v>
      </c>
      <c r="F303" s="391" t="s">
        <v>58</v>
      </c>
      <c r="G303" s="414" t="s">
        <v>1243</v>
      </c>
      <c r="H303" s="223" t="s">
        <v>1248</v>
      </c>
      <c r="I303" s="57" t="s">
        <v>1249</v>
      </c>
      <c r="J303" s="57" t="s">
        <v>1250</v>
      </c>
      <c r="K303" s="415">
        <v>43613</v>
      </c>
      <c r="L303" s="415">
        <v>45440</v>
      </c>
      <c r="M303" s="64">
        <v>60</v>
      </c>
      <c r="N303" s="441">
        <v>31500000</v>
      </c>
      <c r="O303" s="64">
        <f t="shared" si="25"/>
        <v>525000</v>
      </c>
      <c r="P303" s="35">
        <f t="shared" ca="1" si="26"/>
        <v>31.744103028549336</v>
      </c>
      <c r="Q303" s="36">
        <f t="shared" ca="1" si="23"/>
        <v>16275000</v>
      </c>
      <c r="R303" s="61">
        <f>[1]TPG!J650</f>
        <v>743900</v>
      </c>
      <c r="S303" s="48">
        <f>[1]TPG!F651</f>
        <v>1</v>
      </c>
      <c r="T303" s="108">
        <f t="shared" si="24"/>
        <v>30756100</v>
      </c>
      <c r="U303" s="174"/>
    </row>
    <row r="304" spans="2:21" ht="17.45" customHeight="1">
      <c r="B304" s="39">
        <v>299</v>
      </c>
      <c r="C304" s="246" t="s">
        <v>1251</v>
      </c>
      <c r="D304" s="220" t="s">
        <v>1236</v>
      </c>
      <c r="E304" s="246" t="s">
        <v>993</v>
      </c>
      <c r="F304" s="414" t="s">
        <v>872</v>
      </c>
      <c r="G304" s="414" t="s">
        <v>1243</v>
      </c>
      <c r="H304" s="223" t="s">
        <v>1252</v>
      </c>
      <c r="I304" s="57" t="s">
        <v>1253</v>
      </c>
      <c r="J304" s="57" t="s">
        <v>1254</v>
      </c>
      <c r="K304" s="415">
        <v>43613</v>
      </c>
      <c r="L304" s="415">
        <v>45440</v>
      </c>
      <c r="M304" s="64">
        <v>60</v>
      </c>
      <c r="N304" s="442">
        <f t="shared" ref="N304:N1832" si="27">63000000/2</f>
        <v>31500000</v>
      </c>
      <c r="O304" s="64">
        <f t="shared" si="25"/>
        <v>525000</v>
      </c>
      <c r="P304" s="35">
        <f t="shared" ca="1" si="26"/>
        <v>31.744103028549336</v>
      </c>
      <c r="Q304" s="36">
        <f t="shared" ca="1" si="23"/>
        <v>16275000</v>
      </c>
      <c r="R304" s="61">
        <f>[1]TPG!J1056</f>
        <v>743900</v>
      </c>
      <c r="S304" s="48">
        <f>[1]TPG!F1057</f>
        <v>1</v>
      </c>
      <c r="T304" s="108">
        <f t="shared" si="24"/>
        <v>30756100</v>
      </c>
      <c r="U304" s="174"/>
    </row>
    <row r="305" spans="1:22" ht="17.45" customHeight="1">
      <c r="B305" s="26">
        <v>300</v>
      </c>
      <c r="C305" s="246" t="s">
        <v>1251</v>
      </c>
      <c r="D305" s="220" t="s">
        <v>1236</v>
      </c>
      <c r="E305" s="246" t="s">
        <v>993</v>
      </c>
      <c r="F305" s="414" t="s">
        <v>872</v>
      </c>
      <c r="G305" s="414" t="s">
        <v>1243</v>
      </c>
      <c r="H305" s="223" t="s">
        <v>1255</v>
      </c>
      <c r="I305" s="57" t="s">
        <v>1256</v>
      </c>
      <c r="J305" s="57" t="s">
        <v>1257</v>
      </c>
      <c r="K305" s="415">
        <v>43613</v>
      </c>
      <c r="L305" s="415">
        <v>45440</v>
      </c>
      <c r="M305" s="64">
        <v>60</v>
      </c>
      <c r="N305" s="442">
        <f t="shared" si="27"/>
        <v>31500000</v>
      </c>
      <c r="O305" s="64">
        <f t="shared" si="25"/>
        <v>525000</v>
      </c>
      <c r="P305" s="35">
        <f t="shared" ca="1" si="26"/>
        <v>31.744103028549336</v>
      </c>
      <c r="Q305" s="36">
        <f t="shared" ca="1" si="23"/>
        <v>16275000</v>
      </c>
      <c r="R305" s="61">
        <f>[1]TPG!J812</f>
        <v>492900</v>
      </c>
      <c r="S305" s="48">
        <f>[1]TPG!F813</f>
        <v>1</v>
      </c>
      <c r="T305" s="108">
        <f t="shared" si="24"/>
        <v>31007100</v>
      </c>
      <c r="U305" s="174"/>
    </row>
    <row r="306" spans="1:22" ht="17.45" customHeight="1">
      <c r="B306" s="39">
        <v>301</v>
      </c>
      <c r="C306" s="246" t="s">
        <v>1251</v>
      </c>
      <c r="D306" s="220" t="s">
        <v>1236</v>
      </c>
      <c r="E306" s="246" t="s">
        <v>993</v>
      </c>
      <c r="F306" s="414" t="s">
        <v>872</v>
      </c>
      <c r="G306" s="414" t="s">
        <v>1243</v>
      </c>
      <c r="H306" s="223" t="s">
        <v>1258</v>
      </c>
      <c r="I306" s="57" t="s">
        <v>1259</v>
      </c>
      <c r="J306" s="57" t="s">
        <v>1260</v>
      </c>
      <c r="K306" s="415">
        <v>43613</v>
      </c>
      <c r="L306" s="415">
        <v>45440</v>
      </c>
      <c r="M306" s="64">
        <v>60</v>
      </c>
      <c r="N306" s="442">
        <f t="shared" si="27"/>
        <v>31500000</v>
      </c>
      <c r="O306" s="64">
        <f t="shared" si="25"/>
        <v>525000</v>
      </c>
      <c r="P306" s="35">
        <f t="shared" ca="1" si="26"/>
        <v>31.744103028549336</v>
      </c>
      <c r="Q306" s="36">
        <f t="shared" ref="Q306:Q369" ca="1" si="28">LEFT(P306,2)*O306</f>
        <v>16275000</v>
      </c>
      <c r="R306" s="61">
        <f>[1]TPG!J894</f>
        <v>743900</v>
      </c>
      <c r="S306" s="48">
        <f>[1]TPG!F895</f>
        <v>1</v>
      </c>
      <c r="T306" s="108">
        <f t="shared" si="24"/>
        <v>30756100</v>
      </c>
      <c r="U306" s="174"/>
    </row>
    <row r="307" spans="1:22" ht="17.45" customHeight="1">
      <c r="B307" s="26">
        <v>302</v>
      </c>
      <c r="C307" s="246" t="s">
        <v>1261</v>
      </c>
      <c r="D307" s="220" t="s">
        <v>1236</v>
      </c>
      <c r="E307" s="246" t="s">
        <v>1242</v>
      </c>
      <c r="F307" s="414" t="s">
        <v>872</v>
      </c>
      <c r="G307" s="414" t="s">
        <v>1243</v>
      </c>
      <c r="H307" s="223" t="s">
        <v>1262</v>
      </c>
      <c r="I307" s="57" t="s">
        <v>1263</v>
      </c>
      <c r="J307" s="57" t="s">
        <v>1264</v>
      </c>
      <c r="K307" s="415">
        <v>43613</v>
      </c>
      <c r="L307" s="415">
        <v>45440</v>
      </c>
      <c r="M307" s="64">
        <v>60</v>
      </c>
      <c r="N307" s="358">
        <v>21000000</v>
      </c>
      <c r="O307" s="64">
        <f t="shared" si="25"/>
        <v>350000</v>
      </c>
      <c r="P307" s="35">
        <f t="shared" ca="1" si="26"/>
        <v>31.744103028549336</v>
      </c>
      <c r="Q307" s="36">
        <f t="shared" ca="1" si="28"/>
        <v>10850000</v>
      </c>
      <c r="R307" s="61">
        <f>[1]TPG!J157</f>
        <v>1171050</v>
      </c>
      <c r="S307" s="48">
        <f>[1]TPG!F158</f>
        <v>2</v>
      </c>
      <c r="T307" s="108">
        <f t="shared" si="24"/>
        <v>19828950</v>
      </c>
      <c r="U307" s="174"/>
    </row>
    <row r="308" spans="1:22" ht="17.45" customHeight="1" thickBot="1">
      <c r="B308" s="39">
        <v>303</v>
      </c>
      <c r="C308" s="373" t="s">
        <v>1261</v>
      </c>
      <c r="D308" s="372" t="s">
        <v>1236</v>
      </c>
      <c r="E308" s="373" t="s">
        <v>1242</v>
      </c>
      <c r="F308" s="443" t="s">
        <v>872</v>
      </c>
      <c r="G308" s="443" t="s">
        <v>1243</v>
      </c>
      <c r="H308" s="322" t="s">
        <v>1265</v>
      </c>
      <c r="I308" s="343" t="s">
        <v>1266</v>
      </c>
      <c r="J308" s="343" t="s">
        <v>1267</v>
      </c>
      <c r="K308" s="444">
        <v>43613</v>
      </c>
      <c r="L308" s="444">
        <v>45440</v>
      </c>
      <c r="M308" s="193">
        <v>60</v>
      </c>
      <c r="N308" s="376">
        <v>21000000</v>
      </c>
      <c r="O308" s="193">
        <f t="shared" si="25"/>
        <v>350000</v>
      </c>
      <c r="P308" s="437">
        <f t="shared" ca="1" si="26"/>
        <v>31.744103028549336</v>
      </c>
      <c r="Q308" s="438">
        <f t="shared" ca="1" si="28"/>
        <v>10850000</v>
      </c>
      <c r="R308" s="325">
        <f>[1]TPG!J731</f>
        <v>492900</v>
      </c>
      <c r="S308" s="345">
        <f>[1]TPG!F732</f>
        <v>1</v>
      </c>
      <c r="T308" s="198">
        <f t="shared" si="24"/>
        <v>20507100</v>
      </c>
      <c r="U308" s="174"/>
    </row>
    <row r="309" spans="1:22" ht="17.45" customHeight="1">
      <c r="A309" s="284" t="s">
        <v>476</v>
      </c>
      <c r="B309" s="26">
        <v>304</v>
      </c>
      <c r="C309" s="240" t="s">
        <v>1268</v>
      </c>
      <c r="D309" s="199" t="s">
        <v>1269</v>
      </c>
      <c r="E309" s="240" t="s">
        <v>1270</v>
      </c>
      <c r="F309" s="445" t="s">
        <v>1271</v>
      </c>
      <c r="G309" s="445" t="s">
        <v>1272</v>
      </c>
      <c r="H309" s="203" t="s">
        <v>1273</v>
      </c>
      <c r="I309" s="204" t="s">
        <v>1274</v>
      </c>
      <c r="J309" s="204" t="s">
        <v>1275</v>
      </c>
      <c r="K309" s="446">
        <v>43613</v>
      </c>
      <c r="L309" s="447">
        <v>45135</v>
      </c>
      <c r="M309" s="178">
        <v>48</v>
      </c>
      <c r="N309" s="448">
        <f>19200000+70380000</f>
        <v>89580000</v>
      </c>
      <c r="O309" s="178">
        <f t="shared" si="25"/>
        <v>1866250</v>
      </c>
      <c r="P309" s="288">
        <f t="shared" ca="1" si="26"/>
        <v>31.744103028549336</v>
      </c>
      <c r="Q309" s="289">
        <f t="shared" ca="1" si="28"/>
        <v>57853750</v>
      </c>
      <c r="R309" s="179">
        <f>'[1]Sirkulasi Kompas Gramedia'!J211</f>
        <v>35166590</v>
      </c>
      <c r="S309" s="180">
        <f>'[1]Sirkulasi Kompas Gramedia'!F212</f>
        <v>10</v>
      </c>
      <c r="T309" s="181">
        <f t="shared" si="24"/>
        <v>54413410</v>
      </c>
      <c r="U309" s="174"/>
    </row>
    <row r="310" spans="1:22" ht="17.45" customHeight="1">
      <c r="A310" s="284" t="s">
        <v>476</v>
      </c>
      <c r="B310" s="39">
        <v>305</v>
      </c>
      <c r="C310" s="246" t="s">
        <v>1268</v>
      </c>
      <c r="D310" s="220" t="s">
        <v>1269</v>
      </c>
      <c r="E310" s="246" t="s">
        <v>1270</v>
      </c>
      <c r="F310" s="414" t="s">
        <v>26</v>
      </c>
      <c r="G310" s="414" t="s">
        <v>27</v>
      </c>
      <c r="H310" s="223" t="s">
        <v>1276</v>
      </c>
      <c r="I310" s="57" t="s">
        <v>1277</v>
      </c>
      <c r="J310" s="57" t="s">
        <v>1278</v>
      </c>
      <c r="K310" s="415">
        <v>43613</v>
      </c>
      <c r="L310" s="415">
        <v>45135</v>
      </c>
      <c r="M310" s="64">
        <v>48</v>
      </c>
      <c r="N310" s="358">
        <f t="shared" ref="N310:N312" si="29">19200000+70380000</f>
        <v>89580000</v>
      </c>
      <c r="O310" s="64">
        <f t="shared" si="25"/>
        <v>1866250</v>
      </c>
      <c r="P310" s="116">
        <f t="shared" ca="1" si="26"/>
        <v>31.744103028549336</v>
      </c>
      <c r="Q310" s="117">
        <f t="shared" ca="1" si="28"/>
        <v>57853750</v>
      </c>
      <c r="R310" s="61">
        <f>'[1]Sirkulasi Kompas Gramedia'!J284</f>
        <v>30794408</v>
      </c>
      <c r="S310" s="48">
        <f>'[1]Sirkulasi Kompas Gramedia'!F285</f>
        <v>13</v>
      </c>
      <c r="T310" s="108">
        <f t="shared" si="24"/>
        <v>58785592</v>
      </c>
      <c r="U310" s="174"/>
    </row>
    <row r="311" spans="1:22" ht="17.45" customHeight="1">
      <c r="A311" s="284" t="s">
        <v>476</v>
      </c>
      <c r="B311" s="26">
        <v>306</v>
      </c>
      <c r="C311" s="246" t="s">
        <v>1268</v>
      </c>
      <c r="D311" s="220" t="s">
        <v>1269</v>
      </c>
      <c r="E311" s="246" t="s">
        <v>1270</v>
      </c>
      <c r="F311" s="414" t="s">
        <v>26</v>
      </c>
      <c r="G311" s="414" t="s">
        <v>27</v>
      </c>
      <c r="H311" s="223" t="s">
        <v>1279</v>
      </c>
      <c r="I311" s="57" t="s">
        <v>1280</v>
      </c>
      <c r="J311" s="57" t="s">
        <v>1281</v>
      </c>
      <c r="K311" s="415">
        <v>43613</v>
      </c>
      <c r="L311" s="415">
        <v>45135</v>
      </c>
      <c r="M311" s="64">
        <v>48</v>
      </c>
      <c r="N311" s="358">
        <f t="shared" si="29"/>
        <v>89580000</v>
      </c>
      <c r="O311" s="64">
        <f t="shared" si="25"/>
        <v>1866250</v>
      </c>
      <c r="P311" s="116">
        <f t="shared" ca="1" si="26"/>
        <v>31.744103028549336</v>
      </c>
      <c r="Q311" s="117">
        <f t="shared" ca="1" si="28"/>
        <v>57853750</v>
      </c>
      <c r="R311" s="61">
        <f>'[1]Sirkulasi Kompas Gramedia'!J70</f>
        <v>31368727</v>
      </c>
      <c r="S311" s="48">
        <f>'[1]Sirkulasi Kompas Gramedia'!F71</f>
        <v>14</v>
      </c>
      <c r="T311" s="108">
        <f t="shared" si="24"/>
        <v>58211273</v>
      </c>
      <c r="U311" s="174"/>
    </row>
    <row r="312" spans="1:22" ht="17.45" customHeight="1">
      <c r="A312" s="284" t="s">
        <v>476</v>
      </c>
      <c r="B312" s="39">
        <v>307</v>
      </c>
      <c r="C312" s="246" t="s">
        <v>1268</v>
      </c>
      <c r="D312" s="220" t="s">
        <v>1269</v>
      </c>
      <c r="E312" s="246" t="s">
        <v>1270</v>
      </c>
      <c r="F312" s="414" t="s">
        <v>26</v>
      </c>
      <c r="G312" s="414" t="s">
        <v>27</v>
      </c>
      <c r="H312" s="223" t="s">
        <v>1282</v>
      </c>
      <c r="I312" s="57" t="s">
        <v>1283</v>
      </c>
      <c r="J312" s="57" t="s">
        <v>1284</v>
      </c>
      <c r="K312" s="415">
        <v>43613</v>
      </c>
      <c r="L312" s="415">
        <v>45135</v>
      </c>
      <c r="M312" s="64">
        <v>48</v>
      </c>
      <c r="N312" s="358">
        <f t="shared" si="29"/>
        <v>89580000</v>
      </c>
      <c r="O312" s="64">
        <f t="shared" si="25"/>
        <v>1866250</v>
      </c>
      <c r="P312" s="116">
        <f t="shared" ca="1" si="26"/>
        <v>31.744103028549336</v>
      </c>
      <c r="Q312" s="117">
        <f t="shared" ca="1" si="28"/>
        <v>57853750</v>
      </c>
      <c r="R312" s="61">
        <f>'[1]Sirkulasi Kompas Gramedia'!J140</f>
        <v>29616019</v>
      </c>
      <c r="S312" s="48">
        <f>'[1]Sirkulasi Kompas Gramedia'!F141</f>
        <v>15</v>
      </c>
      <c r="T312" s="108">
        <f t="shared" si="24"/>
        <v>59963981</v>
      </c>
      <c r="U312" s="174"/>
      <c r="V312" s="449">
        <f>SUM(T309:T314)</f>
        <v>335653303</v>
      </c>
    </row>
    <row r="313" spans="1:22" ht="17.45" customHeight="1">
      <c r="A313" s="284" t="s">
        <v>476</v>
      </c>
      <c r="B313" s="26">
        <v>308</v>
      </c>
      <c r="C313" s="246" t="s">
        <v>1285</v>
      </c>
      <c r="D313" s="220" t="s">
        <v>1269</v>
      </c>
      <c r="E313" s="246" t="s">
        <v>1286</v>
      </c>
      <c r="F313" s="414" t="s">
        <v>1271</v>
      </c>
      <c r="G313" s="414" t="s">
        <v>188</v>
      </c>
      <c r="H313" s="223" t="s">
        <v>1287</v>
      </c>
      <c r="I313" s="57" t="s">
        <v>1288</v>
      </c>
      <c r="J313" s="57" t="s">
        <v>1289</v>
      </c>
      <c r="K313" s="415">
        <v>43651</v>
      </c>
      <c r="L313" s="415">
        <v>45143</v>
      </c>
      <c r="M313" s="64">
        <v>48</v>
      </c>
      <c r="N313" s="371">
        <f>15600000+73980000</f>
        <v>89580000</v>
      </c>
      <c r="O313" s="64">
        <f t="shared" si="25"/>
        <v>1866250</v>
      </c>
      <c r="P313" s="116">
        <f t="shared" ca="1" si="26"/>
        <v>30.47743636188267</v>
      </c>
      <c r="Q313" s="117">
        <f t="shared" ca="1" si="28"/>
        <v>55987500</v>
      </c>
      <c r="R313" s="61">
        <f>'[1]Sirkulasi Kompas Gramedia'!J353</f>
        <v>36473808</v>
      </c>
      <c r="S313" s="48">
        <f>'[1]Sirkulasi Kompas Gramedia'!F354</f>
        <v>14</v>
      </c>
      <c r="T313" s="450">
        <f t="shared" si="24"/>
        <v>53106192</v>
      </c>
      <c r="U313" s="174"/>
    </row>
    <row r="314" spans="1:22" ht="17.45" customHeight="1">
      <c r="A314" s="284" t="s">
        <v>476</v>
      </c>
      <c r="B314" s="39">
        <v>309</v>
      </c>
      <c r="C314" s="246" t="s">
        <v>1285</v>
      </c>
      <c r="D314" s="220" t="s">
        <v>1269</v>
      </c>
      <c r="E314" s="246" t="s">
        <v>1286</v>
      </c>
      <c r="F314" s="414" t="s">
        <v>1271</v>
      </c>
      <c r="G314" s="414" t="s">
        <v>188</v>
      </c>
      <c r="H314" s="223" t="s">
        <v>1290</v>
      </c>
      <c r="I314" s="57" t="s">
        <v>1291</v>
      </c>
      <c r="J314" s="57" t="s">
        <v>1292</v>
      </c>
      <c r="K314" s="415">
        <v>43651</v>
      </c>
      <c r="L314" s="415">
        <v>45143</v>
      </c>
      <c r="M314" s="64">
        <v>48</v>
      </c>
      <c r="N314" s="371">
        <f>15600000+73980000</f>
        <v>89580000</v>
      </c>
      <c r="O314" s="64">
        <f t="shared" si="25"/>
        <v>1866250</v>
      </c>
      <c r="P314" s="116">
        <f t="shared" ca="1" si="26"/>
        <v>30.47743636188267</v>
      </c>
      <c r="Q314" s="117">
        <f t="shared" ca="1" si="28"/>
        <v>55987500</v>
      </c>
      <c r="R314" s="61">
        <f>'[1]Sirkulasi Kompas Gramedia'!J422</f>
        <v>38407145</v>
      </c>
      <c r="S314" s="48">
        <f>'[1]Sirkulasi Kompas Gramedia'!F423</f>
        <v>16</v>
      </c>
      <c r="T314" s="450">
        <f t="shared" si="24"/>
        <v>51172855</v>
      </c>
      <c r="U314" s="174"/>
    </row>
    <row r="315" spans="1:22" ht="17.45" customHeight="1">
      <c r="B315" s="26">
        <v>310</v>
      </c>
      <c r="C315" s="246" t="s">
        <v>1293</v>
      </c>
      <c r="D315" s="220" t="s">
        <v>1269</v>
      </c>
      <c r="E315" s="246" t="s">
        <v>1294</v>
      </c>
      <c r="F315" s="414" t="s">
        <v>26</v>
      </c>
      <c r="G315" s="414" t="s">
        <v>27</v>
      </c>
      <c r="H315" s="223" t="s">
        <v>1295</v>
      </c>
      <c r="I315" s="57" t="s">
        <v>1296</v>
      </c>
      <c r="J315" s="57" t="s">
        <v>1297</v>
      </c>
      <c r="K315" s="415">
        <v>43693</v>
      </c>
      <c r="L315" s="415">
        <v>45520</v>
      </c>
      <c r="M315" s="64">
        <v>60</v>
      </c>
      <c r="N315" s="371">
        <v>48000000</v>
      </c>
      <c r="O315" s="64">
        <f t="shared" si="25"/>
        <v>800000</v>
      </c>
      <c r="P315" s="35">
        <f t="shared" ca="1" si="26"/>
        <v>29.077436361882672</v>
      </c>
      <c r="Q315" s="36">
        <f t="shared" ca="1" si="28"/>
        <v>23200000</v>
      </c>
      <c r="R315" s="61">
        <f>'[1]Sirkulasi Kompas Gramedia'!J1806</f>
        <v>964450</v>
      </c>
      <c r="S315" s="48">
        <f>'[1]Sirkulasi Kompas Gramedia'!F1807</f>
        <v>1</v>
      </c>
      <c r="T315" s="108">
        <f t="shared" si="24"/>
        <v>47035550</v>
      </c>
      <c r="U315" s="174"/>
    </row>
    <row r="316" spans="1:22" ht="17.45" customHeight="1">
      <c r="B316" s="39">
        <v>311</v>
      </c>
      <c r="C316" s="246" t="s">
        <v>1298</v>
      </c>
      <c r="D316" s="220" t="s">
        <v>1269</v>
      </c>
      <c r="E316" s="246" t="s">
        <v>1294</v>
      </c>
      <c r="F316" s="414" t="s">
        <v>1299</v>
      </c>
      <c r="G316" s="414" t="s">
        <v>1300</v>
      </c>
      <c r="H316" s="223" t="s">
        <v>1301</v>
      </c>
      <c r="I316" s="57" t="s">
        <v>1302</v>
      </c>
      <c r="J316" s="57" t="s">
        <v>1303</v>
      </c>
      <c r="K316" s="415">
        <v>43709</v>
      </c>
      <c r="L316" s="415">
        <v>45536</v>
      </c>
      <c r="M316" s="64">
        <v>60</v>
      </c>
      <c r="N316" s="371">
        <v>48000000</v>
      </c>
      <c r="O316" s="64">
        <f t="shared" si="25"/>
        <v>800000</v>
      </c>
      <c r="P316" s="35">
        <f t="shared" ca="1" si="26"/>
        <v>28.544103028549337</v>
      </c>
      <c r="Q316" s="36">
        <f t="shared" ca="1" si="28"/>
        <v>22400000</v>
      </c>
      <c r="R316" s="61">
        <f>'[1]Sirkulasi Kompas Gramedia'!J759</f>
        <v>5535225</v>
      </c>
      <c r="S316" s="48">
        <f>'[1]Sirkulasi Kompas Gramedia'!F760</f>
        <v>6</v>
      </c>
      <c r="T316" s="108">
        <f t="shared" si="24"/>
        <v>42464775</v>
      </c>
      <c r="U316" s="174"/>
    </row>
    <row r="317" spans="1:22" ht="17.45" customHeight="1">
      <c r="B317" s="26">
        <v>312</v>
      </c>
      <c r="C317" s="246" t="s">
        <v>1298</v>
      </c>
      <c r="D317" s="220" t="s">
        <v>1269</v>
      </c>
      <c r="E317" s="246" t="s">
        <v>1294</v>
      </c>
      <c r="F317" s="414" t="s">
        <v>1304</v>
      </c>
      <c r="G317" s="414" t="s">
        <v>1305</v>
      </c>
      <c r="H317" s="223" t="s">
        <v>1306</v>
      </c>
      <c r="I317" s="57" t="s">
        <v>1307</v>
      </c>
      <c r="J317" s="57" t="s">
        <v>1308</v>
      </c>
      <c r="K317" s="415">
        <v>43709</v>
      </c>
      <c r="L317" s="415">
        <v>45536</v>
      </c>
      <c r="M317" s="64">
        <v>60</v>
      </c>
      <c r="N317" s="371">
        <v>48000000</v>
      </c>
      <c r="O317" s="64">
        <f t="shared" si="25"/>
        <v>800000</v>
      </c>
      <c r="P317" s="35">
        <f t="shared" ca="1" si="26"/>
        <v>28.544103028549337</v>
      </c>
      <c r="Q317" s="36">
        <f t="shared" ca="1" si="28"/>
        <v>22400000</v>
      </c>
      <c r="R317" s="61">
        <f>'[1]Sirkulasi Kompas Gramedia'!J678</f>
        <v>27970684</v>
      </c>
      <c r="S317" s="48">
        <f>'[1]Sirkulasi Kompas Gramedia'!F679</f>
        <v>17</v>
      </c>
      <c r="T317" s="108">
        <f>N317-R317</f>
        <v>20029316</v>
      </c>
      <c r="U317" s="174"/>
    </row>
    <row r="318" spans="1:22" ht="17.45" customHeight="1">
      <c r="B318" s="39">
        <v>313</v>
      </c>
      <c r="C318" s="246" t="s">
        <v>1309</v>
      </c>
      <c r="D318" s="220" t="s">
        <v>1269</v>
      </c>
      <c r="E318" s="246" t="s">
        <v>1294</v>
      </c>
      <c r="F318" s="414" t="s">
        <v>26</v>
      </c>
      <c r="G318" s="414" t="s">
        <v>27</v>
      </c>
      <c r="H318" s="223" t="s">
        <v>1310</v>
      </c>
      <c r="I318" s="57" t="s">
        <v>1311</v>
      </c>
      <c r="J318" s="57" t="s">
        <v>1312</v>
      </c>
      <c r="K318" s="415">
        <v>43709</v>
      </c>
      <c r="L318" s="415">
        <v>45536</v>
      </c>
      <c r="M318" s="64">
        <v>60</v>
      </c>
      <c r="N318" s="371">
        <v>48000000</v>
      </c>
      <c r="O318" s="64">
        <f t="shared" si="25"/>
        <v>800000</v>
      </c>
      <c r="P318" s="35">
        <f t="shared" ca="1" si="26"/>
        <v>28.544103028549337</v>
      </c>
      <c r="Q318" s="36">
        <f t="shared" ca="1" si="28"/>
        <v>22400000</v>
      </c>
      <c r="R318" s="61">
        <f>'[1]Sirkulasi Kompas Gramedia'!J980</f>
        <v>19405004</v>
      </c>
      <c r="S318" s="48">
        <f>'[1]Sirkulasi Kompas Gramedia'!F981</f>
        <v>19</v>
      </c>
      <c r="T318" s="108">
        <f t="shared" ref="T318:T321" si="30">N318-R318</f>
        <v>28594996</v>
      </c>
      <c r="U318" s="174"/>
    </row>
    <row r="319" spans="1:22" ht="17.45" customHeight="1">
      <c r="B319" s="26">
        <v>314</v>
      </c>
      <c r="C319" s="246" t="s">
        <v>1309</v>
      </c>
      <c r="D319" s="220" t="s">
        <v>1269</v>
      </c>
      <c r="E319" s="246" t="s">
        <v>1294</v>
      </c>
      <c r="F319" s="414" t="s">
        <v>26</v>
      </c>
      <c r="G319" s="414" t="s">
        <v>27</v>
      </c>
      <c r="H319" s="223" t="s">
        <v>1313</v>
      </c>
      <c r="I319" s="57" t="s">
        <v>1314</v>
      </c>
      <c r="J319" s="57" t="s">
        <v>1315</v>
      </c>
      <c r="K319" s="415">
        <v>43709</v>
      </c>
      <c r="L319" s="415">
        <v>45536</v>
      </c>
      <c r="M319" s="64">
        <v>60</v>
      </c>
      <c r="N319" s="371">
        <v>48000000</v>
      </c>
      <c r="O319" s="64">
        <f t="shared" si="25"/>
        <v>800000</v>
      </c>
      <c r="P319" s="35">
        <f t="shared" ca="1" si="26"/>
        <v>28.544103028549337</v>
      </c>
      <c r="Q319" s="36">
        <f t="shared" ca="1" si="28"/>
        <v>22400000</v>
      </c>
      <c r="R319" s="61">
        <f>'[1]Sirkulasi Kompas Gramedia'!J1061</f>
        <v>21714655</v>
      </c>
      <c r="S319" s="48">
        <f>'[1]Sirkulasi Kompas Gramedia'!F1062</f>
        <v>23</v>
      </c>
      <c r="T319" s="108">
        <f t="shared" si="30"/>
        <v>26285345</v>
      </c>
      <c r="U319" s="174"/>
    </row>
    <row r="320" spans="1:22" ht="17.45" customHeight="1">
      <c r="B320" s="39">
        <v>315</v>
      </c>
      <c r="C320" s="246" t="s">
        <v>1309</v>
      </c>
      <c r="D320" s="220" t="s">
        <v>1269</v>
      </c>
      <c r="E320" s="246" t="s">
        <v>1294</v>
      </c>
      <c r="F320" s="414" t="s">
        <v>26</v>
      </c>
      <c r="G320" s="414" t="s">
        <v>27</v>
      </c>
      <c r="H320" s="223" t="s">
        <v>1316</v>
      </c>
      <c r="I320" s="57" t="s">
        <v>1317</v>
      </c>
      <c r="J320" s="57" t="s">
        <v>1318</v>
      </c>
      <c r="K320" s="415">
        <v>43709</v>
      </c>
      <c r="L320" s="415">
        <v>45536</v>
      </c>
      <c r="M320" s="64">
        <v>60</v>
      </c>
      <c r="N320" s="371">
        <v>48000000</v>
      </c>
      <c r="O320" s="64">
        <f t="shared" si="25"/>
        <v>800000</v>
      </c>
      <c r="P320" s="35">
        <f t="shared" ca="1" si="26"/>
        <v>28.544103028549337</v>
      </c>
      <c r="Q320" s="36">
        <f t="shared" ca="1" si="28"/>
        <v>22400000</v>
      </c>
      <c r="R320" s="61">
        <f>'[1]Sirkulasi Kompas Gramedia'!J1143</f>
        <v>6093394</v>
      </c>
      <c r="S320" s="48">
        <f>'[1]Sirkulasi Kompas Gramedia'!F1144</f>
        <v>6</v>
      </c>
      <c r="T320" s="108">
        <f t="shared" si="30"/>
        <v>41906606</v>
      </c>
      <c r="U320" s="174"/>
    </row>
    <row r="321" spans="1:21" ht="17.45" customHeight="1">
      <c r="B321" s="26">
        <v>316</v>
      </c>
      <c r="C321" s="246" t="s">
        <v>1319</v>
      </c>
      <c r="D321" s="220" t="s">
        <v>1269</v>
      </c>
      <c r="E321" s="246" t="s">
        <v>1294</v>
      </c>
      <c r="F321" s="414" t="s">
        <v>26</v>
      </c>
      <c r="G321" s="414" t="s">
        <v>27</v>
      </c>
      <c r="H321" s="223" t="s">
        <v>1320</v>
      </c>
      <c r="I321" s="57" t="s">
        <v>1321</v>
      </c>
      <c r="J321" s="57" t="s">
        <v>1322</v>
      </c>
      <c r="K321" s="415">
        <v>43767</v>
      </c>
      <c r="L321" s="415">
        <v>45594</v>
      </c>
      <c r="M321" s="64">
        <v>60</v>
      </c>
      <c r="N321" s="371">
        <v>51000000</v>
      </c>
      <c r="O321" s="64">
        <f t="shared" si="25"/>
        <v>850000</v>
      </c>
      <c r="P321" s="35">
        <f t="shared" ca="1" si="26"/>
        <v>26.610769695216003</v>
      </c>
      <c r="Q321" s="36">
        <f t="shared" ca="1" si="28"/>
        <v>22100000</v>
      </c>
      <c r="R321" s="61">
        <f>'[1]Sirkulasi Kompas Gramedia'!J1640</f>
        <v>17445450</v>
      </c>
      <c r="S321" s="48">
        <f>'[1]Sirkulasi Kompas Gramedia'!F1641</f>
        <v>9</v>
      </c>
      <c r="T321" s="108">
        <f t="shared" si="30"/>
        <v>33554550</v>
      </c>
      <c r="U321" s="174"/>
    </row>
    <row r="322" spans="1:21" ht="17.45" customHeight="1">
      <c r="B322" s="39">
        <v>317</v>
      </c>
      <c r="C322" s="246" t="s">
        <v>1319</v>
      </c>
      <c r="D322" s="220" t="s">
        <v>1269</v>
      </c>
      <c r="E322" s="246" t="s">
        <v>1294</v>
      </c>
      <c r="F322" s="414" t="s">
        <v>1304</v>
      </c>
      <c r="G322" s="414" t="s">
        <v>1305</v>
      </c>
      <c r="H322" s="223" t="s">
        <v>1323</v>
      </c>
      <c r="I322" s="57" t="s">
        <v>1324</v>
      </c>
      <c r="J322" s="57" t="s">
        <v>1325</v>
      </c>
      <c r="K322" s="415">
        <v>43767</v>
      </c>
      <c r="L322" s="415">
        <v>45594</v>
      </c>
      <c r="M322" s="64">
        <v>60</v>
      </c>
      <c r="N322" s="371">
        <v>51000000</v>
      </c>
      <c r="O322" s="64">
        <f t="shared" si="25"/>
        <v>850000</v>
      </c>
      <c r="P322" s="35">
        <f t="shared" ca="1" si="26"/>
        <v>26.610769695216003</v>
      </c>
      <c r="Q322" s="36">
        <f t="shared" ca="1" si="28"/>
        <v>22100000</v>
      </c>
      <c r="R322" s="61">
        <f>'[1]Sirkulasi Kompas Gramedia'!J597</f>
        <v>4008692</v>
      </c>
      <c r="S322" s="48">
        <f>'[1]Sirkulasi Kompas Gramedia'!F598</f>
        <v>6</v>
      </c>
      <c r="T322" s="108">
        <f>N322-R322</f>
        <v>46991308</v>
      </c>
      <c r="U322" s="174"/>
    </row>
    <row r="323" spans="1:21" ht="17.45" customHeight="1">
      <c r="B323" s="26">
        <v>318</v>
      </c>
      <c r="C323" s="246" t="s">
        <v>1326</v>
      </c>
      <c r="D323" s="220" t="s">
        <v>1269</v>
      </c>
      <c r="E323" s="246" t="s">
        <v>1294</v>
      </c>
      <c r="F323" s="414" t="s">
        <v>26</v>
      </c>
      <c r="G323" s="414" t="s">
        <v>27</v>
      </c>
      <c r="H323" s="223" t="s">
        <v>1327</v>
      </c>
      <c r="I323" s="57" t="s">
        <v>1328</v>
      </c>
      <c r="J323" s="57" t="s">
        <v>1329</v>
      </c>
      <c r="K323" s="415">
        <v>43767</v>
      </c>
      <c r="L323" s="415">
        <v>45594</v>
      </c>
      <c r="M323" s="64">
        <v>60</v>
      </c>
      <c r="N323" s="371">
        <v>51000000</v>
      </c>
      <c r="O323" s="64">
        <f t="shared" si="25"/>
        <v>850000</v>
      </c>
      <c r="P323" s="35">
        <f t="shared" ca="1" si="26"/>
        <v>26.610769695216003</v>
      </c>
      <c r="Q323" s="36">
        <f t="shared" ca="1" si="28"/>
        <v>22100000</v>
      </c>
      <c r="R323" s="61">
        <f>'[1]Sirkulasi Kompas Gramedia'!J1560</f>
        <v>5668795</v>
      </c>
      <c r="S323" s="48">
        <f>'[1]Sirkulasi Kompas Gramedia'!F1561</f>
        <v>5</v>
      </c>
      <c r="T323" s="108">
        <f t="shared" ref="T323:T386" si="31">N323-R323</f>
        <v>45331205</v>
      </c>
      <c r="U323" s="174"/>
    </row>
    <row r="324" spans="1:21" ht="17.45" customHeight="1">
      <c r="B324" s="39">
        <v>319</v>
      </c>
      <c r="C324" s="246" t="s">
        <v>1326</v>
      </c>
      <c r="D324" s="220" t="s">
        <v>1269</v>
      </c>
      <c r="E324" s="246" t="s">
        <v>1294</v>
      </c>
      <c r="F324" s="414" t="s">
        <v>1271</v>
      </c>
      <c r="G324" s="414" t="s">
        <v>1330</v>
      </c>
      <c r="H324" s="223" t="s">
        <v>1331</v>
      </c>
      <c r="I324" s="57" t="s">
        <v>1332</v>
      </c>
      <c r="J324" s="57" t="s">
        <v>1333</v>
      </c>
      <c r="K324" s="415">
        <v>43767</v>
      </c>
      <c r="L324" s="415">
        <v>45594</v>
      </c>
      <c r="M324" s="64">
        <v>60</v>
      </c>
      <c r="N324" s="371">
        <v>51000000</v>
      </c>
      <c r="O324" s="64">
        <f t="shared" si="25"/>
        <v>850000</v>
      </c>
      <c r="P324" s="35">
        <f t="shared" ca="1" si="26"/>
        <v>26.610769695216003</v>
      </c>
      <c r="Q324" s="36">
        <f t="shared" ca="1" si="28"/>
        <v>22100000</v>
      </c>
      <c r="R324" s="61">
        <f>'[1]Sirkulasi Kompas Gramedia'!J1391</f>
        <v>25730314</v>
      </c>
      <c r="S324" s="48">
        <f>'[1]Sirkulasi Kompas Gramedia'!F1392</f>
        <v>15</v>
      </c>
      <c r="T324" s="108">
        <f t="shared" si="31"/>
        <v>25269686</v>
      </c>
      <c r="U324" s="174"/>
    </row>
    <row r="325" spans="1:21" ht="17.45" customHeight="1">
      <c r="B325" s="26">
        <v>320</v>
      </c>
      <c r="C325" s="246" t="s">
        <v>1326</v>
      </c>
      <c r="D325" s="220" t="s">
        <v>1269</v>
      </c>
      <c r="E325" s="246" t="s">
        <v>1294</v>
      </c>
      <c r="F325" s="414" t="s">
        <v>26</v>
      </c>
      <c r="G325" s="414" t="s">
        <v>27</v>
      </c>
      <c r="H325" s="223" t="s">
        <v>1334</v>
      </c>
      <c r="I325" s="57" t="s">
        <v>1335</v>
      </c>
      <c r="J325" s="57" t="s">
        <v>1336</v>
      </c>
      <c r="K325" s="415">
        <v>43767</v>
      </c>
      <c r="L325" s="415">
        <v>45594</v>
      </c>
      <c r="M325" s="64">
        <v>60</v>
      </c>
      <c r="N325" s="371">
        <v>51000000</v>
      </c>
      <c r="O325" s="64">
        <f t="shared" si="25"/>
        <v>850000</v>
      </c>
      <c r="P325" s="35">
        <f t="shared" ca="1" si="26"/>
        <v>26.610769695216003</v>
      </c>
      <c r="Q325" s="36">
        <f t="shared" ca="1" si="28"/>
        <v>22100000</v>
      </c>
      <c r="R325" s="61">
        <f>'[1]Sirkulasi Kompas Gramedia'!J1721</f>
        <v>6931803</v>
      </c>
      <c r="S325" s="48">
        <f>'[1]Sirkulasi Kompas Gramedia'!F1722</f>
        <v>5</v>
      </c>
      <c r="T325" s="108">
        <f t="shared" si="31"/>
        <v>44068197</v>
      </c>
      <c r="U325" s="174"/>
    </row>
    <row r="326" spans="1:21" ht="17.45" customHeight="1">
      <c r="B326" s="39">
        <v>321</v>
      </c>
      <c r="C326" s="246" t="s">
        <v>1337</v>
      </c>
      <c r="D326" s="220" t="s">
        <v>1269</v>
      </c>
      <c r="E326" s="246" t="s">
        <v>596</v>
      </c>
      <c r="F326" s="414" t="s">
        <v>26</v>
      </c>
      <c r="G326" s="414" t="s">
        <v>27</v>
      </c>
      <c r="H326" s="223" t="s">
        <v>1338</v>
      </c>
      <c r="I326" s="57" t="s">
        <v>1339</v>
      </c>
      <c r="J326" s="57" t="s">
        <v>1340</v>
      </c>
      <c r="K326" s="415">
        <v>43763</v>
      </c>
      <c r="L326" s="415">
        <v>45590</v>
      </c>
      <c r="M326" s="64">
        <v>60</v>
      </c>
      <c r="N326" s="371">
        <v>24000000</v>
      </c>
      <c r="O326" s="64">
        <f t="shared" si="25"/>
        <v>400000</v>
      </c>
      <c r="P326" s="35">
        <f t="shared" ca="1" si="26"/>
        <v>26.744103028549336</v>
      </c>
      <c r="Q326" s="36">
        <f t="shared" ca="1" si="28"/>
        <v>10400000</v>
      </c>
      <c r="R326" s="61"/>
      <c r="S326" s="48"/>
      <c r="T326" s="108">
        <f t="shared" si="31"/>
        <v>24000000</v>
      </c>
      <c r="U326" s="174"/>
    </row>
    <row r="327" spans="1:21" ht="17.45" customHeight="1">
      <c r="A327" s="284" t="s">
        <v>476</v>
      </c>
      <c r="B327" s="26">
        <v>322</v>
      </c>
      <c r="C327" s="246" t="s">
        <v>1341</v>
      </c>
      <c r="D327" s="220" t="s">
        <v>1269</v>
      </c>
      <c r="E327" s="55" t="s">
        <v>1342</v>
      </c>
      <c r="F327" s="451" t="s">
        <v>58</v>
      </c>
      <c r="G327" s="451" t="s">
        <v>59</v>
      </c>
      <c r="H327" s="223" t="s">
        <v>1343</v>
      </c>
      <c r="I327" s="57" t="s">
        <v>1344</v>
      </c>
      <c r="J327" s="57" t="s">
        <v>1345</v>
      </c>
      <c r="K327" s="415">
        <v>43773</v>
      </c>
      <c r="L327" s="415">
        <v>44512</v>
      </c>
      <c r="M327" s="64">
        <v>24</v>
      </c>
      <c r="N327" s="371">
        <f>8400000+8400000</f>
        <v>16800000</v>
      </c>
      <c r="O327" s="64">
        <f t="shared" si="25"/>
        <v>700000</v>
      </c>
      <c r="P327" s="116">
        <f t="shared" ca="1" si="26"/>
        <v>26.410769695216004</v>
      </c>
      <c r="Q327" s="117">
        <f t="shared" ca="1" si="28"/>
        <v>18200000</v>
      </c>
      <c r="R327" s="61">
        <f>'[1]Sirkulasi Kompas Gramedia'!J469</f>
        <v>14221612</v>
      </c>
      <c r="S327" s="252">
        <f>'[1]Sirkulasi Kompas Gramedia'!F470</f>
        <v>10</v>
      </c>
      <c r="T327" s="108">
        <f t="shared" si="31"/>
        <v>2578388</v>
      </c>
      <c r="U327" s="174"/>
    </row>
    <row r="328" spans="1:21" ht="17.45" customHeight="1">
      <c r="A328" s="284" t="s">
        <v>476</v>
      </c>
      <c r="B328" s="39">
        <v>323</v>
      </c>
      <c r="C328" s="246" t="s">
        <v>1341</v>
      </c>
      <c r="D328" s="220" t="s">
        <v>1269</v>
      </c>
      <c r="E328" s="55" t="s">
        <v>1342</v>
      </c>
      <c r="F328" s="451" t="s">
        <v>58</v>
      </c>
      <c r="G328" s="451" t="s">
        <v>59</v>
      </c>
      <c r="H328" s="223" t="s">
        <v>1346</v>
      </c>
      <c r="I328" s="57" t="s">
        <v>1347</v>
      </c>
      <c r="J328" s="57" t="s">
        <v>1348</v>
      </c>
      <c r="K328" s="415">
        <v>43773</v>
      </c>
      <c r="L328" s="415">
        <v>44512</v>
      </c>
      <c r="M328" s="64">
        <v>24</v>
      </c>
      <c r="N328" s="371">
        <f>8400000+8400000</f>
        <v>16800000</v>
      </c>
      <c r="O328" s="64">
        <f t="shared" si="25"/>
        <v>700000</v>
      </c>
      <c r="P328" s="116">
        <f t="shared" ca="1" si="26"/>
        <v>26.410769695216004</v>
      </c>
      <c r="Q328" s="117">
        <f t="shared" ca="1" si="28"/>
        <v>18200000</v>
      </c>
      <c r="R328" s="61">
        <f>'[1]Sirkulasi Kompas Gramedia'!J516</f>
        <v>13977039</v>
      </c>
      <c r="S328" s="252">
        <f>'[1]Sirkulasi Kompas Gramedia'!F517</f>
        <v>13</v>
      </c>
      <c r="T328" s="108">
        <f t="shared" si="31"/>
        <v>2822961</v>
      </c>
      <c r="U328" s="174"/>
    </row>
    <row r="329" spans="1:21" ht="17.45" customHeight="1">
      <c r="A329" s="284" t="s">
        <v>476</v>
      </c>
      <c r="B329" s="26">
        <v>324</v>
      </c>
      <c r="C329" s="452" t="s">
        <v>1349</v>
      </c>
      <c r="D329" s="220" t="s">
        <v>1269</v>
      </c>
      <c r="E329" s="55" t="s">
        <v>1342</v>
      </c>
      <c r="F329" s="451" t="s">
        <v>58</v>
      </c>
      <c r="G329" s="451" t="s">
        <v>59</v>
      </c>
      <c r="H329" s="223" t="s">
        <v>1350</v>
      </c>
      <c r="I329" s="57" t="s">
        <v>1351</v>
      </c>
      <c r="J329" s="57" t="s">
        <v>1352</v>
      </c>
      <c r="K329" s="415">
        <v>43822</v>
      </c>
      <c r="L329" s="453">
        <v>44553</v>
      </c>
      <c r="M329" s="64">
        <v>24</v>
      </c>
      <c r="N329" s="371">
        <f>8400000+8400000</f>
        <v>16800000</v>
      </c>
      <c r="O329" s="64">
        <f t="shared" si="25"/>
        <v>700000</v>
      </c>
      <c r="P329" s="116">
        <f t="shared" ca="1" si="26"/>
        <v>24.777436361882671</v>
      </c>
      <c r="Q329" s="117">
        <f t="shared" ca="1" si="28"/>
        <v>16800000</v>
      </c>
      <c r="R329" s="61">
        <f>'[1]Sirkulasi Kompas Gramedia'!J809</f>
        <v>22315896</v>
      </c>
      <c r="S329" s="252">
        <f>'[1]Sirkulasi Kompas Gramedia'!F810</f>
        <v>23</v>
      </c>
      <c r="T329" s="454">
        <f t="shared" si="31"/>
        <v>-5515896</v>
      </c>
      <c r="U329" s="174"/>
    </row>
    <row r="330" spans="1:21" ht="17.45" customHeight="1">
      <c r="A330" s="284" t="s">
        <v>476</v>
      </c>
      <c r="B330" s="39">
        <v>325</v>
      </c>
      <c r="C330" s="452" t="s">
        <v>1349</v>
      </c>
      <c r="D330" s="220" t="s">
        <v>1269</v>
      </c>
      <c r="E330" s="55" t="s">
        <v>1342</v>
      </c>
      <c r="F330" s="451" t="s">
        <v>58</v>
      </c>
      <c r="G330" s="451" t="s">
        <v>59</v>
      </c>
      <c r="H330" s="223" t="s">
        <v>1353</v>
      </c>
      <c r="I330" s="57" t="s">
        <v>1354</v>
      </c>
      <c r="J330" s="57" t="s">
        <v>1355</v>
      </c>
      <c r="K330" s="415">
        <v>43822</v>
      </c>
      <c r="L330" s="453">
        <v>44553</v>
      </c>
      <c r="M330" s="64">
        <v>24</v>
      </c>
      <c r="N330" s="371">
        <f t="shared" ref="N330:N331" si="32">8400000+8400000</f>
        <v>16800000</v>
      </c>
      <c r="O330" s="64">
        <f t="shared" si="25"/>
        <v>700000</v>
      </c>
      <c r="P330" s="116">
        <f t="shared" ca="1" si="26"/>
        <v>24.777436361882671</v>
      </c>
      <c r="Q330" s="117">
        <f t="shared" ca="1" si="28"/>
        <v>16800000</v>
      </c>
      <c r="R330" s="61">
        <f>'[1]Sirkulasi Kompas Gramedia'!J899</f>
        <v>24653181</v>
      </c>
      <c r="S330" s="252">
        <f>'[1]Sirkulasi Kompas Gramedia'!F900</f>
        <v>23</v>
      </c>
      <c r="T330" s="454">
        <f t="shared" si="31"/>
        <v>-7853181</v>
      </c>
      <c r="U330" s="174"/>
    </row>
    <row r="331" spans="1:21" ht="17.45" customHeight="1">
      <c r="A331" s="284" t="s">
        <v>476</v>
      </c>
      <c r="B331" s="26">
        <v>326</v>
      </c>
      <c r="C331" s="452" t="s">
        <v>1349</v>
      </c>
      <c r="D331" s="220" t="s">
        <v>1269</v>
      </c>
      <c r="E331" s="55" t="s">
        <v>1342</v>
      </c>
      <c r="F331" s="451" t="s">
        <v>58</v>
      </c>
      <c r="G331" s="451" t="s">
        <v>59</v>
      </c>
      <c r="H331" s="223" t="s">
        <v>1356</v>
      </c>
      <c r="I331" s="57" t="s">
        <v>1357</v>
      </c>
      <c r="J331" s="57" t="s">
        <v>1358</v>
      </c>
      <c r="K331" s="415">
        <v>43822</v>
      </c>
      <c r="L331" s="453">
        <v>44553</v>
      </c>
      <c r="M331" s="64">
        <v>24</v>
      </c>
      <c r="N331" s="371">
        <f t="shared" si="32"/>
        <v>16800000</v>
      </c>
      <c r="O331" s="64">
        <f t="shared" si="25"/>
        <v>700000</v>
      </c>
      <c r="P331" s="116">
        <f t="shared" ca="1" si="26"/>
        <v>24.777436361882671</v>
      </c>
      <c r="Q331" s="117">
        <f t="shared" ca="1" si="28"/>
        <v>16800000</v>
      </c>
      <c r="R331" s="61">
        <f>'[1]Sirkulasi Kompas Gramedia'!J1478</f>
        <v>4767290</v>
      </c>
      <c r="S331" s="252">
        <f>'[1]Sirkulasi Kompas Gramedia'!F1479</f>
        <v>8</v>
      </c>
      <c r="T331" s="108">
        <f t="shared" si="31"/>
        <v>12032710</v>
      </c>
      <c r="U331" s="174"/>
    </row>
    <row r="332" spans="1:21" ht="17.45" customHeight="1">
      <c r="B332" s="39">
        <v>327</v>
      </c>
      <c r="C332" s="246" t="s">
        <v>1359</v>
      </c>
      <c r="D332" s="220" t="s">
        <v>1269</v>
      </c>
      <c r="E332" s="55" t="s">
        <v>1342</v>
      </c>
      <c r="F332" s="414" t="s">
        <v>1360</v>
      </c>
      <c r="G332" s="414" t="s">
        <v>1361</v>
      </c>
      <c r="H332" s="223" t="s">
        <v>1362</v>
      </c>
      <c r="I332" s="57" t="s">
        <v>1363</v>
      </c>
      <c r="J332" s="57" t="s">
        <v>1364</v>
      </c>
      <c r="K332" s="415">
        <v>43826</v>
      </c>
      <c r="L332" s="415">
        <v>44192</v>
      </c>
      <c r="M332" s="64">
        <v>12</v>
      </c>
      <c r="N332" s="371">
        <v>8400000</v>
      </c>
      <c r="O332" s="64">
        <f t="shared" si="25"/>
        <v>700000</v>
      </c>
      <c r="P332" s="35">
        <f t="shared" ca="1" si="26"/>
        <v>24.644103028549338</v>
      </c>
      <c r="Q332" s="36">
        <f t="shared" ca="1" si="28"/>
        <v>16800000</v>
      </c>
      <c r="R332" s="61">
        <f>'[1]Sirkulasi Kompas Gramedia'!J1271</f>
        <v>8498694</v>
      </c>
      <c r="S332" s="48">
        <f>'[1]Sirkulasi Kompas Gramedia'!F1272</f>
        <v>7</v>
      </c>
      <c r="T332" s="454">
        <f t="shared" si="31"/>
        <v>-98694</v>
      </c>
      <c r="U332" s="174"/>
    </row>
    <row r="333" spans="1:21" ht="17.45" customHeight="1">
      <c r="B333" s="26">
        <v>328</v>
      </c>
      <c r="C333" s="246" t="s">
        <v>1359</v>
      </c>
      <c r="D333" s="220" t="s">
        <v>1269</v>
      </c>
      <c r="E333" s="55" t="s">
        <v>1342</v>
      </c>
      <c r="F333" s="414" t="s">
        <v>1360</v>
      </c>
      <c r="G333" s="414" t="s">
        <v>1361</v>
      </c>
      <c r="H333" s="223" t="s">
        <v>1365</v>
      </c>
      <c r="I333" s="57" t="s">
        <v>1366</v>
      </c>
      <c r="J333" s="57" t="s">
        <v>1367</v>
      </c>
      <c r="K333" s="415">
        <v>43826</v>
      </c>
      <c r="L333" s="415">
        <v>44192</v>
      </c>
      <c r="M333" s="64">
        <v>12</v>
      </c>
      <c r="N333" s="371">
        <v>8400000</v>
      </c>
      <c r="O333" s="64">
        <f t="shared" si="25"/>
        <v>700000</v>
      </c>
      <c r="P333" s="35">
        <f t="shared" ca="1" si="26"/>
        <v>24.644103028549338</v>
      </c>
      <c r="Q333" s="36">
        <f t="shared" ca="1" si="28"/>
        <v>16800000</v>
      </c>
      <c r="R333" s="61">
        <f>'[1]Sirkulasi Kompas Gramedia'!J1188</f>
        <v>12940244</v>
      </c>
      <c r="S333" s="48">
        <f>'[1]Sirkulasi Kompas Gramedia'!F1189</f>
        <v>10</v>
      </c>
      <c r="T333" s="454">
        <f t="shared" si="31"/>
        <v>-4540244</v>
      </c>
      <c r="U333" s="174"/>
    </row>
    <row r="334" spans="1:21" ht="17.45" customHeight="1">
      <c r="A334" s="284" t="s">
        <v>476</v>
      </c>
      <c r="B334" s="39">
        <v>329</v>
      </c>
      <c r="C334" s="246" t="s">
        <v>1368</v>
      </c>
      <c r="D334" s="220" t="s">
        <v>1269</v>
      </c>
      <c r="E334" s="246" t="s">
        <v>1369</v>
      </c>
      <c r="F334" s="451" t="s">
        <v>1360</v>
      </c>
      <c r="G334" s="451" t="s">
        <v>1361</v>
      </c>
      <c r="H334" s="223" t="s">
        <v>1370</v>
      </c>
      <c r="I334" s="57" t="s">
        <v>1371</v>
      </c>
      <c r="J334" s="57" t="s">
        <v>1372</v>
      </c>
      <c r="K334" s="415">
        <v>43861</v>
      </c>
      <c r="L334" s="415">
        <v>44620</v>
      </c>
      <c r="M334" s="64">
        <v>24</v>
      </c>
      <c r="N334" s="371">
        <f>24000000+24000000</f>
        <v>48000000</v>
      </c>
      <c r="O334" s="64">
        <f t="shared" si="25"/>
        <v>2000000</v>
      </c>
      <c r="P334" s="116">
        <f t="shared" ca="1" si="26"/>
        <v>23.47743636188267</v>
      </c>
      <c r="Q334" s="117">
        <f t="shared" ca="1" si="28"/>
        <v>46000000</v>
      </c>
      <c r="R334" s="61">
        <f>'[1]Sirkulasi Kompas Gramedia'!J850</f>
        <v>39851682</v>
      </c>
      <c r="S334" s="252">
        <f>'[1]Sirkulasi Kompas Gramedia'!F851</f>
        <v>15</v>
      </c>
      <c r="T334" s="108">
        <f t="shared" si="31"/>
        <v>8148318</v>
      </c>
      <c r="U334" s="174"/>
    </row>
    <row r="335" spans="1:21" ht="17.45" customHeight="1">
      <c r="A335" s="284" t="s">
        <v>476</v>
      </c>
      <c r="B335" s="26">
        <v>330</v>
      </c>
      <c r="C335" s="246" t="s">
        <v>1368</v>
      </c>
      <c r="D335" s="220" t="s">
        <v>1269</v>
      </c>
      <c r="E335" s="246" t="s">
        <v>1369</v>
      </c>
      <c r="F335" s="451" t="s">
        <v>1360</v>
      </c>
      <c r="G335" s="451" t="s">
        <v>1361</v>
      </c>
      <c r="H335" s="223" t="s">
        <v>1373</v>
      </c>
      <c r="I335" s="57" t="s">
        <v>1374</v>
      </c>
      <c r="J335" s="57" t="s">
        <v>1375</v>
      </c>
      <c r="K335" s="415">
        <v>43861</v>
      </c>
      <c r="L335" s="415">
        <v>44620</v>
      </c>
      <c r="M335" s="64">
        <v>24</v>
      </c>
      <c r="N335" s="371">
        <f t="shared" ref="N335:N336" si="33">24000000+24000000</f>
        <v>48000000</v>
      </c>
      <c r="O335" s="64">
        <f t="shared" si="25"/>
        <v>2000000</v>
      </c>
      <c r="P335" s="116">
        <f t="shared" ca="1" si="26"/>
        <v>23.47743636188267</v>
      </c>
      <c r="Q335" s="117">
        <f t="shared" ca="1" si="28"/>
        <v>46000000</v>
      </c>
      <c r="R335" s="61">
        <f>'[1]Sirkulasi Kompas Gramedia'!J1430</f>
        <v>23704335</v>
      </c>
      <c r="S335" s="252">
        <f>'[1]Sirkulasi Kompas Gramedia'!F1431</f>
        <v>9</v>
      </c>
      <c r="T335" s="108">
        <f t="shared" si="31"/>
        <v>24295665</v>
      </c>
      <c r="U335" s="174"/>
    </row>
    <row r="336" spans="1:21" ht="17.45" customHeight="1">
      <c r="A336" s="284" t="s">
        <v>476</v>
      </c>
      <c r="B336" s="39">
        <v>331</v>
      </c>
      <c r="C336" s="246" t="s">
        <v>1368</v>
      </c>
      <c r="D336" s="220" t="s">
        <v>1269</v>
      </c>
      <c r="E336" s="246" t="s">
        <v>1369</v>
      </c>
      <c r="F336" s="451" t="s">
        <v>26</v>
      </c>
      <c r="G336" s="451" t="s">
        <v>27</v>
      </c>
      <c r="H336" s="223" t="s">
        <v>1376</v>
      </c>
      <c r="I336" s="57" t="s">
        <v>1377</v>
      </c>
      <c r="J336" s="57" t="s">
        <v>1378</v>
      </c>
      <c r="K336" s="415">
        <v>43861</v>
      </c>
      <c r="L336" s="415">
        <v>44620</v>
      </c>
      <c r="M336" s="64">
        <v>24</v>
      </c>
      <c r="N336" s="371">
        <f t="shared" si="33"/>
        <v>48000000</v>
      </c>
      <c r="O336" s="64">
        <f t="shared" si="25"/>
        <v>2000000</v>
      </c>
      <c r="P336" s="116">
        <f t="shared" ca="1" si="26"/>
        <v>23.47743636188267</v>
      </c>
      <c r="Q336" s="117">
        <f t="shared" ca="1" si="28"/>
        <v>46000000</v>
      </c>
      <c r="R336" s="61">
        <f>'[1]Sirkulasi Kompas Gramedia'!J1311</f>
        <v>36105401</v>
      </c>
      <c r="S336" s="252">
        <f>'[1]Sirkulasi Kompas Gramedia'!F1312</f>
        <v>15</v>
      </c>
      <c r="T336" s="108">
        <f t="shared" si="31"/>
        <v>11894599</v>
      </c>
      <c r="U336" s="174"/>
    </row>
    <row r="337" spans="1:21" ht="17.45" customHeight="1" thickBot="1">
      <c r="A337" s="284" t="s">
        <v>476</v>
      </c>
      <c r="B337" s="26">
        <v>332</v>
      </c>
      <c r="C337" s="373" t="s">
        <v>1379</v>
      </c>
      <c r="D337" s="372" t="s">
        <v>1269</v>
      </c>
      <c r="E337" s="373" t="s">
        <v>1369</v>
      </c>
      <c r="F337" s="455" t="s">
        <v>26</v>
      </c>
      <c r="G337" s="455" t="s">
        <v>27</v>
      </c>
      <c r="H337" s="322" t="s">
        <v>1380</v>
      </c>
      <c r="I337" s="343" t="s">
        <v>1381</v>
      </c>
      <c r="J337" s="343" t="s">
        <v>1382</v>
      </c>
      <c r="K337" s="444">
        <v>43863</v>
      </c>
      <c r="L337" s="444">
        <v>44594</v>
      </c>
      <c r="M337" s="193">
        <v>24</v>
      </c>
      <c r="N337" s="376">
        <f>24000000+24000000</f>
        <v>48000000</v>
      </c>
      <c r="O337" s="193">
        <f t="shared" si="25"/>
        <v>2000000</v>
      </c>
      <c r="P337" s="194">
        <f t="shared" ca="1" si="26"/>
        <v>23.410769695216004</v>
      </c>
      <c r="Q337" s="195">
        <f t="shared" ca="1" si="28"/>
        <v>46000000</v>
      </c>
      <c r="R337" s="325">
        <f>'[1]Sirkulasi Kompas Gramedia'!J1230</f>
        <v>14553027</v>
      </c>
      <c r="S337" s="326">
        <f>'[1]Sirkulasi Kompas Gramedia'!F1231</f>
        <v>7</v>
      </c>
      <c r="T337" s="198">
        <f t="shared" si="31"/>
        <v>33446973</v>
      </c>
      <c r="U337" s="174"/>
    </row>
    <row r="338" spans="1:21" ht="17.45" customHeight="1" thickBot="1">
      <c r="B338" s="39">
        <v>333</v>
      </c>
      <c r="C338" s="362" t="s">
        <v>1383</v>
      </c>
      <c r="D338" s="456" t="s">
        <v>1384</v>
      </c>
      <c r="E338" s="457" t="s">
        <v>1385</v>
      </c>
      <c r="F338" s="458" t="s">
        <v>187</v>
      </c>
      <c r="G338" s="458" t="s">
        <v>1386</v>
      </c>
      <c r="H338" s="308" t="s">
        <v>1387</v>
      </c>
      <c r="I338" s="69" t="s">
        <v>1388</v>
      </c>
      <c r="J338" s="69" t="s">
        <v>1389</v>
      </c>
      <c r="K338" s="459">
        <v>43609</v>
      </c>
      <c r="L338" s="459">
        <v>45070</v>
      </c>
      <c r="M338" s="73">
        <v>48</v>
      </c>
      <c r="N338" s="367">
        <v>38400000</v>
      </c>
      <c r="O338" s="73">
        <f t="shared" si="25"/>
        <v>800000</v>
      </c>
      <c r="P338" s="460">
        <f t="shared" ca="1" si="26"/>
        <v>31.877436361882669</v>
      </c>
      <c r="Q338" s="104">
        <f t="shared" ca="1" si="28"/>
        <v>24800000</v>
      </c>
      <c r="R338" s="76">
        <f>'[1]Seco Tools'!J65</f>
        <v>3968883</v>
      </c>
      <c r="S338" s="461">
        <f>'[1]Seco Tools'!F66</f>
        <v>5</v>
      </c>
      <c r="T338" s="78">
        <f t="shared" si="31"/>
        <v>34431117</v>
      </c>
      <c r="U338" s="174"/>
    </row>
    <row r="339" spans="1:21" ht="17.45" customHeight="1">
      <c r="B339" s="26">
        <v>334</v>
      </c>
      <c r="C339" s="240" t="s">
        <v>1390</v>
      </c>
      <c r="D339" s="407" t="s">
        <v>1391</v>
      </c>
      <c r="E339" s="240" t="s">
        <v>608</v>
      </c>
      <c r="F339" s="241" t="s">
        <v>26</v>
      </c>
      <c r="G339" s="241" t="s">
        <v>27</v>
      </c>
      <c r="H339" s="203" t="s">
        <v>1392</v>
      </c>
      <c r="I339" s="204" t="s">
        <v>1393</v>
      </c>
      <c r="J339" s="204" t="s">
        <v>1394</v>
      </c>
      <c r="K339" s="446">
        <v>43616</v>
      </c>
      <c r="L339" s="446">
        <v>44712</v>
      </c>
      <c r="M339" s="178">
        <v>36</v>
      </c>
      <c r="N339" s="353">
        <v>18000000</v>
      </c>
      <c r="O339" s="178">
        <f t="shared" si="25"/>
        <v>500000</v>
      </c>
      <c r="P339" s="22">
        <f t="shared" ca="1" si="26"/>
        <v>31.644103028549338</v>
      </c>
      <c r="Q339" s="23">
        <f t="shared" ca="1" si="28"/>
        <v>15500000</v>
      </c>
      <c r="R339" s="179">
        <f>'[1]MMKSI FMC'!J77</f>
        <v>2191299</v>
      </c>
      <c r="S339" s="180">
        <f>'[1]MMKSI FMC'!F78</f>
        <v>1</v>
      </c>
      <c r="T339" s="181">
        <f t="shared" si="31"/>
        <v>15808701</v>
      </c>
      <c r="U339" s="174"/>
    </row>
    <row r="340" spans="1:21" ht="17.45" customHeight="1">
      <c r="B340" s="39">
        <v>335</v>
      </c>
      <c r="C340" s="246" t="s">
        <v>1395</v>
      </c>
      <c r="D340" s="412" t="s">
        <v>1391</v>
      </c>
      <c r="E340" s="419" t="s">
        <v>1396</v>
      </c>
      <c r="F340" s="462" t="s">
        <v>26</v>
      </c>
      <c r="G340" s="462" t="s">
        <v>27</v>
      </c>
      <c r="H340" s="223" t="s">
        <v>1397</v>
      </c>
      <c r="I340" s="57" t="s">
        <v>1398</v>
      </c>
      <c r="J340" s="57" t="s">
        <v>1399</v>
      </c>
      <c r="K340" s="415">
        <v>43616</v>
      </c>
      <c r="L340" s="415">
        <v>44712</v>
      </c>
      <c r="M340" s="64">
        <v>36</v>
      </c>
      <c r="N340" s="358">
        <v>43200000</v>
      </c>
      <c r="O340" s="64">
        <f t="shared" si="25"/>
        <v>1200000</v>
      </c>
      <c r="P340" s="35">
        <f t="shared" ca="1" si="26"/>
        <v>31.644103028549338</v>
      </c>
      <c r="Q340" s="36">
        <f t="shared" ca="1" si="28"/>
        <v>37200000</v>
      </c>
      <c r="R340" s="61"/>
      <c r="S340" s="48"/>
      <c r="T340" s="108">
        <f t="shared" si="31"/>
        <v>43200000</v>
      </c>
      <c r="U340" s="174"/>
    </row>
    <row r="341" spans="1:21" ht="17.45" customHeight="1">
      <c r="B341" s="26">
        <v>336</v>
      </c>
      <c r="C341" s="246" t="s">
        <v>1395</v>
      </c>
      <c r="D341" s="412" t="s">
        <v>1391</v>
      </c>
      <c r="E341" s="419" t="s">
        <v>1396</v>
      </c>
      <c r="F341" s="462" t="s">
        <v>26</v>
      </c>
      <c r="G341" s="462" t="s">
        <v>27</v>
      </c>
      <c r="H341" s="223" t="s">
        <v>1400</v>
      </c>
      <c r="I341" s="57" t="s">
        <v>1401</v>
      </c>
      <c r="J341" s="57" t="s">
        <v>1402</v>
      </c>
      <c r="K341" s="415">
        <v>43616</v>
      </c>
      <c r="L341" s="415">
        <v>44712</v>
      </c>
      <c r="M341" s="64">
        <v>36</v>
      </c>
      <c r="N341" s="358">
        <v>43200000</v>
      </c>
      <c r="O341" s="64">
        <f t="shared" si="25"/>
        <v>1200000</v>
      </c>
      <c r="P341" s="35">
        <f t="shared" ca="1" si="26"/>
        <v>31.644103028549338</v>
      </c>
      <c r="Q341" s="36">
        <f t="shared" ca="1" si="28"/>
        <v>37200000</v>
      </c>
      <c r="R341" s="61"/>
      <c r="S341" s="48"/>
      <c r="T341" s="108">
        <f t="shared" si="31"/>
        <v>43200000</v>
      </c>
      <c r="U341" s="174"/>
    </row>
    <row r="342" spans="1:21" ht="17.45" customHeight="1">
      <c r="B342" s="39">
        <v>337</v>
      </c>
      <c r="C342" s="246" t="s">
        <v>1403</v>
      </c>
      <c r="D342" s="412" t="s">
        <v>1391</v>
      </c>
      <c r="E342" s="246" t="s">
        <v>608</v>
      </c>
      <c r="F342" s="462" t="s">
        <v>26</v>
      </c>
      <c r="G342" s="462" t="s">
        <v>27</v>
      </c>
      <c r="H342" s="223" t="s">
        <v>1404</v>
      </c>
      <c r="I342" s="57" t="s">
        <v>1405</v>
      </c>
      <c r="J342" s="57" t="s">
        <v>1406</v>
      </c>
      <c r="K342" s="415">
        <v>43616</v>
      </c>
      <c r="L342" s="415">
        <v>44712</v>
      </c>
      <c r="M342" s="64">
        <v>36</v>
      </c>
      <c r="N342" s="358">
        <v>18000000</v>
      </c>
      <c r="O342" s="64">
        <f t="shared" si="25"/>
        <v>500000</v>
      </c>
      <c r="P342" s="35">
        <f t="shared" ca="1" si="26"/>
        <v>31.644103028549338</v>
      </c>
      <c r="Q342" s="36">
        <f t="shared" ca="1" si="28"/>
        <v>15500000</v>
      </c>
      <c r="R342" s="61"/>
      <c r="S342" s="48"/>
      <c r="T342" s="108">
        <f t="shared" si="31"/>
        <v>18000000</v>
      </c>
      <c r="U342" s="174"/>
    </row>
    <row r="343" spans="1:21" ht="17.45" customHeight="1">
      <c r="B343" s="26">
        <v>338</v>
      </c>
      <c r="C343" s="246" t="s">
        <v>1403</v>
      </c>
      <c r="D343" s="412" t="s">
        <v>1391</v>
      </c>
      <c r="E343" s="246" t="s">
        <v>608</v>
      </c>
      <c r="F343" s="462" t="s">
        <v>26</v>
      </c>
      <c r="G343" s="462" t="s">
        <v>27</v>
      </c>
      <c r="H343" s="223" t="s">
        <v>1407</v>
      </c>
      <c r="I343" s="57" t="s">
        <v>1408</v>
      </c>
      <c r="J343" s="57" t="s">
        <v>1409</v>
      </c>
      <c r="K343" s="415">
        <v>43616</v>
      </c>
      <c r="L343" s="415">
        <v>44712</v>
      </c>
      <c r="M343" s="64">
        <v>36</v>
      </c>
      <c r="N343" s="358">
        <v>18000000</v>
      </c>
      <c r="O343" s="64">
        <f t="shared" si="25"/>
        <v>500000</v>
      </c>
      <c r="P343" s="35">
        <f t="shared" ca="1" si="26"/>
        <v>31.644103028549338</v>
      </c>
      <c r="Q343" s="36">
        <f t="shared" ca="1" si="28"/>
        <v>15500000</v>
      </c>
      <c r="R343" s="61"/>
      <c r="S343" s="48"/>
      <c r="T343" s="108">
        <f t="shared" si="31"/>
        <v>18000000</v>
      </c>
      <c r="U343" s="174"/>
    </row>
    <row r="344" spans="1:21" ht="17.45" customHeight="1">
      <c r="B344" s="39">
        <v>339</v>
      </c>
      <c r="C344" s="246" t="s">
        <v>1403</v>
      </c>
      <c r="D344" s="412" t="s">
        <v>1391</v>
      </c>
      <c r="E344" s="246" t="s">
        <v>608</v>
      </c>
      <c r="F344" s="462" t="s">
        <v>26</v>
      </c>
      <c r="G344" s="462" t="s">
        <v>27</v>
      </c>
      <c r="H344" s="223" t="s">
        <v>1410</v>
      </c>
      <c r="I344" s="57" t="s">
        <v>1411</v>
      </c>
      <c r="J344" s="57" t="s">
        <v>1412</v>
      </c>
      <c r="K344" s="415">
        <v>43616</v>
      </c>
      <c r="L344" s="415">
        <v>44712</v>
      </c>
      <c r="M344" s="64">
        <v>36</v>
      </c>
      <c r="N344" s="358">
        <v>18000000</v>
      </c>
      <c r="O344" s="64">
        <f t="shared" si="25"/>
        <v>500000</v>
      </c>
      <c r="P344" s="35">
        <f t="shared" ca="1" si="26"/>
        <v>31.644103028549338</v>
      </c>
      <c r="Q344" s="36">
        <f t="shared" ca="1" si="28"/>
        <v>15500000</v>
      </c>
      <c r="R344" s="61"/>
      <c r="S344" s="48"/>
      <c r="T344" s="108">
        <f t="shared" si="31"/>
        <v>18000000</v>
      </c>
      <c r="U344" s="174"/>
    </row>
    <row r="345" spans="1:21" ht="17.45" customHeight="1">
      <c r="B345" s="26">
        <v>340</v>
      </c>
      <c r="C345" s="246" t="s">
        <v>1403</v>
      </c>
      <c r="D345" s="412" t="s">
        <v>1391</v>
      </c>
      <c r="E345" s="246" t="s">
        <v>608</v>
      </c>
      <c r="F345" s="462" t="s">
        <v>26</v>
      </c>
      <c r="G345" s="462" t="s">
        <v>27</v>
      </c>
      <c r="H345" s="223" t="s">
        <v>1413</v>
      </c>
      <c r="I345" s="57" t="s">
        <v>1414</v>
      </c>
      <c r="J345" s="57" t="s">
        <v>1415</v>
      </c>
      <c r="K345" s="415">
        <v>43616</v>
      </c>
      <c r="L345" s="415">
        <v>44712</v>
      </c>
      <c r="M345" s="64">
        <v>36</v>
      </c>
      <c r="N345" s="358">
        <v>18000000</v>
      </c>
      <c r="O345" s="64">
        <f t="shared" si="25"/>
        <v>500000</v>
      </c>
      <c r="P345" s="35">
        <f t="shared" ca="1" si="26"/>
        <v>31.644103028549338</v>
      </c>
      <c r="Q345" s="36">
        <f t="shared" ca="1" si="28"/>
        <v>15500000</v>
      </c>
      <c r="R345" s="61"/>
      <c r="S345" s="48"/>
      <c r="T345" s="108">
        <f t="shared" si="31"/>
        <v>18000000</v>
      </c>
      <c r="U345" s="174"/>
    </row>
    <row r="346" spans="1:21" ht="17.45" customHeight="1">
      <c r="B346" s="39">
        <v>341</v>
      </c>
      <c r="C346" s="246" t="s">
        <v>1403</v>
      </c>
      <c r="D346" s="412" t="s">
        <v>1391</v>
      </c>
      <c r="E346" s="246" t="s">
        <v>608</v>
      </c>
      <c r="F346" s="462" t="s">
        <v>26</v>
      </c>
      <c r="G346" s="462" t="s">
        <v>27</v>
      </c>
      <c r="H346" s="223" t="s">
        <v>1416</v>
      </c>
      <c r="I346" s="57" t="s">
        <v>1417</v>
      </c>
      <c r="J346" s="57" t="s">
        <v>1418</v>
      </c>
      <c r="K346" s="415">
        <v>43616</v>
      </c>
      <c r="L346" s="415">
        <v>44712</v>
      </c>
      <c r="M346" s="64">
        <v>36</v>
      </c>
      <c r="N346" s="358">
        <v>18000000</v>
      </c>
      <c r="O346" s="64">
        <f t="shared" si="25"/>
        <v>500000</v>
      </c>
      <c r="P346" s="35">
        <f t="shared" ca="1" si="26"/>
        <v>31.644103028549338</v>
      </c>
      <c r="Q346" s="36">
        <f t="shared" ca="1" si="28"/>
        <v>15500000</v>
      </c>
      <c r="R346" s="61"/>
      <c r="S346" s="48"/>
      <c r="T346" s="108">
        <f t="shared" si="31"/>
        <v>18000000</v>
      </c>
      <c r="U346" s="174"/>
    </row>
    <row r="347" spans="1:21" ht="17.45" customHeight="1">
      <c r="B347" s="26">
        <v>342</v>
      </c>
      <c r="C347" s="246" t="s">
        <v>1403</v>
      </c>
      <c r="D347" s="412" t="s">
        <v>1391</v>
      </c>
      <c r="E347" s="246" t="s">
        <v>608</v>
      </c>
      <c r="F347" s="462" t="s">
        <v>26</v>
      </c>
      <c r="G347" s="462" t="s">
        <v>27</v>
      </c>
      <c r="H347" s="223" t="s">
        <v>1419</v>
      </c>
      <c r="I347" s="57" t="s">
        <v>1420</v>
      </c>
      <c r="J347" s="57" t="s">
        <v>1421</v>
      </c>
      <c r="K347" s="415">
        <v>43616</v>
      </c>
      <c r="L347" s="415">
        <v>44712</v>
      </c>
      <c r="M347" s="64">
        <v>36</v>
      </c>
      <c r="N347" s="358">
        <v>18000000</v>
      </c>
      <c r="O347" s="64">
        <f t="shared" si="25"/>
        <v>500000</v>
      </c>
      <c r="P347" s="35">
        <f t="shared" ca="1" si="26"/>
        <v>31.644103028549338</v>
      </c>
      <c r="Q347" s="36">
        <f t="shared" ca="1" si="28"/>
        <v>15500000</v>
      </c>
      <c r="R347" s="61"/>
      <c r="S347" s="48"/>
      <c r="T347" s="108">
        <f t="shared" si="31"/>
        <v>18000000</v>
      </c>
      <c r="U347" s="174"/>
    </row>
    <row r="348" spans="1:21" ht="17.45" customHeight="1">
      <c r="B348" s="39">
        <v>343</v>
      </c>
      <c r="C348" s="246" t="s">
        <v>1403</v>
      </c>
      <c r="D348" s="412" t="s">
        <v>1391</v>
      </c>
      <c r="E348" s="246" t="s">
        <v>608</v>
      </c>
      <c r="F348" s="462" t="s">
        <v>26</v>
      </c>
      <c r="G348" s="462" t="s">
        <v>27</v>
      </c>
      <c r="H348" s="223" t="s">
        <v>1422</v>
      </c>
      <c r="I348" s="57" t="s">
        <v>1423</v>
      </c>
      <c r="J348" s="57" t="s">
        <v>1424</v>
      </c>
      <c r="K348" s="415">
        <v>43616</v>
      </c>
      <c r="L348" s="415">
        <v>44712</v>
      </c>
      <c r="M348" s="64">
        <v>36</v>
      </c>
      <c r="N348" s="358">
        <v>18000000</v>
      </c>
      <c r="O348" s="64">
        <f t="shared" si="25"/>
        <v>500000</v>
      </c>
      <c r="P348" s="35">
        <f t="shared" ca="1" si="26"/>
        <v>31.644103028549338</v>
      </c>
      <c r="Q348" s="36">
        <f t="shared" ca="1" si="28"/>
        <v>15500000</v>
      </c>
      <c r="R348" s="61">
        <f>'[1]MMKSI FMC'!J157</f>
        <v>2681343</v>
      </c>
      <c r="S348" s="48">
        <f>'[1]MMKSI FMC'!F158</f>
        <v>2</v>
      </c>
      <c r="T348" s="108">
        <f t="shared" si="31"/>
        <v>15318657</v>
      </c>
      <c r="U348" s="174"/>
    </row>
    <row r="349" spans="1:21" ht="17.45" customHeight="1">
      <c r="B349" s="26">
        <v>344</v>
      </c>
      <c r="C349" s="246" t="s">
        <v>1403</v>
      </c>
      <c r="D349" s="412" t="s">
        <v>1391</v>
      </c>
      <c r="E349" s="246" t="s">
        <v>608</v>
      </c>
      <c r="F349" s="462" t="s">
        <v>26</v>
      </c>
      <c r="G349" s="462" t="s">
        <v>27</v>
      </c>
      <c r="H349" s="223" t="s">
        <v>1425</v>
      </c>
      <c r="I349" s="57" t="s">
        <v>1426</v>
      </c>
      <c r="J349" s="57" t="s">
        <v>1427</v>
      </c>
      <c r="K349" s="415">
        <v>43616</v>
      </c>
      <c r="L349" s="415">
        <v>44712</v>
      </c>
      <c r="M349" s="64">
        <v>36</v>
      </c>
      <c r="N349" s="358">
        <v>18000000</v>
      </c>
      <c r="O349" s="64">
        <f t="shared" si="25"/>
        <v>500000</v>
      </c>
      <c r="P349" s="35">
        <f t="shared" ca="1" si="26"/>
        <v>31.644103028549338</v>
      </c>
      <c r="Q349" s="36">
        <f t="shared" ca="1" si="28"/>
        <v>15500000</v>
      </c>
      <c r="R349" s="61"/>
      <c r="S349" s="48"/>
      <c r="T349" s="108">
        <f t="shared" si="31"/>
        <v>18000000</v>
      </c>
      <c r="U349" s="174"/>
    </row>
    <row r="350" spans="1:21" ht="17.45" customHeight="1">
      <c r="B350" s="39">
        <v>345</v>
      </c>
      <c r="C350" s="246" t="s">
        <v>1403</v>
      </c>
      <c r="D350" s="412" t="s">
        <v>1391</v>
      </c>
      <c r="E350" s="246" t="s">
        <v>608</v>
      </c>
      <c r="F350" s="462" t="s">
        <v>26</v>
      </c>
      <c r="G350" s="462" t="s">
        <v>27</v>
      </c>
      <c r="H350" s="223" t="s">
        <v>1428</v>
      </c>
      <c r="I350" s="57" t="s">
        <v>1429</v>
      </c>
      <c r="J350" s="57" t="s">
        <v>1430</v>
      </c>
      <c r="K350" s="415">
        <v>43616</v>
      </c>
      <c r="L350" s="415">
        <v>44712</v>
      </c>
      <c r="M350" s="64">
        <v>36</v>
      </c>
      <c r="N350" s="358">
        <v>18000000</v>
      </c>
      <c r="O350" s="64">
        <f t="shared" si="25"/>
        <v>500000</v>
      </c>
      <c r="P350" s="35">
        <f t="shared" ca="1" si="26"/>
        <v>31.644103028549338</v>
      </c>
      <c r="Q350" s="36">
        <f t="shared" ca="1" si="28"/>
        <v>15500000</v>
      </c>
      <c r="R350" s="61"/>
      <c r="S350" s="48"/>
      <c r="T350" s="108">
        <f t="shared" si="31"/>
        <v>18000000</v>
      </c>
      <c r="U350" s="174"/>
    </row>
    <row r="351" spans="1:21" ht="17.45" customHeight="1">
      <c r="B351" s="26">
        <v>346</v>
      </c>
      <c r="C351" s="246" t="s">
        <v>1403</v>
      </c>
      <c r="D351" s="412" t="s">
        <v>1391</v>
      </c>
      <c r="E351" s="246" t="s">
        <v>608</v>
      </c>
      <c r="F351" s="462" t="s">
        <v>26</v>
      </c>
      <c r="G351" s="462" t="s">
        <v>27</v>
      </c>
      <c r="H351" s="223" t="s">
        <v>1431</v>
      </c>
      <c r="I351" s="57" t="s">
        <v>1432</v>
      </c>
      <c r="J351" s="57" t="s">
        <v>1433</v>
      </c>
      <c r="K351" s="415">
        <v>43616</v>
      </c>
      <c r="L351" s="415">
        <v>44712</v>
      </c>
      <c r="M351" s="64">
        <v>36</v>
      </c>
      <c r="N351" s="358">
        <v>18000000</v>
      </c>
      <c r="O351" s="64">
        <f t="shared" si="25"/>
        <v>500000</v>
      </c>
      <c r="P351" s="35">
        <f t="shared" ca="1" si="26"/>
        <v>31.644103028549338</v>
      </c>
      <c r="Q351" s="36">
        <f t="shared" ca="1" si="28"/>
        <v>15500000</v>
      </c>
      <c r="R351" s="61"/>
      <c r="S351" s="48"/>
      <c r="T351" s="108">
        <f t="shared" si="31"/>
        <v>18000000</v>
      </c>
      <c r="U351" s="174"/>
    </row>
    <row r="352" spans="1:21" ht="17.45" customHeight="1">
      <c r="B352" s="39">
        <v>347</v>
      </c>
      <c r="C352" s="246" t="s">
        <v>1403</v>
      </c>
      <c r="D352" s="412" t="s">
        <v>1391</v>
      </c>
      <c r="E352" s="246" t="s">
        <v>608</v>
      </c>
      <c r="F352" s="462" t="s">
        <v>26</v>
      </c>
      <c r="G352" s="462" t="s">
        <v>27</v>
      </c>
      <c r="H352" s="223" t="s">
        <v>1434</v>
      </c>
      <c r="I352" s="57" t="s">
        <v>1435</v>
      </c>
      <c r="J352" s="57" t="s">
        <v>1436</v>
      </c>
      <c r="K352" s="415">
        <v>43616</v>
      </c>
      <c r="L352" s="415">
        <v>44712</v>
      </c>
      <c r="M352" s="64">
        <v>36</v>
      </c>
      <c r="N352" s="358">
        <v>18000000</v>
      </c>
      <c r="O352" s="64">
        <f t="shared" ref="O352:O415" si="34">N352/M352</f>
        <v>500000</v>
      </c>
      <c r="P352" s="35">
        <f t="shared" ca="1" si="26"/>
        <v>31.644103028549338</v>
      </c>
      <c r="Q352" s="36">
        <f t="shared" ca="1" si="28"/>
        <v>15500000</v>
      </c>
      <c r="R352" s="61">
        <f>'[1]MMKSI FMC'!J198</f>
        <v>471240</v>
      </c>
      <c r="S352" s="48">
        <f>'[1]MMKSI FMC'!F199</f>
        <v>1</v>
      </c>
      <c r="T352" s="108">
        <f t="shared" si="31"/>
        <v>17528760</v>
      </c>
      <c r="U352" s="174"/>
    </row>
    <row r="353" spans="2:21" ht="17.45" customHeight="1">
      <c r="B353" s="26">
        <v>348</v>
      </c>
      <c r="C353" s="246" t="s">
        <v>1403</v>
      </c>
      <c r="D353" s="412" t="s">
        <v>1391</v>
      </c>
      <c r="E353" s="246" t="s">
        <v>608</v>
      </c>
      <c r="F353" s="462" t="s">
        <v>26</v>
      </c>
      <c r="G353" s="462" t="s">
        <v>27</v>
      </c>
      <c r="H353" s="223" t="s">
        <v>1437</v>
      </c>
      <c r="I353" s="57" t="s">
        <v>1438</v>
      </c>
      <c r="J353" s="57" t="s">
        <v>1439</v>
      </c>
      <c r="K353" s="415">
        <v>43616</v>
      </c>
      <c r="L353" s="415">
        <v>44712</v>
      </c>
      <c r="M353" s="64">
        <v>36</v>
      </c>
      <c r="N353" s="358">
        <v>18000000</v>
      </c>
      <c r="O353" s="64">
        <f t="shared" si="34"/>
        <v>500000</v>
      </c>
      <c r="P353" s="35">
        <f t="shared" ref="P353:P416" ca="1" si="35">($P$3-K353)/30</f>
        <v>31.644103028549338</v>
      </c>
      <c r="Q353" s="36">
        <f t="shared" ca="1" si="28"/>
        <v>15500000</v>
      </c>
      <c r="R353" s="61"/>
      <c r="S353" s="48"/>
      <c r="T353" s="108">
        <f t="shared" si="31"/>
        <v>18000000</v>
      </c>
      <c r="U353" s="174"/>
    </row>
    <row r="354" spans="2:21" ht="17.45" customHeight="1">
      <c r="B354" s="39">
        <v>349</v>
      </c>
      <c r="C354" s="246" t="s">
        <v>1440</v>
      </c>
      <c r="D354" s="412" t="s">
        <v>1391</v>
      </c>
      <c r="E354" s="246" t="s">
        <v>566</v>
      </c>
      <c r="F354" s="462" t="s">
        <v>26</v>
      </c>
      <c r="G354" s="462" t="s">
        <v>27</v>
      </c>
      <c r="H354" s="223" t="s">
        <v>1441</v>
      </c>
      <c r="I354" s="57" t="s">
        <v>1442</v>
      </c>
      <c r="J354" s="57" t="s">
        <v>1443</v>
      </c>
      <c r="K354" s="415">
        <v>43689</v>
      </c>
      <c r="L354" s="415">
        <v>44785</v>
      </c>
      <c r="M354" s="64">
        <v>36</v>
      </c>
      <c r="N354" s="358">
        <v>50400000</v>
      </c>
      <c r="O354" s="64">
        <f t="shared" si="34"/>
        <v>1400000</v>
      </c>
      <c r="P354" s="35">
        <f t="shared" ca="1" si="35"/>
        <v>29.210769695216005</v>
      </c>
      <c r="Q354" s="36">
        <f t="shared" ca="1" si="28"/>
        <v>40600000</v>
      </c>
      <c r="R354" s="61">
        <f>'[1]MMKSI FMC'!J35</f>
        <v>3974820</v>
      </c>
      <c r="S354" s="48">
        <f>'[1]MMKSI FMC'!F36</f>
        <v>5</v>
      </c>
      <c r="T354" s="108">
        <f t="shared" si="31"/>
        <v>46425180</v>
      </c>
      <c r="U354" s="174"/>
    </row>
    <row r="355" spans="2:21" ht="17.45" customHeight="1">
      <c r="B355" s="26">
        <v>350</v>
      </c>
      <c r="C355" s="246" t="s">
        <v>1444</v>
      </c>
      <c r="D355" s="412" t="s">
        <v>1391</v>
      </c>
      <c r="E355" s="246" t="s">
        <v>637</v>
      </c>
      <c r="F355" s="462" t="s">
        <v>26</v>
      </c>
      <c r="G355" s="462" t="s">
        <v>27</v>
      </c>
      <c r="H355" s="223" t="s">
        <v>1445</v>
      </c>
      <c r="I355" s="57" t="s">
        <v>1446</v>
      </c>
      <c r="J355" s="57" t="s">
        <v>1447</v>
      </c>
      <c r="K355" s="415">
        <v>43737</v>
      </c>
      <c r="L355" s="415">
        <v>44833</v>
      </c>
      <c r="M355" s="64">
        <v>36</v>
      </c>
      <c r="N355" s="358">
        <v>43200000</v>
      </c>
      <c r="O355" s="64">
        <f t="shared" si="34"/>
        <v>1200000</v>
      </c>
      <c r="P355" s="35">
        <f t="shared" ca="1" si="35"/>
        <v>27.610769695216003</v>
      </c>
      <c r="Q355" s="36">
        <f t="shared" ca="1" si="28"/>
        <v>32400000</v>
      </c>
      <c r="R355" s="61">
        <f>'[1]MMKSI FMC'!J282</f>
        <v>652500</v>
      </c>
      <c r="S355" s="48">
        <f>'[1]MMKSI FMC'!F283</f>
        <v>1</v>
      </c>
      <c r="T355" s="108">
        <f t="shared" si="31"/>
        <v>42547500</v>
      </c>
      <c r="U355" s="174"/>
    </row>
    <row r="356" spans="2:21" ht="17.45" customHeight="1">
      <c r="B356" s="39">
        <v>351</v>
      </c>
      <c r="C356" s="246" t="s">
        <v>1448</v>
      </c>
      <c r="D356" s="412" t="s">
        <v>1391</v>
      </c>
      <c r="E356" s="246" t="s">
        <v>553</v>
      </c>
      <c r="F356" s="462" t="s">
        <v>26</v>
      </c>
      <c r="G356" s="462" t="s">
        <v>27</v>
      </c>
      <c r="H356" s="223" t="s">
        <v>1449</v>
      </c>
      <c r="I356" s="57" t="s">
        <v>1450</v>
      </c>
      <c r="J356" s="57" t="s">
        <v>1451</v>
      </c>
      <c r="K356" s="415">
        <v>43737</v>
      </c>
      <c r="L356" s="415">
        <v>44833</v>
      </c>
      <c r="M356" s="64">
        <v>36</v>
      </c>
      <c r="N356" s="358">
        <v>19800000</v>
      </c>
      <c r="O356" s="64">
        <f t="shared" si="34"/>
        <v>550000</v>
      </c>
      <c r="P356" s="35">
        <f t="shared" ca="1" si="35"/>
        <v>27.610769695216003</v>
      </c>
      <c r="Q356" s="36">
        <f t="shared" ca="1" si="28"/>
        <v>14850000</v>
      </c>
      <c r="R356" s="61">
        <f>'[1]MMKSI FMC'!J323</f>
        <v>523600</v>
      </c>
      <c r="S356" s="48">
        <f>'[1]MMKSI FMC'!F324</f>
        <v>1</v>
      </c>
      <c r="T356" s="108">
        <f t="shared" si="31"/>
        <v>19276400</v>
      </c>
      <c r="U356" s="174"/>
    </row>
    <row r="357" spans="2:21" ht="17.45" customHeight="1">
      <c r="B357" s="26">
        <v>352</v>
      </c>
      <c r="C357" s="246" t="s">
        <v>1452</v>
      </c>
      <c r="D357" s="412" t="s">
        <v>1391</v>
      </c>
      <c r="E357" s="246" t="s">
        <v>64</v>
      </c>
      <c r="F357" s="462" t="s">
        <v>26</v>
      </c>
      <c r="G357" s="462" t="s">
        <v>27</v>
      </c>
      <c r="H357" s="223" t="s">
        <v>1453</v>
      </c>
      <c r="I357" s="57" t="s">
        <v>1454</v>
      </c>
      <c r="J357" s="57" t="s">
        <v>1455</v>
      </c>
      <c r="K357" s="415">
        <v>43777</v>
      </c>
      <c r="L357" s="415">
        <v>44873</v>
      </c>
      <c r="M357" s="64">
        <v>36</v>
      </c>
      <c r="N357" s="358">
        <v>25200000</v>
      </c>
      <c r="O357" s="64">
        <f t="shared" si="34"/>
        <v>700000</v>
      </c>
      <c r="P357" s="35">
        <f t="shared" ca="1" si="35"/>
        <v>26.277436361882671</v>
      </c>
      <c r="Q357" s="36">
        <f t="shared" ca="1" si="28"/>
        <v>18200000</v>
      </c>
      <c r="R357" s="61">
        <f>'[1]MMKSI FMC'!J117</f>
        <v>4831798</v>
      </c>
      <c r="S357" s="48">
        <f>'[1]MMKSI FMC'!F118</f>
        <v>2</v>
      </c>
      <c r="T357" s="108">
        <f t="shared" si="31"/>
        <v>20368202</v>
      </c>
      <c r="U357" s="174"/>
    </row>
    <row r="358" spans="2:21" ht="17.45" customHeight="1">
      <c r="B358" s="39">
        <v>353</v>
      </c>
      <c r="C358" s="246" t="s">
        <v>1456</v>
      </c>
      <c r="D358" s="412" t="s">
        <v>1391</v>
      </c>
      <c r="E358" s="246" t="s">
        <v>43</v>
      </c>
      <c r="F358" s="462" t="s">
        <v>26</v>
      </c>
      <c r="G358" s="462" t="s">
        <v>27</v>
      </c>
      <c r="H358" s="398" t="s">
        <v>1457</v>
      </c>
      <c r="I358" s="57" t="s">
        <v>1458</v>
      </c>
      <c r="J358" s="57" t="s">
        <v>1459</v>
      </c>
      <c r="K358" s="415">
        <v>43950</v>
      </c>
      <c r="L358" s="415">
        <v>45045</v>
      </c>
      <c r="M358" s="64">
        <v>36</v>
      </c>
      <c r="N358" s="358">
        <v>19800000</v>
      </c>
      <c r="O358" s="64">
        <f t="shared" si="34"/>
        <v>550000</v>
      </c>
      <c r="P358" s="116">
        <f t="shared" ca="1" si="35"/>
        <v>20.510769695216005</v>
      </c>
      <c r="Q358" s="117">
        <f t="shared" ca="1" si="28"/>
        <v>11000000</v>
      </c>
      <c r="R358" s="61"/>
      <c r="S358" s="48"/>
      <c r="T358" s="108">
        <f t="shared" si="31"/>
        <v>19800000</v>
      </c>
      <c r="U358" s="174"/>
    </row>
    <row r="359" spans="2:21" ht="17.45" customHeight="1">
      <c r="B359" s="26">
        <v>354</v>
      </c>
      <c r="C359" s="246" t="s">
        <v>1456</v>
      </c>
      <c r="D359" s="412" t="s">
        <v>1391</v>
      </c>
      <c r="E359" s="246" t="s">
        <v>43</v>
      </c>
      <c r="F359" s="462" t="s">
        <v>26</v>
      </c>
      <c r="G359" s="462" t="s">
        <v>27</v>
      </c>
      <c r="H359" s="398" t="s">
        <v>1460</v>
      </c>
      <c r="I359" s="57" t="s">
        <v>1461</v>
      </c>
      <c r="J359" s="57" t="s">
        <v>1462</v>
      </c>
      <c r="K359" s="415">
        <v>43950</v>
      </c>
      <c r="L359" s="415">
        <v>45045</v>
      </c>
      <c r="M359" s="64">
        <v>36</v>
      </c>
      <c r="N359" s="358">
        <v>19800000</v>
      </c>
      <c r="O359" s="64">
        <f t="shared" si="34"/>
        <v>550000</v>
      </c>
      <c r="P359" s="116">
        <f t="shared" ca="1" si="35"/>
        <v>20.510769695216005</v>
      </c>
      <c r="Q359" s="117">
        <f t="shared" ca="1" si="28"/>
        <v>11000000</v>
      </c>
      <c r="R359" s="61">
        <f>'[1]MMKSI FMC'!J448</f>
        <v>2068970</v>
      </c>
      <c r="S359" s="48">
        <f>'[1]MMKSI FMC'!F449</f>
        <v>2</v>
      </c>
      <c r="T359" s="108">
        <f t="shared" si="31"/>
        <v>17731030</v>
      </c>
      <c r="U359" s="174"/>
    </row>
    <row r="360" spans="2:21" ht="17.45" customHeight="1">
      <c r="B360" s="39">
        <v>355</v>
      </c>
      <c r="C360" s="246" t="s">
        <v>1463</v>
      </c>
      <c r="D360" s="412" t="s">
        <v>1391</v>
      </c>
      <c r="E360" s="246" t="s">
        <v>43</v>
      </c>
      <c r="F360" s="462" t="s">
        <v>26</v>
      </c>
      <c r="G360" s="462" t="s">
        <v>27</v>
      </c>
      <c r="H360" s="398" t="s">
        <v>1464</v>
      </c>
      <c r="I360" s="57" t="s">
        <v>1465</v>
      </c>
      <c r="J360" s="57" t="s">
        <v>1466</v>
      </c>
      <c r="K360" s="415">
        <v>43950</v>
      </c>
      <c r="L360" s="415">
        <v>45045</v>
      </c>
      <c r="M360" s="64">
        <v>36</v>
      </c>
      <c r="N360" s="358">
        <v>19800000</v>
      </c>
      <c r="O360" s="64">
        <f t="shared" si="34"/>
        <v>550000</v>
      </c>
      <c r="P360" s="116">
        <f t="shared" ca="1" si="35"/>
        <v>20.510769695216005</v>
      </c>
      <c r="Q360" s="117">
        <f t="shared" ca="1" si="28"/>
        <v>11000000</v>
      </c>
      <c r="R360" s="61"/>
      <c r="S360" s="48"/>
      <c r="T360" s="108">
        <f t="shared" si="31"/>
        <v>19800000</v>
      </c>
      <c r="U360" s="174"/>
    </row>
    <row r="361" spans="2:21" ht="17.45" customHeight="1">
      <c r="B361" s="26">
        <v>356</v>
      </c>
      <c r="C361" s="246" t="s">
        <v>1467</v>
      </c>
      <c r="D361" s="412" t="s">
        <v>1391</v>
      </c>
      <c r="E361" s="246" t="s">
        <v>1468</v>
      </c>
      <c r="F361" s="462" t="s">
        <v>26</v>
      </c>
      <c r="G361" s="462" t="s">
        <v>27</v>
      </c>
      <c r="H361" s="223" t="s">
        <v>1469</v>
      </c>
      <c r="I361" s="57" t="s">
        <v>1470</v>
      </c>
      <c r="J361" s="57" t="s">
        <v>1471</v>
      </c>
      <c r="K361" s="415">
        <v>43950</v>
      </c>
      <c r="L361" s="415">
        <v>45045</v>
      </c>
      <c r="M361" s="64">
        <v>36</v>
      </c>
      <c r="N361" s="358">
        <v>19800000</v>
      </c>
      <c r="O361" s="64">
        <f t="shared" si="34"/>
        <v>550000</v>
      </c>
      <c r="P361" s="116">
        <f t="shared" ca="1" si="35"/>
        <v>20.510769695216005</v>
      </c>
      <c r="Q361" s="117">
        <f t="shared" ca="1" si="28"/>
        <v>11000000</v>
      </c>
      <c r="R361" s="61"/>
      <c r="S361" s="48"/>
      <c r="T361" s="108">
        <f t="shared" si="31"/>
        <v>19800000</v>
      </c>
      <c r="U361" s="174"/>
    </row>
    <row r="362" spans="2:21" ht="17.45" customHeight="1">
      <c r="B362" s="39">
        <v>357</v>
      </c>
      <c r="C362" s="246" t="s">
        <v>1467</v>
      </c>
      <c r="D362" s="412" t="s">
        <v>1391</v>
      </c>
      <c r="E362" s="246" t="s">
        <v>1468</v>
      </c>
      <c r="F362" s="462" t="s">
        <v>26</v>
      </c>
      <c r="G362" s="462" t="s">
        <v>27</v>
      </c>
      <c r="H362" s="223" t="s">
        <v>1472</v>
      </c>
      <c r="I362" s="57" t="s">
        <v>1473</v>
      </c>
      <c r="J362" s="57" t="s">
        <v>1474</v>
      </c>
      <c r="K362" s="415">
        <v>43950</v>
      </c>
      <c r="L362" s="415">
        <v>45045</v>
      </c>
      <c r="M362" s="64">
        <v>36</v>
      </c>
      <c r="N362" s="358">
        <v>19800000</v>
      </c>
      <c r="O362" s="64">
        <f t="shared" si="34"/>
        <v>550000</v>
      </c>
      <c r="P362" s="116">
        <f t="shared" ca="1" si="35"/>
        <v>20.510769695216005</v>
      </c>
      <c r="Q362" s="117">
        <f t="shared" ca="1" si="28"/>
        <v>11000000</v>
      </c>
      <c r="R362" s="61">
        <f>'[1]MMKSI FMC'!J529</f>
        <v>165000</v>
      </c>
      <c r="S362" s="48">
        <f>'[1]MMKSI FMC'!F530</f>
        <v>1</v>
      </c>
      <c r="T362" s="108">
        <f t="shared" si="31"/>
        <v>19635000</v>
      </c>
      <c r="U362" s="174"/>
    </row>
    <row r="363" spans="2:21" ht="17.45" customHeight="1">
      <c r="B363" s="26">
        <v>358</v>
      </c>
      <c r="C363" s="246" t="s">
        <v>1475</v>
      </c>
      <c r="D363" s="412" t="s">
        <v>1391</v>
      </c>
      <c r="E363" s="246" t="s">
        <v>1468</v>
      </c>
      <c r="F363" s="462" t="s">
        <v>26</v>
      </c>
      <c r="G363" s="462" t="s">
        <v>27</v>
      </c>
      <c r="H363" s="223" t="s">
        <v>1476</v>
      </c>
      <c r="I363" s="57" t="s">
        <v>1477</v>
      </c>
      <c r="J363" s="57" t="s">
        <v>1478</v>
      </c>
      <c r="K363" s="415">
        <v>43948</v>
      </c>
      <c r="L363" s="415">
        <v>45043</v>
      </c>
      <c r="M363" s="64">
        <v>36</v>
      </c>
      <c r="N363" s="358">
        <v>19800000</v>
      </c>
      <c r="O363" s="64">
        <f t="shared" si="34"/>
        <v>550000</v>
      </c>
      <c r="P363" s="116">
        <f t="shared" ca="1" si="35"/>
        <v>20.577436361882672</v>
      </c>
      <c r="Q363" s="117">
        <f t="shared" ca="1" si="28"/>
        <v>11000000</v>
      </c>
      <c r="R363" s="61"/>
      <c r="S363" s="48"/>
      <c r="T363" s="108">
        <f t="shared" si="31"/>
        <v>19800000</v>
      </c>
      <c r="U363" s="174"/>
    </row>
    <row r="364" spans="2:21" ht="17.45" customHeight="1">
      <c r="B364" s="39">
        <v>359</v>
      </c>
      <c r="C364" s="246" t="s">
        <v>1475</v>
      </c>
      <c r="D364" s="412" t="s">
        <v>1391</v>
      </c>
      <c r="E364" s="246" t="s">
        <v>1468</v>
      </c>
      <c r="F364" s="462" t="s">
        <v>26</v>
      </c>
      <c r="G364" s="462" t="s">
        <v>27</v>
      </c>
      <c r="H364" s="223" t="s">
        <v>1479</v>
      </c>
      <c r="I364" s="57" t="s">
        <v>1480</v>
      </c>
      <c r="J364" s="57" t="s">
        <v>1481</v>
      </c>
      <c r="K364" s="415">
        <v>43948</v>
      </c>
      <c r="L364" s="415">
        <v>45043</v>
      </c>
      <c r="M364" s="64">
        <v>36</v>
      </c>
      <c r="N364" s="358">
        <v>19800000</v>
      </c>
      <c r="O364" s="64">
        <f t="shared" si="34"/>
        <v>550000</v>
      </c>
      <c r="P364" s="116">
        <f t="shared" ca="1" si="35"/>
        <v>20.577436361882672</v>
      </c>
      <c r="Q364" s="117">
        <f t="shared" ca="1" si="28"/>
        <v>11000000</v>
      </c>
      <c r="R364" s="61"/>
      <c r="S364" s="48"/>
      <c r="T364" s="108">
        <f t="shared" si="31"/>
        <v>19800000</v>
      </c>
      <c r="U364" s="174"/>
    </row>
    <row r="365" spans="2:21" ht="17.45" customHeight="1">
      <c r="B365" s="26">
        <v>360</v>
      </c>
      <c r="C365" s="246" t="s">
        <v>1475</v>
      </c>
      <c r="D365" s="420" t="s">
        <v>1391</v>
      </c>
      <c r="E365" s="246" t="s">
        <v>1468</v>
      </c>
      <c r="F365" s="247" t="s">
        <v>26</v>
      </c>
      <c r="G365" s="247" t="s">
        <v>27</v>
      </c>
      <c r="H365" s="223" t="s">
        <v>1482</v>
      </c>
      <c r="I365" s="57" t="s">
        <v>1483</v>
      </c>
      <c r="J365" s="57" t="s">
        <v>1484</v>
      </c>
      <c r="K365" s="415">
        <v>43948</v>
      </c>
      <c r="L365" s="415">
        <v>45043</v>
      </c>
      <c r="M365" s="64">
        <v>36</v>
      </c>
      <c r="N365" s="358">
        <v>19800000</v>
      </c>
      <c r="O365" s="64">
        <f t="shared" si="34"/>
        <v>550000</v>
      </c>
      <c r="P365" s="116">
        <f t="shared" ca="1" si="35"/>
        <v>20.577436361882672</v>
      </c>
      <c r="Q365" s="117">
        <f t="shared" ca="1" si="28"/>
        <v>11000000</v>
      </c>
      <c r="R365" s="61"/>
      <c r="S365" s="62"/>
      <c r="T365" s="38">
        <f t="shared" si="31"/>
        <v>19800000</v>
      </c>
      <c r="U365" s="174"/>
    </row>
    <row r="366" spans="2:21" ht="17.45" customHeight="1">
      <c r="B366" s="39">
        <v>361</v>
      </c>
      <c r="C366" s="362" t="s">
        <v>1485</v>
      </c>
      <c r="D366" s="420" t="s">
        <v>1391</v>
      </c>
      <c r="E366" s="246" t="s">
        <v>1468</v>
      </c>
      <c r="F366" s="365"/>
      <c r="G366" s="365"/>
      <c r="H366" s="308" t="s">
        <v>1486</v>
      </c>
      <c r="I366" s="69" t="s">
        <v>1487</v>
      </c>
      <c r="J366" s="69" t="s">
        <v>1488</v>
      </c>
      <c r="K366" s="415">
        <v>44361</v>
      </c>
      <c r="L366" s="415">
        <v>45822</v>
      </c>
      <c r="M366" s="64">
        <v>48</v>
      </c>
      <c r="N366" s="358">
        <v>28800000</v>
      </c>
      <c r="O366" s="64">
        <f t="shared" si="34"/>
        <v>600000</v>
      </c>
      <c r="P366" s="116">
        <f t="shared" ca="1" si="35"/>
        <v>6.8107696952160044</v>
      </c>
      <c r="Q366" s="117">
        <f t="shared" ca="1" si="28"/>
        <v>3600000</v>
      </c>
      <c r="R366" s="76"/>
      <c r="S366" s="77"/>
      <c r="T366" s="38">
        <f t="shared" si="31"/>
        <v>28800000</v>
      </c>
      <c r="U366" s="174"/>
    </row>
    <row r="367" spans="2:21" ht="17.45" customHeight="1">
      <c r="B367" s="26">
        <v>362</v>
      </c>
      <c r="C367" s="246" t="s">
        <v>1489</v>
      </c>
      <c r="D367" s="420" t="s">
        <v>1391</v>
      </c>
      <c r="E367" s="246" t="s">
        <v>359</v>
      </c>
      <c r="F367" s="220"/>
      <c r="G367" s="220"/>
      <c r="H367" s="223" t="s">
        <v>1490</v>
      </c>
      <c r="I367" s="57" t="s">
        <v>1491</v>
      </c>
      <c r="J367" s="57" t="s">
        <v>1492</v>
      </c>
      <c r="K367" s="415">
        <v>44361</v>
      </c>
      <c r="L367" s="415">
        <v>45822</v>
      </c>
      <c r="M367" s="64">
        <v>48</v>
      </c>
      <c r="N367" s="358">
        <v>40800000</v>
      </c>
      <c r="O367" s="64">
        <f t="shared" si="34"/>
        <v>850000</v>
      </c>
      <c r="P367" s="116">
        <f t="shared" ca="1" si="35"/>
        <v>6.8107696952160044</v>
      </c>
      <c r="Q367" s="117">
        <f t="shared" ca="1" si="28"/>
        <v>5100000</v>
      </c>
      <c r="R367" s="61">
        <f>'[1]MMKSI FMC'!J572</f>
        <v>165000</v>
      </c>
      <c r="S367" s="259">
        <f>'[1]MMKSI FMC'!F573</f>
        <v>1</v>
      </c>
      <c r="T367" s="38">
        <f t="shared" si="31"/>
        <v>40635000</v>
      </c>
      <c r="U367" s="174"/>
    </row>
    <row r="368" spans="2:21" ht="17.45" customHeight="1">
      <c r="B368" s="39">
        <v>363</v>
      </c>
      <c r="C368" s="246" t="s">
        <v>1493</v>
      </c>
      <c r="D368" s="420" t="s">
        <v>1391</v>
      </c>
      <c r="E368" s="246" t="s">
        <v>1494</v>
      </c>
      <c r="F368" s="220"/>
      <c r="G368" s="220"/>
      <c r="H368" s="223" t="s">
        <v>1495</v>
      </c>
      <c r="I368" s="57" t="s">
        <v>1496</v>
      </c>
      <c r="J368" s="57" t="s">
        <v>1497</v>
      </c>
      <c r="K368" s="415">
        <v>44361</v>
      </c>
      <c r="L368" s="415">
        <v>45822</v>
      </c>
      <c r="M368" s="64">
        <v>48</v>
      </c>
      <c r="N368" s="358">
        <v>28800000</v>
      </c>
      <c r="O368" s="64">
        <f t="shared" si="34"/>
        <v>600000</v>
      </c>
      <c r="P368" s="116">
        <f t="shared" ca="1" si="35"/>
        <v>6.8107696952160044</v>
      </c>
      <c r="Q368" s="117">
        <f t="shared" ca="1" si="28"/>
        <v>3600000</v>
      </c>
      <c r="R368" s="61"/>
      <c r="S368" s="259"/>
      <c r="T368" s="38">
        <f t="shared" si="31"/>
        <v>28800000</v>
      </c>
      <c r="U368" s="174"/>
    </row>
    <row r="369" spans="2:21" ht="17.45" customHeight="1">
      <c r="B369" s="26">
        <v>364</v>
      </c>
      <c r="C369" s="209" t="s">
        <v>1498</v>
      </c>
      <c r="D369" s="420" t="s">
        <v>1391</v>
      </c>
      <c r="E369" s="246" t="s">
        <v>1468</v>
      </c>
      <c r="F369" s="210"/>
      <c r="G369" s="210"/>
      <c r="H369" s="211" t="s">
        <v>1499</v>
      </c>
      <c r="I369" s="212" t="s">
        <v>1500</v>
      </c>
      <c r="J369" s="212" t="s">
        <v>1501</v>
      </c>
      <c r="K369" s="213">
        <v>44354</v>
      </c>
      <c r="L369" s="213">
        <v>45815</v>
      </c>
      <c r="M369" s="214">
        <v>48</v>
      </c>
      <c r="N369" s="358">
        <v>28800000</v>
      </c>
      <c r="O369" s="64">
        <f t="shared" si="34"/>
        <v>600000</v>
      </c>
      <c r="P369" s="116">
        <f t="shared" ca="1" si="35"/>
        <v>7.0441030285493378</v>
      </c>
      <c r="Q369" s="117">
        <f t="shared" ca="1" si="28"/>
        <v>4200000</v>
      </c>
      <c r="R369" s="105"/>
      <c r="S369" s="118"/>
      <c r="T369" s="38">
        <f t="shared" si="31"/>
        <v>28800000</v>
      </c>
      <c r="U369" s="174"/>
    </row>
    <row r="370" spans="2:21" ht="17.45" customHeight="1">
      <c r="B370" s="39">
        <v>365</v>
      </c>
      <c r="C370" s="209" t="s">
        <v>1498</v>
      </c>
      <c r="D370" s="420" t="s">
        <v>1391</v>
      </c>
      <c r="E370" s="246" t="s">
        <v>1468</v>
      </c>
      <c r="F370" s="210"/>
      <c r="G370" s="210"/>
      <c r="H370" s="211" t="s">
        <v>1502</v>
      </c>
      <c r="I370" s="212" t="s">
        <v>1503</v>
      </c>
      <c r="J370" s="212" t="s">
        <v>1504</v>
      </c>
      <c r="K370" s="213">
        <v>44354</v>
      </c>
      <c r="L370" s="213">
        <v>45815</v>
      </c>
      <c r="M370" s="214">
        <v>48</v>
      </c>
      <c r="N370" s="358">
        <v>28800000</v>
      </c>
      <c r="O370" s="64">
        <f t="shared" si="34"/>
        <v>600000</v>
      </c>
      <c r="P370" s="116">
        <f t="shared" ca="1" si="35"/>
        <v>7.0441030285493378</v>
      </c>
      <c r="Q370" s="117">
        <f t="shared" ref="Q370:Q433" ca="1" si="36">LEFT(P370,2)*O370</f>
        <v>4200000</v>
      </c>
      <c r="R370" s="105"/>
      <c r="S370" s="118"/>
      <c r="T370" s="38">
        <f t="shared" si="31"/>
        <v>28800000</v>
      </c>
      <c r="U370" s="174"/>
    </row>
    <row r="371" spans="2:21" ht="17.45" customHeight="1">
      <c r="B371" s="26">
        <v>366</v>
      </c>
      <c r="C371" s="209" t="s">
        <v>1505</v>
      </c>
      <c r="D371" s="420" t="s">
        <v>1391</v>
      </c>
      <c r="E371" s="246" t="s">
        <v>43</v>
      </c>
      <c r="F371" s="210"/>
      <c r="G371" s="210"/>
      <c r="H371" s="211" t="s">
        <v>1506</v>
      </c>
      <c r="I371" s="212" t="s">
        <v>1507</v>
      </c>
      <c r="J371" s="212" t="s">
        <v>1508</v>
      </c>
      <c r="K371" s="213">
        <v>44354</v>
      </c>
      <c r="L371" s="213">
        <v>45815</v>
      </c>
      <c r="M371" s="214">
        <v>48</v>
      </c>
      <c r="N371" s="358">
        <v>28800000</v>
      </c>
      <c r="O371" s="64">
        <f t="shared" si="34"/>
        <v>600000</v>
      </c>
      <c r="P371" s="116">
        <f t="shared" ca="1" si="35"/>
        <v>7.0441030285493378</v>
      </c>
      <c r="Q371" s="117">
        <f t="shared" ca="1" si="36"/>
        <v>4200000</v>
      </c>
      <c r="R371" s="105"/>
      <c r="S371" s="118"/>
      <c r="T371" s="38">
        <f t="shared" si="31"/>
        <v>28800000</v>
      </c>
      <c r="U371" s="174"/>
    </row>
    <row r="372" spans="2:21" ht="17.45" customHeight="1">
      <c r="B372" s="39">
        <v>367</v>
      </c>
      <c r="C372" s="209" t="s">
        <v>1509</v>
      </c>
      <c r="D372" s="420" t="s">
        <v>1391</v>
      </c>
      <c r="E372" s="246" t="s">
        <v>43</v>
      </c>
      <c r="F372" s="210"/>
      <c r="G372" s="210"/>
      <c r="H372" s="211" t="s">
        <v>1510</v>
      </c>
      <c r="I372" s="212" t="s">
        <v>1511</v>
      </c>
      <c r="J372" s="212" t="s">
        <v>1512</v>
      </c>
      <c r="K372" s="213">
        <v>44354</v>
      </c>
      <c r="L372" s="213">
        <v>45815</v>
      </c>
      <c r="M372" s="214">
        <v>48</v>
      </c>
      <c r="N372" s="358">
        <v>28800000</v>
      </c>
      <c r="O372" s="64">
        <f t="shared" si="34"/>
        <v>600000</v>
      </c>
      <c r="P372" s="116">
        <f t="shared" ca="1" si="35"/>
        <v>7.0441030285493378</v>
      </c>
      <c r="Q372" s="117">
        <f t="shared" ca="1" si="36"/>
        <v>4200000</v>
      </c>
      <c r="R372" s="105"/>
      <c r="S372" s="118"/>
      <c r="T372" s="38">
        <f t="shared" si="31"/>
        <v>28800000</v>
      </c>
      <c r="U372" s="174"/>
    </row>
    <row r="373" spans="2:21" ht="17.45" customHeight="1">
      <c r="B373" s="26">
        <v>368</v>
      </c>
      <c r="C373" s="209" t="s">
        <v>1509</v>
      </c>
      <c r="D373" s="420" t="s">
        <v>1391</v>
      </c>
      <c r="E373" s="246" t="s">
        <v>43</v>
      </c>
      <c r="F373" s="210"/>
      <c r="G373" s="210"/>
      <c r="H373" s="211" t="s">
        <v>1513</v>
      </c>
      <c r="I373" s="212" t="s">
        <v>1514</v>
      </c>
      <c r="J373" s="212" t="s">
        <v>1515</v>
      </c>
      <c r="K373" s="213">
        <v>44354</v>
      </c>
      <c r="L373" s="213">
        <v>45815</v>
      </c>
      <c r="M373" s="214">
        <v>48</v>
      </c>
      <c r="N373" s="358">
        <v>28800000</v>
      </c>
      <c r="O373" s="64">
        <f t="shared" si="34"/>
        <v>600000</v>
      </c>
      <c r="P373" s="116">
        <f t="shared" ca="1" si="35"/>
        <v>7.0441030285493378</v>
      </c>
      <c r="Q373" s="117">
        <f t="shared" ca="1" si="36"/>
        <v>4200000</v>
      </c>
      <c r="R373" s="105"/>
      <c r="S373" s="118"/>
      <c r="T373" s="38">
        <f t="shared" si="31"/>
        <v>28800000</v>
      </c>
      <c r="U373" s="174"/>
    </row>
    <row r="374" spans="2:21" ht="17.45" customHeight="1">
      <c r="B374" s="39">
        <v>369</v>
      </c>
      <c r="C374" s="209" t="s">
        <v>1516</v>
      </c>
      <c r="D374" s="420" t="s">
        <v>1391</v>
      </c>
      <c r="E374" s="209" t="s">
        <v>1517</v>
      </c>
      <c r="F374" s="210"/>
      <c r="G374" s="210"/>
      <c r="H374" s="211" t="s">
        <v>1518</v>
      </c>
      <c r="I374" s="212" t="s">
        <v>1519</v>
      </c>
      <c r="J374" s="212" t="s">
        <v>1520</v>
      </c>
      <c r="K374" s="213">
        <v>44352</v>
      </c>
      <c r="L374" s="213">
        <v>44717</v>
      </c>
      <c r="M374" s="214">
        <v>12</v>
      </c>
      <c r="N374" s="215">
        <v>15600000</v>
      </c>
      <c r="O374" s="214">
        <f t="shared" si="34"/>
        <v>1300000</v>
      </c>
      <c r="P374" s="116">
        <f t="shared" ca="1" si="35"/>
        <v>7.1107696952160042</v>
      </c>
      <c r="Q374" s="117">
        <f t="shared" ca="1" si="36"/>
        <v>9100000</v>
      </c>
      <c r="R374" s="105"/>
      <c r="S374" s="118"/>
      <c r="T374" s="38">
        <f t="shared" si="31"/>
        <v>15600000</v>
      </c>
      <c r="U374" s="174"/>
    </row>
    <row r="375" spans="2:21" ht="17.45" customHeight="1">
      <c r="B375" s="26">
        <v>370</v>
      </c>
      <c r="C375" s="209" t="s">
        <v>1521</v>
      </c>
      <c r="D375" s="420" t="s">
        <v>1391</v>
      </c>
      <c r="E375" s="209" t="s">
        <v>1522</v>
      </c>
      <c r="F375" s="210"/>
      <c r="G375" s="210"/>
      <c r="H375" s="211" t="s">
        <v>1523</v>
      </c>
      <c r="I375" s="212" t="s">
        <v>1524</v>
      </c>
      <c r="J375" s="212" t="s">
        <v>1525</v>
      </c>
      <c r="K375" s="213">
        <v>44376</v>
      </c>
      <c r="L375" s="213">
        <v>44741</v>
      </c>
      <c r="M375" s="214">
        <v>12</v>
      </c>
      <c r="N375" s="215">
        <v>15600000</v>
      </c>
      <c r="O375" s="214">
        <f t="shared" si="34"/>
        <v>1300000</v>
      </c>
      <c r="P375" s="116">
        <f t="shared" ca="1" si="35"/>
        <v>6.3107696952160044</v>
      </c>
      <c r="Q375" s="117">
        <f t="shared" ca="1" si="36"/>
        <v>7800000</v>
      </c>
      <c r="R375" s="105">
        <f>'[1]MMKSI FMC'!J240</f>
        <v>1097560</v>
      </c>
      <c r="S375" s="118">
        <f>'[1]MMKSI FMC'!F241</f>
        <v>1</v>
      </c>
      <c r="T375" s="38">
        <f t="shared" si="31"/>
        <v>14502440</v>
      </c>
      <c r="U375" s="174"/>
    </row>
    <row r="376" spans="2:21" ht="17.45" customHeight="1">
      <c r="B376" s="39">
        <v>371</v>
      </c>
      <c r="C376" s="209" t="s">
        <v>1521</v>
      </c>
      <c r="D376" s="420" t="s">
        <v>1391</v>
      </c>
      <c r="E376" s="209" t="s">
        <v>1522</v>
      </c>
      <c r="F376" s="210"/>
      <c r="G376" s="210"/>
      <c r="H376" s="211" t="s">
        <v>1526</v>
      </c>
      <c r="I376" s="212" t="s">
        <v>1527</v>
      </c>
      <c r="J376" s="212" t="s">
        <v>1528</v>
      </c>
      <c r="K376" s="213">
        <v>44376</v>
      </c>
      <c r="L376" s="213">
        <v>44741</v>
      </c>
      <c r="M376" s="214">
        <v>12</v>
      </c>
      <c r="N376" s="215">
        <v>15600000</v>
      </c>
      <c r="O376" s="214">
        <f t="shared" si="34"/>
        <v>1300000</v>
      </c>
      <c r="P376" s="116">
        <f t="shared" ca="1" si="35"/>
        <v>6.3107696952160044</v>
      </c>
      <c r="Q376" s="117">
        <f t="shared" ca="1" si="36"/>
        <v>7800000</v>
      </c>
      <c r="R376" s="105">
        <f>'[1]MMKSI FMC'!J488</f>
        <v>1847505</v>
      </c>
      <c r="S376" s="118">
        <f>'[1]MMKSI FMC'!F489</f>
        <v>1</v>
      </c>
      <c r="T376" s="38">
        <f t="shared" si="31"/>
        <v>13752495</v>
      </c>
      <c r="U376" s="174"/>
    </row>
    <row r="377" spans="2:21" ht="17.45" customHeight="1">
      <c r="B377" s="26">
        <v>372</v>
      </c>
      <c r="C377" s="209" t="s">
        <v>1521</v>
      </c>
      <c r="D377" s="420" t="s">
        <v>1391</v>
      </c>
      <c r="E377" s="209" t="s">
        <v>1522</v>
      </c>
      <c r="F377" s="210"/>
      <c r="G377" s="210"/>
      <c r="H377" s="211" t="s">
        <v>1529</v>
      </c>
      <c r="I377" s="212" t="s">
        <v>1530</v>
      </c>
      <c r="J377" s="212" t="s">
        <v>1531</v>
      </c>
      <c r="K377" s="213">
        <v>44376</v>
      </c>
      <c r="L377" s="213">
        <v>44741</v>
      </c>
      <c r="M377" s="214">
        <v>12</v>
      </c>
      <c r="N377" s="215">
        <v>15600000</v>
      </c>
      <c r="O377" s="214">
        <f t="shared" si="34"/>
        <v>1300000</v>
      </c>
      <c r="P377" s="116">
        <f t="shared" ca="1" si="35"/>
        <v>6.3107696952160044</v>
      </c>
      <c r="Q377" s="117">
        <f t="shared" ca="1" si="36"/>
        <v>7800000</v>
      </c>
      <c r="R377" s="105">
        <f>'[1]MMKSI FMC'!J406</f>
        <v>1242505</v>
      </c>
      <c r="S377" s="118">
        <f>'[1]MMKSI FMC'!F407</f>
        <v>1</v>
      </c>
      <c r="T377" s="38">
        <f t="shared" si="31"/>
        <v>14357495</v>
      </c>
      <c r="U377" s="174"/>
    </row>
    <row r="378" spans="2:21" ht="17.45" customHeight="1">
      <c r="B378" s="39">
        <v>373</v>
      </c>
      <c r="C378" s="209" t="s">
        <v>1532</v>
      </c>
      <c r="D378" s="420" t="s">
        <v>1391</v>
      </c>
      <c r="E378" s="209" t="s">
        <v>121</v>
      </c>
      <c r="F378" s="210"/>
      <c r="G378" s="210"/>
      <c r="H378" s="211" t="s">
        <v>1533</v>
      </c>
      <c r="I378" s="212" t="s">
        <v>1534</v>
      </c>
      <c r="J378" s="212" t="s">
        <v>1535</v>
      </c>
      <c r="K378" s="213">
        <v>44361</v>
      </c>
      <c r="L378" s="213">
        <v>45822</v>
      </c>
      <c r="M378" s="214">
        <v>48</v>
      </c>
      <c r="N378" s="215">
        <v>62400000</v>
      </c>
      <c r="O378" s="64">
        <f t="shared" si="34"/>
        <v>1300000</v>
      </c>
      <c r="P378" s="116">
        <f t="shared" ca="1" si="35"/>
        <v>6.8107696952160044</v>
      </c>
      <c r="Q378" s="117">
        <f t="shared" ca="1" si="36"/>
        <v>7800000</v>
      </c>
      <c r="R378" s="105"/>
      <c r="S378" s="118"/>
      <c r="T378" s="38">
        <f t="shared" si="31"/>
        <v>62400000</v>
      </c>
      <c r="U378" s="174"/>
    </row>
    <row r="379" spans="2:21" ht="17.45" customHeight="1">
      <c r="B379" s="26">
        <v>374</v>
      </c>
      <c r="C379" s="209" t="s">
        <v>1532</v>
      </c>
      <c r="D379" s="420" t="s">
        <v>1391</v>
      </c>
      <c r="E379" s="209" t="s">
        <v>121</v>
      </c>
      <c r="F379" s="210"/>
      <c r="G379" s="210"/>
      <c r="H379" s="211" t="s">
        <v>1536</v>
      </c>
      <c r="I379" s="212" t="s">
        <v>1537</v>
      </c>
      <c r="J379" s="212" t="s">
        <v>1538</v>
      </c>
      <c r="K379" s="213">
        <v>44361</v>
      </c>
      <c r="L379" s="213">
        <v>45822</v>
      </c>
      <c r="M379" s="214">
        <v>48</v>
      </c>
      <c r="N379" s="215">
        <v>62400000</v>
      </c>
      <c r="O379" s="64">
        <f t="shared" si="34"/>
        <v>1300000</v>
      </c>
      <c r="P379" s="116">
        <f t="shared" ca="1" si="35"/>
        <v>6.8107696952160044</v>
      </c>
      <c r="Q379" s="117">
        <f t="shared" ca="1" si="36"/>
        <v>7800000</v>
      </c>
      <c r="R379" s="105"/>
      <c r="S379" s="118"/>
      <c r="T379" s="38">
        <f t="shared" si="31"/>
        <v>62400000</v>
      </c>
      <c r="U379" s="174"/>
    </row>
    <row r="380" spans="2:21" ht="17.45" customHeight="1">
      <c r="B380" s="39">
        <v>375</v>
      </c>
      <c r="C380" s="209" t="s">
        <v>1532</v>
      </c>
      <c r="D380" s="420" t="s">
        <v>1391</v>
      </c>
      <c r="E380" s="209" t="s">
        <v>121</v>
      </c>
      <c r="F380" s="210"/>
      <c r="G380" s="210"/>
      <c r="H380" s="211" t="s">
        <v>1539</v>
      </c>
      <c r="I380" s="212" t="s">
        <v>1540</v>
      </c>
      <c r="J380" s="212" t="s">
        <v>1541</v>
      </c>
      <c r="K380" s="213">
        <v>44361</v>
      </c>
      <c r="L380" s="213">
        <v>45822</v>
      </c>
      <c r="M380" s="214">
        <v>48</v>
      </c>
      <c r="N380" s="215">
        <v>62400000</v>
      </c>
      <c r="O380" s="64">
        <f t="shared" si="34"/>
        <v>1300000</v>
      </c>
      <c r="P380" s="116">
        <f t="shared" ca="1" si="35"/>
        <v>6.8107696952160044</v>
      </c>
      <c r="Q380" s="117">
        <f t="shared" ca="1" si="36"/>
        <v>7800000</v>
      </c>
      <c r="R380" s="105"/>
      <c r="S380" s="118"/>
      <c r="T380" s="38">
        <f t="shared" si="31"/>
        <v>62400000</v>
      </c>
      <c r="U380" s="174"/>
    </row>
    <row r="381" spans="2:21" ht="17.45" customHeight="1">
      <c r="B381" s="26">
        <v>376</v>
      </c>
      <c r="C381" s="209" t="s">
        <v>1542</v>
      </c>
      <c r="D381" s="420" t="s">
        <v>1391</v>
      </c>
      <c r="E381" s="209" t="s">
        <v>121</v>
      </c>
      <c r="F381" s="210"/>
      <c r="G381" s="210"/>
      <c r="H381" s="211" t="s">
        <v>1543</v>
      </c>
      <c r="I381" s="212" t="s">
        <v>1544</v>
      </c>
      <c r="J381" s="212" t="s">
        <v>1545</v>
      </c>
      <c r="K381" s="213">
        <v>44361</v>
      </c>
      <c r="L381" s="213">
        <v>45822</v>
      </c>
      <c r="M381" s="214">
        <v>48</v>
      </c>
      <c r="N381" s="215">
        <v>62400000</v>
      </c>
      <c r="O381" s="214">
        <f t="shared" si="34"/>
        <v>1300000</v>
      </c>
      <c r="P381" s="116">
        <f t="shared" ca="1" si="35"/>
        <v>6.8107696952160044</v>
      </c>
      <c r="Q381" s="117">
        <f t="shared" ca="1" si="36"/>
        <v>7800000</v>
      </c>
      <c r="R381" s="105"/>
      <c r="S381" s="118"/>
      <c r="T381" s="38">
        <f t="shared" si="31"/>
        <v>62400000</v>
      </c>
      <c r="U381" s="174"/>
    </row>
    <row r="382" spans="2:21" ht="17.45" customHeight="1">
      <c r="B382" s="39">
        <v>377</v>
      </c>
      <c r="C382" s="209" t="s">
        <v>1542</v>
      </c>
      <c r="D382" s="420" t="s">
        <v>1391</v>
      </c>
      <c r="E382" s="209" t="s">
        <v>121</v>
      </c>
      <c r="F382" s="210"/>
      <c r="G382" s="210"/>
      <c r="H382" s="211" t="s">
        <v>1546</v>
      </c>
      <c r="I382" s="212" t="s">
        <v>1547</v>
      </c>
      <c r="J382" s="212" t="s">
        <v>1548</v>
      </c>
      <c r="K382" s="213">
        <v>44361</v>
      </c>
      <c r="L382" s="213">
        <v>45822</v>
      </c>
      <c r="M382" s="214">
        <v>48</v>
      </c>
      <c r="N382" s="215">
        <v>62400000</v>
      </c>
      <c r="O382" s="214">
        <f t="shared" si="34"/>
        <v>1300000</v>
      </c>
      <c r="P382" s="116">
        <f t="shared" ca="1" si="35"/>
        <v>6.8107696952160044</v>
      </c>
      <c r="Q382" s="117">
        <f t="shared" ca="1" si="36"/>
        <v>7800000</v>
      </c>
      <c r="R382" s="105"/>
      <c r="S382" s="118"/>
      <c r="T382" s="38">
        <f t="shared" si="31"/>
        <v>62400000</v>
      </c>
      <c r="U382" s="174"/>
    </row>
    <row r="383" spans="2:21" ht="17.45" customHeight="1">
      <c r="B383" s="26">
        <v>378</v>
      </c>
      <c r="C383" s="209" t="s">
        <v>1549</v>
      </c>
      <c r="D383" s="420" t="s">
        <v>1391</v>
      </c>
      <c r="E383" s="209" t="s">
        <v>121</v>
      </c>
      <c r="F383" s="210"/>
      <c r="G383" s="210"/>
      <c r="H383" s="211" t="s">
        <v>1550</v>
      </c>
      <c r="I383" s="212" t="s">
        <v>1551</v>
      </c>
      <c r="J383" s="212" t="s">
        <v>1552</v>
      </c>
      <c r="K383" s="213">
        <v>44377</v>
      </c>
      <c r="L383" s="213">
        <v>45838</v>
      </c>
      <c r="M383" s="214">
        <v>48</v>
      </c>
      <c r="N383" s="215">
        <v>62400000</v>
      </c>
      <c r="O383" s="214">
        <f t="shared" si="34"/>
        <v>1300000</v>
      </c>
      <c r="P383" s="116">
        <f t="shared" ca="1" si="35"/>
        <v>6.2774363618826703</v>
      </c>
      <c r="Q383" s="117">
        <f t="shared" ca="1" si="36"/>
        <v>7800000</v>
      </c>
      <c r="R383" s="105"/>
      <c r="S383" s="118"/>
      <c r="T383" s="38">
        <f t="shared" si="31"/>
        <v>62400000</v>
      </c>
      <c r="U383" s="174"/>
    </row>
    <row r="384" spans="2:21" ht="17.45" customHeight="1">
      <c r="B384" s="39">
        <v>379</v>
      </c>
      <c r="C384" s="209" t="s">
        <v>1553</v>
      </c>
      <c r="D384" s="420" t="s">
        <v>1391</v>
      </c>
      <c r="E384" s="209" t="s">
        <v>1554</v>
      </c>
      <c r="F384" s="210"/>
      <c r="G384" s="210"/>
      <c r="H384" s="211" t="s">
        <v>1555</v>
      </c>
      <c r="I384" s="212" t="s">
        <v>1556</v>
      </c>
      <c r="J384" s="212" t="s">
        <v>1557</v>
      </c>
      <c r="K384" s="213">
        <v>44361</v>
      </c>
      <c r="L384" s="213">
        <v>45457</v>
      </c>
      <c r="M384" s="214">
        <v>36</v>
      </c>
      <c r="N384" s="215">
        <v>19800000</v>
      </c>
      <c r="O384" s="214">
        <f t="shared" si="34"/>
        <v>550000</v>
      </c>
      <c r="P384" s="116">
        <f t="shared" ca="1" si="35"/>
        <v>6.8107696952160044</v>
      </c>
      <c r="Q384" s="117">
        <f t="shared" ca="1" si="36"/>
        <v>3300000</v>
      </c>
      <c r="R384" s="105"/>
      <c r="S384" s="118"/>
      <c r="T384" s="38">
        <f t="shared" si="31"/>
        <v>19800000</v>
      </c>
      <c r="U384" s="174"/>
    </row>
    <row r="385" spans="1:21" ht="17.45" customHeight="1">
      <c r="B385" s="26">
        <v>380</v>
      </c>
      <c r="C385" s="209" t="s">
        <v>1558</v>
      </c>
      <c r="D385" s="420" t="s">
        <v>1391</v>
      </c>
      <c r="E385" s="209" t="s">
        <v>121</v>
      </c>
      <c r="F385" s="210"/>
      <c r="G385" s="210"/>
      <c r="H385" s="211" t="s">
        <v>1559</v>
      </c>
      <c r="I385" s="212" t="s">
        <v>1560</v>
      </c>
      <c r="J385" s="212" t="s">
        <v>1561</v>
      </c>
      <c r="K385" s="213">
        <v>44377</v>
      </c>
      <c r="L385" s="213">
        <v>44742</v>
      </c>
      <c r="M385" s="214">
        <v>12</v>
      </c>
      <c r="N385" s="215">
        <v>7200000</v>
      </c>
      <c r="O385" s="214">
        <f t="shared" si="34"/>
        <v>600000</v>
      </c>
      <c r="P385" s="116">
        <f t="shared" ca="1" si="35"/>
        <v>6.2774363618826703</v>
      </c>
      <c r="Q385" s="117">
        <f t="shared" ca="1" si="36"/>
        <v>3600000</v>
      </c>
      <c r="R385" s="105"/>
      <c r="S385" s="118"/>
      <c r="T385" s="38">
        <f t="shared" si="31"/>
        <v>7200000</v>
      </c>
      <c r="U385" s="174"/>
    </row>
    <row r="386" spans="1:21" ht="17.45" customHeight="1">
      <c r="B386" s="39">
        <v>381</v>
      </c>
      <c r="C386" s="209" t="s">
        <v>1562</v>
      </c>
      <c r="D386" s="420" t="s">
        <v>1391</v>
      </c>
      <c r="E386" s="209" t="s">
        <v>1563</v>
      </c>
      <c r="F386" s="210"/>
      <c r="G386" s="210"/>
      <c r="H386" s="211" t="s">
        <v>1564</v>
      </c>
      <c r="I386" s="212" t="s">
        <v>1565</v>
      </c>
      <c r="J386" s="212" t="s">
        <v>1566</v>
      </c>
      <c r="K386" s="213">
        <v>44382</v>
      </c>
      <c r="L386" s="213">
        <v>45843</v>
      </c>
      <c r="M386" s="214">
        <v>48</v>
      </c>
      <c r="N386" s="215">
        <v>72000000</v>
      </c>
      <c r="O386" s="214">
        <f t="shared" si="34"/>
        <v>1500000</v>
      </c>
      <c r="P386" s="116">
        <f t="shared" ca="1" si="35"/>
        <v>6.1107696952160042</v>
      </c>
      <c r="Q386" s="117">
        <f t="shared" ca="1" si="36"/>
        <v>9000000</v>
      </c>
      <c r="R386" s="105"/>
      <c r="S386" s="118"/>
      <c r="T386" s="38">
        <f t="shared" si="31"/>
        <v>72000000</v>
      </c>
      <c r="U386" s="174"/>
    </row>
    <row r="387" spans="1:21" ht="17.45" customHeight="1">
      <c r="B387" s="26">
        <v>382</v>
      </c>
      <c r="C387" s="209" t="s">
        <v>1567</v>
      </c>
      <c r="D387" s="420" t="s">
        <v>1391</v>
      </c>
      <c r="E387" s="209" t="s">
        <v>1568</v>
      </c>
      <c r="F387" s="210"/>
      <c r="G387" s="210"/>
      <c r="H387" s="211"/>
      <c r="I387" s="212" t="s">
        <v>1569</v>
      </c>
      <c r="J387" s="212" t="s">
        <v>1570</v>
      </c>
      <c r="K387" s="213">
        <v>44435</v>
      </c>
      <c r="L387" s="213">
        <v>45896</v>
      </c>
      <c r="M387" s="214">
        <v>48</v>
      </c>
      <c r="N387" s="215">
        <v>28800000</v>
      </c>
      <c r="O387" s="214">
        <f t="shared" si="34"/>
        <v>600000</v>
      </c>
      <c r="P387" s="116">
        <f t="shared" ca="1" si="35"/>
        <v>4.3441030285493376</v>
      </c>
      <c r="Q387" s="117">
        <f t="shared" ca="1" si="36"/>
        <v>2400000</v>
      </c>
      <c r="R387" s="105"/>
      <c r="S387" s="118"/>
      <c r="T387" s="38">
        <f t="shared" ref="T387:T451" si="37">N387-R387</f>
        <v>28800000</v>
      </c>
      <c r="U387" s="174"/>
    </row>
    <row r="388" spans="1:21" ht="17.45" customHeight="1">
      <c r="B388" s="39">
        <v>383</v>
      </c>
      <c r="C388" s="209" t="s">
        <v>1567</v>
      </c>
      <c r="D388" s="420" t="s">
        <v>1391</v>
      </c>
      <c r="E388" s="209" t="s">
        <v>1568</v>
      </c>
      <c r="F388" s="210"/>
      <c r="G388" s="210"/>
      <c r="H388" s="211"/>
      <c r="I388" s="212" t="s">
        <v>1571</v>
      </c>
      <c r="J388" s="212" t="s">
        <v>1572</v>
      </c>
      <c r="K388" s="213">
        <v>44435</v>
      </c>
      <c r="L388" s="213">
        <v>45896</v>
      </c>
      <c r="M388" s="214">
        <v>48</v>
      </c>
      <c r="N388" s="215">
        <v>28800000</v>
      </c>
      <c r="O388" s="214">
        <f t="shared" si="34"/>
        <v>600000</v>
      </c>
      <c r="P388" s="116">
        <f t="shared" ca="1" si="35"/>
        <v>4.3441030285493376</v>
      </c>
      <c r="Q388" s="117">
        <f t="shared" ca="1" si="36"/>
        <v>2400000</v>
      </c>
      <c r="R388" s="105"/>
      <c r="S388" s="118"/>
      <c r="T388" s="38">
        <f t="shared" si="37"/>
        <v>28800000</v>
      </c>
      <c r="U388" s="174"/>
    </row>
    <row r="389" spans="1:21" ht="17.45" customHeight="1">
      <c r="B389" s="26">
        <v>384</v>
      </c>
      <c r="C389" s="209" t="s">
        <v>1567</v>
      </c>
      <c r="D389" s="420" t="s">
        <v>1391</v>
      </c>
      <c r="E389" s="209" t="s">
        <v>1568</v>
      </c>
      <c r="F389" s="210"/>
      <c r="G389" s="210"/>
      <c r="H389" s="211"/>
      <c r="I389" s="212" t="s">
        <v>1573</v>
      </c>
      <c r="J389" s="212" t="s">
        <v>1574</v>
      </c>
      <c r="K389" s="213">
        <v>44435</v>
      </c>
      <c r="L389" s="213">
        <v>45896</v>
      </c>
      <c r="M389" s="214">
        <v>48</v>
      </c>
      <c r="N389" s="215">
        <v>28800000</v>
      </c>
      <c r="O389" s="214">
        <f t="shared" si="34"/>
        <v>600000</v>
      </c>
      <c r="P389" s="116">
        <f t="shared" ca="1" si="35"/>
        <v>4.3441030285493376</v>
      </c>
      <c r="Q389" s="117">
        <f t="shared" ca="1" si="36"/>
        <v>2400000</v>
      </c>
      <c r="R389" s="105"/>
      <c r="S389" s="118"/>
      <c r="T389" s="38">
        <f t="shared" si="37"/>
        <v>28800000</v>
      </c>
      <c r="U389" s="174"/>
    </row>
    <row r="390" spans="1:21" ht="17.45" customHeight="1">
      <c r="B390" s="39">
        <v>385</v>
      </c>
      <c r="C390" s="209" t="s">
        <v>1575</v>
      </c>
      <c r="D390" s="420" t="s">
        <v>1391</v>
      </c>
      <c r="E390" s="209" t="s">
        <v>1554</v>
      </c>
      <c r="F390" s="210"/>
      <c r="G390" s="210"/>
      <c r="H390" s="211"/>
      <c r="I390" s="212" t="s">
        <v>1576</v>
      </c>
      <c r="J390" s="212" t="s">
        <v>1577</v>
      </c>
      <c r="K390" s="213">
        <v>44435</v>
      </c>
      <c r="L390" s="213">
        <v>45896</v>
      </c>
      <c r="M390" s="214">
        <v>48</v>
      </c>
      <c r="N390" s="215">
        <v>28800000</v>
      </c>
      <c r="O390" s="214">
        <f t="shared" si="34"/>
        <v>600000</v>
      </c>
      <c r="P390" s="116">
        <f t="shared" ca="1" si="35"/>
        <v>4.3441030285493376</v>
      </c>
      <c r="Q390" s="117">
        <f t="shared" ca="1" si="36"/>
        <v>2400000</v>
      </c>
      <c r="R390" s="105"/>
      <c r="S390" s="118"/>
      <c r="T390" s="38">
        <f t="shared" si="37"/>
        <v>28800000</v>
      </c>
      <c r="U390" s="174"/>
    </row>
    <row r="391" spans="1:21" ht="17.45" customHeight="1">
      <c r="B391" s="26">
        <v>386</v>
      </c>
      <c r="C391" s="209" t="s">
        <v>1578</v>
      </c>
      <c r="D391" s="420" t="s">
        <v>1391</v>
      </c>
      <c r="E391" s="209" t="s">
        <v>1554</v>
      </c>
      <c r="F391" s="210"/>
      <c r="G391" s="210"/>
      <c r="H391" s="211"/>
      <c r="I391" s="212" t="s">
        <v>1579</v>
      </c>
      <c r="J391" s="212" t="s">
        <v>1580</v>
      </c>
      <c r="K391" s="213">
        <v>44435</v>
      </c>
      <c r="L391" s="213">
        <v>45896</v>
      </c>
      <c r="M391" s="214">
        <v>48</v>
      </c>
      <c r="N391" s="215">
        <v>28800000</v>
      </c>
      <c r="O391" s="214">
        <f t="shared" si="34"/>
        <v>600000</v>
      </c>
      <c r="P391" s="116">
        <f t="shared" ca="1" si="35"/>
        <v>4.3441030285493376</v>
      </c>
      <c r="Q391" s="117">
        <f t="shared" ca="1" si="36"/>
        <v>2400000</v>
      </c>
      <c r="R391" s="105"/>
      <c r="S391" s="118"/>
      <c r="T391" s="38">
        <f t="shared" si="37"/>
        <v>28800000</v>
      </c>
      <c r="U391" s="174"/>
    </row>
    <row r="392" spans="1:21" ht="17.45" customHeight="1">
      <c r="B392" s="39">
        <v>387</v>
      </c>
      <c r="C392" s="209" t="s">
        <v>1578</v>
      </c>
      <c r="D392" s="420" t="s">
        <v>1391</v>
      </c>
      <c r="E392" s="209" t="s">
        <v>1554</v>
      </c>
      <c r="F392" s="210"/>
      <c r="G392" s="210"/>
      <c r="H392" s="211"/>
      <c r="I392" s="212" t="s">
        <v>1581</v>
      </c>
      <c r="J392" s="212" t="s">
        <v>1582</v>
      </c>
      <c r="K392" s="213">
        <v>44435</v>
      </c>
      <c r="L392" s="213">
        <v>45896</v>
      </c>
      <c r="M392" s="214">
        <v>48</v>
      </c>
      <c r="N392" s="215">
        <v>28800000</v>
      </c>
      <c r="O392" s="214">
        <f t="shared" si="34"/>
        <v>600000</v>
      </c>
      <c r="P392" s="116">
        <f t="shared" ca="1" si="35"/>
        <v>4.3441030285493376</v>
      </c>
      <c r="Q392" s="117">
        <f t="shared" ca="1" si="36"/>
        <v>2400000</v>
      </c>
      <c r="R392" s="105"/>
      <c r="S392" s="118"/>
      <c r="T392" s="38">
        <f t="shared" si="37"/>
        <v>28800000</v>
      </c>
      <c r="U392" s="174"/>
    </row>
    <row r="393" spans="1:21" ht="17.45" customHeight="1">
      <c r="B393" s="26">
        <v>388</v>
      </c>
      <c r="C393" s="209" t="s">
        <v>1583</v>
      </c>
      <c r="D393" s="420" t="s">
        <v>1391</v>
      </c>
      <c r="E393" s="209" t="s">
        <v>1584</v>
      </c>
      <c r="F393" s="210"/>
      <c r="G393" s="210"/>
      <c r="H393" s="211"/>
      <c r="I393" s="212" t="s">
        <v>1585</v>
      </c>
      <c r="J393" s="212" t="s">
        <v>1586</v>
      </c>
      <c r="K393" s="213">
        <v>44435</v>
      </c>
      <c r="L393" s="213">
        <v>45896</v>
      </c>
      <c r="M393" s="214">
        <v>48</v>
      </c>
      <c r="N393" s="215">
        <v>28800000</v>
      </c>
      <c r="O393" s="214">
        <f t="shared" si="34"/>
        <v>600000</v>
      </c>
      <c r="P393" s="116">
        <f t="shared" ca="1" si="35"/>
        <v>4.3441030285493376</v>
      </c>
      <c r="Q393" s="117">
        <f t="shared" ca="1" si="36"/>
        <v>2400000</v>
      </c>
      <c r="R393" s="105"/>
      <c r="S393" s="118"/>
      <c r="T393" s="38">
        <f t="shared" si="37"/>
        <v>28800000</v>
      </c>
      <c r="U393" s="174"/>
    </row>
    <row r="394" spans="1:21" ht="17.45" customHeight="1">
      <c r="B394" s="39">
        <v>389</v>
      </c>
      <c r="C394" s="209" t="s">
        <v>1587</v>
      </c>
      <c r="D394" s="420" t="s">
        <v>1391</v>
      </c>
      <c r="E394" s="209" t="s">
        <v>1554</v>
      </c>
      <c r="F394" s="210"/>
      <c r="G394" s="210"/>
      <c r="H394" s="211" t="s">
        <v>1588</v>
      </c>
      <c r="I394" s="212" t="s">
        <v>1589</v>
      </c>
      <c r="J394" s="212" t="s">
        <v>1590</v>
      </c>
      <c r="K394" s="213">
        <v>44435</v>
      </c>
      <c r="L394" s="213">
        <v>44800</v>
      </c>
      <c r="M394" s="214">
        <v>12</v>
      </c>
      <c r="N394" s="215">
        <v>4800000</v>
      </c>
      <c r="O394" s="214">
        <f t="shared" si="34"/>
        <v>400000</v>
      </c>
      <c r="P394" s="116">
        <f t="shared" ca="1" si="35"/>
        <v>4.3441030285493376</v>
      </c>
      <c r="Q394" s="117">
        <f t="shared" ca="1" si="36"/>
        <v>1600000</v>
      </c>
      <c r="R394" s="105">
        <f>'[1]MMKSI FMC'!J614</f>
        <v>926170</v>
      </c>
      <c r="S394" s="118">
        <f>'[1]MMKSI FMC'!F615</f>
        <v>1</v>
      </c>
      <c r="T394" s="225">
        <f t="shared" si="37"/>
        <v>3873830</v>
      </c>
      <c r="U394" s="174"/>
    </row>
    <row r="395" spans="1:21" ht="17.45" customHeight="1" thickBot="1">
      <c r="B395" s="26">
        <v>390</v>
      </c>
      <c r="C395" s="209" t="s">
        <v>1591</v>
      </c>
      <c r="D395" s="420" t="s">
        <v>1391</v>
      </c>
      <c r="E395" s="209" t="s">
        <v>1522</v>
      </c>
      <c r="F395" s="210"/>
      <c r="G395" s="210"/>
      <c r="H395" s="211" t="s">
        <v>1592</v>
      </c>
      <c r="I395" s="212" t="s">
        <v>1593</v>
      </c>
      <c r="J395" s="212" t="s">
        <v>1594</v>
      </c>
      <c r="K395" s="213">
        <v>44445</v>
      </c>
      <c r="L395" s="213">
        <v>44810</v>
      </c>
      <c r="M395" s="214">
        <v>12</v>
      </c>
      <c r="N395" s="215">
        <v>15600000</v>
      </c>
      <c r="O395" s="214">
        <f t="shared" si="34"/>
        <v>1300000</v>
      </c>
      <c r="P395" s="116">
        <f t="shared" ca="1" si="35"/>
        <v>4.0107696952160037</v>
      </c>
      <c r="Q395" s="117">
        <f t="shared" ca="1" si="36"/>
        <v>5200000</v>
      </c>
      <c r="R395" s="105">
        <f>'[1]MMKSI FMC'!J364</f>
        <v>6974100</v>
      </c>
      <c r="S395" s="77">
        <f>'[1]MMKSI FMC'!F365</f>
        <v>2</v>
      </c>
      <c r="T395" s="78">
        <f t="shared" si="37"/>
        <v>8625900</v>
      </c>
      <c r="U395" s="174"/>
    </row>
    <row r="396" spans="1:21" ht="17.45" customHeight="1">
      <c r="B396" s="39">
        <v>391</v>
      </c>
      <c r="C396" s="240" t="s">
        <v>1595</v>
      </c>
      <c r="D396" s="407" t="s">
        <v>1596</v>
      </c>
      <c r="E396" s="240" t="s">
        <v>553</v>
      </c>
      <c r="F396" s="241" t="s">
        <v>26</v>
      </c>
      <c r="G396" s="241" t="s">
        <v>27</v>
      </c>
      <c r="H396" s="203" t="s">
        <v>1597</v>
      </c>
      <c r="I396" s="204" t="s">
        <v>1598</v>
      </c>
      <c r="J396" s="204" t="s">
        <v>1599</v>
      </c>
      <c r="K396" s="446">
        <v>43640</v>
      </c>
      <c r="L396" s="446">
        <v>44736</v>
      </c>
      <c r="M396" s="178">
        <v>36</v>
      </c>
      <c r="N396" s="353">
        <v>25200000</v>
      </c>
      <c r="O396" s="178">
        <f t="shared" si="34"/>
        <v>700000</v>
      </c>
      <c r="P396" s="22">
        <f t="shared" ca="1" si="35"/>
        <v>30.844103028549338</v>
      </c>
      <c r="Q396" s="23">
        <f t="shared" ca="1" si="36"/>
        <v>21000000</v>
      </c>
      <c r="R396" s="179">
        <f>'[1]Nebraska Pratama'!J173</f>
        <v>9636677</v>
      </c>
      <c r="S396" s="180">
        <f>'[1]Nebraska Pratama'!F174</f>
        <v>4</v>
      </c>
      <c r="T396" s="181">
        <f t="shared" si="37"/>
        <v>15563323</v>
      </c>
      <c r="U396" s="174"/>
    </row>
    <row r="397" spans="1:21" ht="17.45" customHeight="1">
      <c r="B397" s="26">
        <v>392</v>
      </c>
      <c r="C397" s="246" t="s">
        <v>1595</v>
      </c>
      <c r="D397" s="412" t="s">
        <v>1596</v>
      </c>
      <c r="E397" s="246" t="s">
        <v>553</v>
      </c>
      <c r="F397" s="247" t="s">
        <v>26</v>
      </c>
      <c r="G397" s="247" t="s">
        <v>27</v>
      </c>
      <c r="H397" s="223" t="s">
        <v>1600</v>
      </c>
      <c r="I397" s="57" t="s">
        <v>1601</v>
      </c>
      <c r="J397" s="57" t="s">
        <v>1602</v>
      </c>
      <c r="K397" s="415">
        <v>43640</v>
      </c>
      <c r="L397" s="415">
        <v>44736</v>
      </c>
      <c r="M397" s="64">
        <v>36</v>
      </c>
      <c r="N397" s="358">
        <v>25200000</v>
      </c>
      <c r="O397" s="64">
        <f t="shared" si="34"/>
        <v>700000</v>
      </c>
      <c r="P397" s="35">
        <f t="shared" ca="1" si="35"/>
        <v>30.844103028549338</v>
      </c>
      <c r="Q397" s="36">
        <f t="shared" ca="1" si="36"/>
        <v>21000000</v>
      </c>
      <c r="R397" s="61">
        <f>'[1]Nebraska Pratama'!J56</f>
        <v>1096950</v>
      </c>
      <c r="S397" s="48">
        <f>'[1]Nebraska Pratama'!F57</f>
        <v>1</v>
      </c>
      <c r="T397" s="108">
        <f t="shared" si="37"/>
        <v>24103050</v>
      </c>
      <c r="U397" s="174"/>
    </row>
    <row r="398" spans="1:21" ht="17.45" customHeight="1">
      <c r="B398" s="39">
        <v>393</v>
      </c>
      <c r="C398" s="246" t="s">
        <v>1603</v>
      </c>
      <c r="D398" s="412" t="s">
        <v>1596</v>
      </c>
      <c r="E398" s="246" t="s">
        <v>553</v>
      </c>
      <c r="F398" s="247" t="s">
        <v>26</v>
      </c>
      <c r="G398" s="247" t="s">
        <v>27</v>
      </c>
      <c r="H398" s="463" t="s">
        <v>1604</v>
      </c>
      <c r="I398" s="57" t="s">
        <v>1605</v>
      </c>
      <c r="J398" s="57" t="s">
        <v>1606</v>
      </c>
      <c r="K398" s="415">
        <v>43838</v>
      </c>
      <c r="L398" s="415">
        <v>44934</v>
      </c>
      <c r="M398" s="64">
        <v>36</v>
      </c>
      <c r="N398" s="358">
        <v>23400000</v>
      </c>
      <c r="O398" s="64">
        <f t="shared" si="34"/>
        <v>650000</v>
      </c>
      <c r="P398" s="35">
        <f t="shared" ca="1" si="35"/>
        <v>24.244103028549336</v>
      </c>
      <c r="Q398" s="36">
        <f t="shared" ca="1" si="36"/>
        <v>15600000</v>
      </c>
      <c r="R398" s="61">
        <f>'[1]Nebraska Pratama'!J115</f>
        <v>1096950</v>
      </c>
      <c r="S398" s="48">
        <f>'[1]Nebraska Pratama'!F116</f>
        <v>1</v>
      </c>
      <c r="T398" s="108">
        <f t="shared" si="37"/>
        <v>22303050</v>
      </c>
      <c r="U398" s="174"/>
    </row>
    <row r="399" spans="1:21" ht="17.45" customHeight="1" thickBot="1">
      <c r="A399" s="464"/>
      <c r="B399" s="26">
        <v>394</v>
      </c>
      <c r="C399" s="373" t="s">
        <v>1607</v>
      </c>
      <c r="D399" s="465" t="s">
        <v>1596</v>
      </c>
      <c r="E399" s="373" t="s">
        <v>553</v>
      </c>
      <c r="F399" s="466" t="s">
        <v>26</v>
      </c>
      <c r="G399" s="466" t="s">
        <v>27</v>
      </c>
      <c r="H399" s="322" t="s">
        <v>1608</v>
      </c>
      <c r="I399" s="343" t="s">
        <v>1609</v>
      </c>
      <c r="J399" s="343" t="s">
        <v>1610</v>
      </c>
      <c r="K399" s="444">
        <v>43896</v>
      </c>
      <c r="L399" s="444">
        <v>44991</v>
      </c>
      <c r="M399" s="193">
        <v>36</v>
      </c>
      <c r="N399" s="376">
        <v>23400000</v>
      </c>
      <c r="O399" s="193">
        <f t="shared" si="34"/>
        <v>650000</v>
      </c>
      <c r="P399" s="194">
        <f t="shared" ca="1" si="35"/>
        <v>22.310769695216003</v>
      </c>
      <c r="Q399" s="195">
        <f t="shared" ca="1" si="36"/>
        <v>14300000</v>
      </c>
      <c r="R399" s="325"/>
      <c r="S399" s="345"/>
      <c r="T399" s="198">
        <f t="shared" si="37"/>
        <v>23400000</v>
      </c>
      <c r="U399" s="174"/>
    </row>
    <row r="400" spans="1:21" ht="17.45" customHeight="1" thickBot="1">
      <c r="A400" s="467" t="s">
        <v>1611</v>
      </c>
      <c r="B400" s="39">
        <v>395</v>
      </c>
      <c r="C400" s="468" t="s">
        <v>1612</v>
      </c>
      <c r="D400" s="469" t="s">
        <v>1613</v>
      </c>
      <c r="E400" s="470" t="s">
        <v>1614</v>
      </c>
      <c r="F400" s="469" t="s">
        <v>26</v>
      </c>
      <c r="G400" s="469" t="s">
        <v>27</v>
      </c>
      <c r="H400" s="471" t="s">
        <v>1615</v>
      </c>
      <c r="I400" s="472" t="s">
        <v>1616</v>
      </c>
      <c r="J400" s="472" t="s">
        <v>1617</v>
      </c>
      <c r="K400" s="473">
        <v>43643</v>
      </c>
      <c r="L400" s="474">
        <v>45250</v>
      </c>
      <c r="M400" s="475">
        <v>60</v>
      </c>
      <c r="N400" s="476">
        <v>88200000</v>
      </c>
      <c r="O400" s="475">
        <f t="shared" si="34"/>
        <v>1470000</v>
      </c>
      <c r="P400" s="477">
        <f t="shared" ca="1" si="35"/>
        <v>30.744103028549336</v>
      </c>
      <c r="Q400" s="478">
        <f t="shared" ca="1" si="36"/>
        <v>44100000</v>
      </c>
      <c r="R400" s="479">
        <f>'[1]Buana Trans (Ritase)'!J77</f>
        <v>65268100</v>
      </c>
      <c r="S400" s="480">
        <f>'[1]Buana Trans (Ritase)'!F78</f>
        <v>21</v>
      </c>
      <c r="T400" s="481">
        <f t="shared" si="37"/>
        <v>22931900</v>
      </c>
      <c r="U400" s="174"/>
    </row>
    <row r="401" spans="1:21" ht="17.45" customHeight="1">
      <c r="A401" s="464"/>
      <c r="B401" s="26">
        <v>396</v>
      </c>
      <c r="C401" s="482" t="s">
        <v>1618</v>
      </c>
      <c r="D401" s="483" t="s">
        <v>1619</v>
      </c>
      <c r="E401" s="482" t="s">
        <v>1620</v>
      </c>
      <c r="F401" s="484" t="s">
        <v>26</v>
      </c>
      <c r="G401" s="484" t="s">
        <v>27</v>
      </c>
      <c r="H401" s="485" t="s">
        <v>1621</v>
      </c>
      <c r="I401" s="486" t="s">
        <v>1622</v>
      </c>
      <c r="J401" s="486" t="s">
        <v>1623</v>
      </c>
      <c r="K401" s="447">
        <v>43637</v>
      </c>
      <c r="L401" s="447">
        <v>44733</v>
      </c>
      <c r="M401" s="487">
        <v>36</v>
      </c>
      <c r="N401" s="448">
        <v>39600000</v>
      </c>
      <c r="O401" s="487">
        <f t="shared" si="34"/>
        <v>1100000</v>
      </c>
      <c r="P401" s="488">
        <f t="shared" ca="1" si="35"/>
        <v>30.944103028549339</v>
      </c>
      <c r="Q401" s="244">
        <f t="shared" ca="1" si="36"/>
        <v>33000000</v>
      </c>
      <c r="R401" s="489">
        <f>[1]Elleair!J53</f>
        <v>13896362</v>
      </c>
      <c r="S401" s="346">
        <f>[1]Elleair!F54</f>
        <v>8</v>
      </c>
      <c r="T401" s="181">
        <f t="shared" si="37"/>
        <v>25703638</v>
      </c>
      <c r="U401" s="174"/>
    </row>
    <row r="402" spans="1:21" ht="17.45" customHeight="1" thickBot="1">
      <c r="A402" s="464"/>
      <c r="B402" s="39">
        <v>397</v>
      </c>
      <c r="C402" s="373" t="s">
        <v>1624</v>
      </c>
      <c r="D402" s="490" t="s">
        <v>1619</v>
      </c>
      <c r="E402" s="373" t="s">
        <v>1620</v>
      </c>
      <c r="F402" s="372"/>
      <c r="G402" s="372"/>
      <c r="H402" s="322" t="s">
        <v>1625</v>
      </c>
      <c r="I402" s="343" t="s">
        <v>1626</v>
      </c>
      <c r="J402" s="343" t="s">
        <v>1627</v>
      </c>
      <c r="K402" s="444">
        <v>44407</v>
      </c>
      <c r="L402" s="444">
        <v>44772</v>
      </c>
      <c r="M402" s="193">
        <v>12</v>
      </c>
      <c r="N402" s="376">
        <v>10200000</v>
      </c>
      <c r="O402" s="193">
        <f t="shared" si="34"/>
        <v>850000</v>
      </c>
      <c r="P402" s="194">
        <f t="shared" ca="1" si="35"/>
        <v>5.2774363618826703</v>
      </c>
      <c r="Q402" s="195">
        <f t="shared" ca="1" si="36"/>
        <v>4250000</v>
      </c>
      <c r="R402" s="325">
        <f>[1]Elleair!J88</f>
        <v>5991953</v>
      </c>
      <c r="S402" s="326">
        <f>[1]Elleair!F89</f>
        <v>3</v>
      </c>
      <c r="T402" s="198">
        <f t="shared" si="37"/>
        <v>4208047</v>
      </c>
      <c r="U402" s="174"/>
    </row>
    <row r="403" spans="1:21" ht="17.45" customHeight="1">
      <c r="A403" s="467" t="s">
        <v>476</v>
      </c>
      <c r="B403" s="26">
        <v>398</v>
      </c>
      <c r="C403" s="452" t="s">
        <v>1628</v>
      </c>
      <c r="D403" s="491" t="s">
        <v>1629</v>
      </c>
      <c r="E403" s="209" t="s">
        <v>1630</v>
      </c>
      <c r="F403" s="492" t="s">
        <v>536</v>
      </c>
      <c r="G403" s="492" t="s">
        <v>1631</v>
      </c>
      <c r="H403" s="211" t="s">
        <v>1632</v>
      </c>
      <c r="I403" s="212" t="s">
        <v>1633</v>
      </c>
      <c r="J403" s="212" t="s">
        <v>1634</v>
      </c>
      <c r="K403" s="213">
        <v>43638</v>
      </c>
      <c r="L403" s="415">
        <v>44751</v>
      </c>
      <c r="M403" s="214">
        <v>36</v>
      </c>
      <c r="N403" s="215">
        <f>18000000+10800000</f>
        <v>28800000</v>
      </c>
      <c r="O403" s="214">
        <f t="shared" si="34"/>
        <v>800000</v>
      </c>
      <c r="P403" s="216">
        <f t="shared" ca="1" si="35"/>
        <v>30.910769695216004</v>
      </c>
      <c r="Q403" s="217">
        <f t="shared" ca="1" si="36"/>
        <v>24000000</v>
      </c>
      <c r="R403" s="105">
        <f>'[1]Angsa Emas'!J150</f>
        <v>3954997</v>
      </c>
      <c r="S403" s="77">
        <f>'[1]Angsa Emas'!F151</f>
        <v>4</v>
      </c>
      <c r="T403" s="78">
        <f t="shared" si="37"/>
        <v>24845003</v>
      </c>
      <c r="U403" s="174"/>
    </row>
    <row r="404" spans="1:21" ht="17.45" customHeight="1">
      <c r="A404" s="467" t="s">
        <v>476</v>
      </c>
      <c r="B404" s="39">
        <v>399</v>
      </c>
      <c r="C404" s="452" t="s">
        <v>1635</v>
      </c>
      <c r="D404" s="493" t="s">
        <v>1629</v>
      </c>
      <c r="E404" s="246" t="s">
        <v>1636</v>
      </c>
      <c r="F404" s="451" t="s">
        <v>536</v>
      </c>
      <c r="G404" s="451" t="s">
        <v>1631</v>
      </c>
      <c r="H404" s="223" t="s">
        <v>1637</v>
      </c>
      <c r="I404" s="57" t="s">
        <v>1638</v>
      </c>
      <c r="J404" s="57" t="s">
        <v>1639</v>
      </c>
      <c r="K404" s="415">
        <v>43637</v>
      </c>
      <c r="L404" s="415">
        <v>44751</v>
      </c>
      <c r="M404" s="64">
        <v>36</v>
      </c>
      <c r="N404" s="358">
        <f>7200000+9000000</f>
        <v>16200000</v>
      </c>
      <c r="O404" s="64">
        <f t="shared" si="34"/>
        <v>450000</v>
      </c>
      <c r="P404" s="116">
        <f t="shared" ca="1" si="35"/>
        <v>30.944103028549339</v>
      </c>
      <c r="Q404" s="117">
        <f t="shared" ca="1" si="36"/>
        <v>13500000</v>
      </c>
      <c r="R404" s="61">
        <f>'[1]Angsa Emas'!J104</f>
        <v>14790322</v>
      </c>
      <c r="S404" s="252">
        <f>'[1]Angsa Emas'!F105</f>
        <v>11</v>
      </c>
      <c r="T404" s="494">
        <f t="shared" si="37"/>
        <v>1409678</v>
      </c>
      <c r="U404" s="174"/>
    </row>
    <row r="405" spans="1:21" ht="17.45" customHeight="1">
      <c r="A405" s="467" t="s">
        <v>476</v>
      </c>
      <c r="B405" s="26">
        <v>400</v>
      </c>
      <c r="C405" s="452" t="s">
        <v>1635</v>
      </c>
      <c r="D405" s="493" t="s">
        <v>1629</v>
      </c>
      <c r="E405" s="246" t="s">
        <v>1636</v>
      </c>
      <c r="F405" s="451" t="s">
        <v>536</v>
      </c>
      <c r="G405" s="451" t="s">
        <v>1631</v>
      </c>
      <c r="H405" s="223" t="s">
        <v>1640</v>
      </c>
      <c r="I405" s="57" t="s">
        <v>1641</v>
      </c>
      <c r="J405" s="57" t="s">
        <v>1642</v>
      </c>
      <c r="K405" s="415">
        <v>43637</v>
      </c>
      <c r="L405" s="415">
        <v>44751</v>
      </c>
      <c r="M405" s="64">
        <v>36</v>
      </c>
      <c r="N405" s="358">
        <f>7200000+9000000</f>
        <v>16200000</v>
      </c>
      <c r="O405" s="64">
        <f t="shared" si="34"/>
        <v>450000</v>
      </c>
      <c r="P405" s="116">
        <f t="shared" ca="1" si="35"/>
        <v>30.944103028549339</v>
      </c>
      <c r="Q405" s="117">
        <f t="shared" ca="1" si="36"/>
        <v>13500000</v>
      </c>
      <c r="R405" s="61">
        <f>'[1]Angsa Emas'!J45</f>
        <v>10560827</v>
      </c>
      <c r="S405" s="252">
        <f>'[1]Angsa Emas'!F46</f>
        <v>8</v>
      </c>
      <c r="T405" s="494">
        <f t="shared" si="37"/>
        <v>5639173</v>
      </c>
      <c r="U405" s="174"/>
    </row>
    <row r="406" spans="1:21" ht="17.45" customHeight="1">
      <c r="A406" s="467" t="s">
        <v>476</v>
      </c>
      <c r="B406" s="39">
        <v>401</v>
      </c>
      <c r="C406" s="452" t="s">
        <v>1643</v>
      </c>
      <c r="D406" s="493" t="s">
        <v>1629</v>
      </c>
      <c r="E406" s="246" t="s">
        <v>1644</v>
      </c>
      <c r="F406" s="451" t="s">
        <v>536</v>
      </c>
      <c r="G406" s="451" t="s">
        <v>1631</v>
      </c>
      <c r="H406" s="223" t="s">
        <v>1645</v>
      </c>
      <c r="I406" s="57" t="s">
        <v>1646</v>
      </c>
      <c r="J406" s="57" t="s">
        <v>1647</v>
      </c>
      <c r="K406" s="415">
        <v>43638</v>
      </c>
      <c r="L406" s="415">
        <v>44751</v>
      </c>
      <c r="M406" s="64">
        <v>36</v>
      </c>
      <c r="N406" s="358">
        <f>18000000+10800000</f>
        <v>28800000</v>
      </c>
      <c r="O406" s="64">
        <f t="shared" si="34"/>
        <v>800000</v>
      </c>
      <c r="P406" s="116">
        <f t="shared" ca="1" si="35"/>
        <v>30.910769695216004</v>
      </c>
      <c r="Q406" s="117">
        <f t="shared" ca="1" si="36"/>
        <v>24000000</v>
      </c>
      <c r="R406" s="61">
        <f>'[1]Angsa Emas'!J291</f>
        <v>6679581</v>
      </c>
      <c r="S406" s="252">
        <f>'[1]Angsa Emas'!F292</f>
        <v>4</v>
      </c>
      <c r="T406" s="108">
        <f t="shared" si="37"/>
        <v>22120419</v>
      </c>
      <c r="U406" s="174"/>
    </row>
    <row r="407" spans="1:21" ht="17.45" customHeight="1" thickBot="1">
      <c r="A407" s="464"/>
      <c r="B407" s="26">
        <v>402</v>
      </c>
      <c r="C407" s="253" t="s">
        <v>1648</v>
      </c>
      <c r="D407" s="495" t="s">
        <v>1629</v>
      </c>
      <c r="E407" s="253" t="s">
        <v>1636</v>
      </c>
      <c r="F407" s="421" t="s">
        <v>26</v>
      </c>
      <c r="G407" s="421" t="s">
        <v>27</v>
      </c>
      <c r="H407" s="335" t="s">
        <v>1649</v>
      </c>
      <c r="I407" s="336" t="s">
        <v>1650</v>
      </c>
      <c r="J407" s="336" t="s">
        <v>1651</v>
      </c>
      <c r="K407" s="422">
        <v>43830</v>
      </c>
      <c r="L407" s="422">
        <v>45657</v>
      </c>
      <c r="M407" s="60">
        <v>60</v>
      </c>
      <c r="N407" s="371">
        <v>45000000</v>
      </c>
      <c r="O407" s="60">
        <f t="shared" si="34"/>
        <v>750000</v>
      </c>
      <c r="P407" s="50">
        <f t="shared" ca="1" si="35"/>
        <v>24.510769695216005</v>
      </c>
      <c r="Q407" s="47">
        <f t="shared" ca="1" si="36"/>
        <v>18000000</v>
      </c>
      <c r="R407" s="127">
        <f>'[1]Angsa Emas'!J233</f>
        <v>638120</v>
      </c>
      <c r="S407" s="48">
        <f>'[1]Angsa Emas'!F234</f>
        <v>1</v>
      </c>
      <c r="T407" s="108">
        <f t="shared" si="37"/>
        <v>44361880</v>
      </c>
      <c r="U407" s="174"/>
    </row>
    <row r="408" spans="1:21" ht="17.45" customHeight="1">
      <c r="A408" s="467" t="s">
        <v>476</v>
      </c>
      <c r="B408" s="39">
        <v>403</v>
      </c>
      <c r="C408" s="240" t="s">
        <v>1652</v>
      </c>
      <c r="D408" s="496" t="s">
        <v>1653</v>
      </c>
      <c r="E408" s="240" t="s">
        <v>1654</v>
      </c>
      <c r="F408" s="497" t="s">
        <v>26</v>
      </c>
      <c r="G408" s="497" t="s">
        <v>27</v>
      </c>
      <c r="H408" s="203" t="s">
        <v>1655</v>
      </c>
      <c r="I408" s="204" t="s">
        <v>1656</v>
      </c>
      <c r="J408" s="204" t="s">
        <v>1657</v>
      </c>
      <c r="K408" s="446">
        <v>43614</v>
      </c>
      <c r="L408" s="446">
        <v>44734</v>
      </c>
      <c r="M408" s="178">
        <v>36</v>
      </c>
      <c r="N408" s="498">
        <f>4800000+4800000+9060000</f>
        <v>18660000</v>
      </c>
      <c r="O408" s="178">
        <f t="shared" si="34"/>
        <v>518333.33333333331</v>
      </c>
      <c r="P408" s="288">
        <f t="shared" ca="1" si="35"/>
        <v>31.710769695216005</v>
      </c>
      <c r="Q408" s="289">
        <f t="shared" ca="1" si="36"/>
        <v>16068333.333333332</v>
      </c>
      <c r="R408" s="179">
        <f>[1]NTT!J53</f>
        <v>5146867</v>
      </c>
      <c r="S408" s="315">
        <f>[1]NTT!F54</f>
        <v>2</v>
      </c>
      <c r="T408" s="181">
        <f t="shared" si="37"/>
        <v>13513133</v>
      </c>
      <c r="U408" s="499" t="s">
        <v>1658</v>
      </c>
    </row>
    <row r="409" spans="1:21" ht="17.45" customHeight="1">
      <c r="A409" s="467" t="s">
        <v>476</v>
      </c>
      <c r="B409" s="26">
        <v>404</v>
      </c>
      <c r="C409" s="452" t="s">
        <v>1659</v>
      </c>
      <c r="D409" s="500" t="s">
        <v>1653</v>
      </c>
      <c r="E409" s="246" t="s">
        <v>1660</v>
      </c>
      <c r="F409" s="451" t="s">
        <v>26</v>
      </c>
      <c r="G409" s="451" t="s">
        <v>27</v>
      </c>
      <c r="H409" s="223" t="s">
        <v>1661</v>
      </c>
      <c r="I409" s="57" t="s">
        <v>1662</v>
      </c>
      <c r="J409" s="57" t="s">
        <v>1663</v>
      </c>
      <c r="K409" s="415">
        <v>43755</v>
      </c>
      <c r="L409" s="415">
        <v>44851</v>
      </c>
      <c r="M409" s="64">
        <v>36</v>
      </c>
      <c r="N409" s="501">
        <f>4200000+4800000+6600000</f>
        <v>15600000</v>
      </c>
      <c r="O409" s="64">
        <f t="shared" si="34"/>
        <v>433333.33333333331</v>
      </c>
      <c r="P409" s="116">
        <f t="shared" ca="1" si="35"/>
        <v>27.010769695216005</v>
      </c>
      <c r="Q409" s="117">
        <f t="shared" ca="1" si="36"/>
        <v>11700000</v>
      </c>
      <c r="R409" s="61">
        <f>[1]NTT!J227</f>
        <v>2786330</v>
      </c>
      <c r="S409" s="252">
        <f>[1]NTT!F228</f>
        <v>2</v>
      </c>
      <c r="T409" s="108">
        <f t="shared" si="37"/>
        <v>12813670</v>
      </c>
      <c r="U409" s="499" t="s">
        <v>1658</v>
      </c>
    </row>
    <row r="410" spans="1:21" ht="17.45" customHeight="1">
      <c r="A410" s="467" t="s">
        <v>476</v>
      </c>
      <c r="B410" s="39">
        <v>405</v>
      </c>
      <c r="C410" s="502" t="s">
        <v>1664</v>
      </c>
      <c r="D410" s="503" t="s">
        <v>1653</v>
      </c>
      <c r="E410" s="253" t="s">
        <v>1660</v>
      </c>
      <c r="F410" s="504" t="s">
        <v>26</v>
      </c>
      <c r="G410" s="504" t="s">
        <v>27</v>
      </c>
      <c r="H410" s="223" t="s">
        <v>1665</v>
      </c>
      <c r="I410" s="336" t="s">
        <v>1666</v>
      </c>
      <c r="J410" s="336" t="s">
        <v>1667</v>
      </c>
      <c r="K410" s="422">
        <v>43951</v>
      </c>
      <c r="L410" s="422">
        <v>44681</v>
      </c>
      <c r="M410" s="60">
        <v>24</v>
      </c>
      <c r="N410" s="505">
        <f>5460000+6000000</f>
        <v>11460000</v>
      </c>
      <c r="O410" s="60">
        <f t="shared" si="34"/>
        <v>477500</v>
      </c>
      <c r="P410" s="74">
        <f t="shared" ca="1" si="35"/>
        <v>20.47743636188267</v>
      </c>
      <c r="Q410" s="75">
        <f t="shared" ca="1" si="36"/>
        <v>9550000</v>
      </c>
      <c r="R410" s="127">
        <f>[1]NTT!J608</f>
        <v>2061827</v>
      </c>
      <c r="S410" s="252">
        <f>[1]NTT!F609</f>
        <v>2</v>
      </c>
      <c r="T410" s="108">
        <f t="shared" si="37"/>
        <v>9398173</v>
      </c>
      <c r="U410" s="499" t="s">
        <v>1658</v>
      </c>
    </row>
    <row r="411" spans="1:21" ht="17.45" customHeight="1">
      <c r="A411" s="467" t="s">
        <v>476</v>
      </c>
      <c r="B411" s="26">
        <v>406</v>
      </c>
      <c r="C411" s="502" t="s">
        <v>1668</v>
      </c>
      <c r="D411" s="503" t="s">
        <v>1653</v>
      </c>
      <c r="E411" s="253" t="s">
        <v>1660</v>
      </c>
      <c r="F411" s="504" t="s">
        <v>26</v>
      </c>
      <c r="G411" s="504" t="s">
        <v>27</v>
      </c>
      <c r="H411" s="361" t="s">
        <v>1669</v>
      </c>
      <c r="I411" s="331" t="s">
        <v>1670</v>
      </c>
      <c r="J411" s="331" t="s">
        <v>1671</v>
      </c>
      <c r="K411" s="415">
        <v>44121</v>
      </c>
      <c r="L411" s="415">
        <v>44851</v>
      </c>
      <c r="M411" s="64">
        <v>24</v>
      </c>
      <c r="N411" s="501">
        <f>4260000+6600000</f>
        <v>10860000</v>
      </c>
      <c r="O411" s="64">
        <f t="shared" si="34"/>
        <v>452500</v>
      </c>
      <c r="P411" s="116">
        <f t="shared" ca="1" si="35"/>
        <v>14.810769695216004</v>
      </c>
      <c r="Q411" s="117">
        <f t="shared" ca="1" si="36"/>
        <v>6335000</v>
      </c>
      <c r="R411" s="127">
        <f>[1]NTT!J678</f>
        <v>2629948</v>
      </c>
      <c r="S411" s="252">
        <f>[1]NTT!F679</f>
        <v>2</v>
      </c>
      <c r="T411" s="108">
        <f t="shared" si="37"/>
        <v>8230052</v>
      </c>
      <c r="U411" s="499"/>
    </row>
    <row r="412" spans="1:21" ht="17.45" customHeight="1">
      <c r="A412" s="467" t="s">
        <v>476</v>
      </c>
      <c r="B412" s="39">
        <v>407</v>
      </c>
      <c r="C412" s="452" t="s">
        <v>1668</v>
      </c>
      <c r="D412" s="500" t="s">
        <v>1653</v>
      </c>
      <c r="E412" s="246" t="s">
        <v>1660</v>
      </c>
      <c r="F412" s="504" t="s">
        <v>26</v>
      </c>
      <c r="G412" s="504" t="s">
        <v>27</v>
      </c>
      <c r="H412" s="361" t="s">
        <v>1672</v>
      </c>
      <c r="I412" s="331" t="s">
        <v>1673</v>
      </c>
      <c r="J412" s="331" t="s">
        <v>1674</v>
      </c>
      <c r="K412" s="415">
        <v>44121</v>
      </c>
      <c r="L412" s="415">
        <v>44851</v>
      </c>
      <c r="M412" s="64">
        <v>24</v>
      </c>
      <c r="N412" s="501">
        <f t="shared" ref="N412:N415" si="38">4260000+6600000</f>
        <v>10860000</v>
      </c>
      <c r="O412" s="64">
        <f t="shared" si="34"/>
        <v>452500</v>
      </c>
      <c r="P412" s="116">
        <f t="shared" ca="1" si="35"/>
        <v>14.810769695216004</v>
      </c>
      <c r="Q412" s="117">
        <f t="shared" ca="1" si="36"/>
        <v>6335000</v>
      </c>
      <c r="R412" s="127">
        <f>[1]NTT!J794</f>
        <v>1330749</v>
      </c>
      <c r="S412" s="252">
        <f>[1]NTT!F795</f>
        <v>1</v>
      </c>
      <c r="T412" s="108">
        <f t="shared" si="37"/>
        <v>9529251</v>
      </c>
      <c r="U412" s="499"/>
    </row>
    <row r="413" spans="1:21" ht="17.45" customHeight="1">
      <c r="A413" s="467" t="s">
        <v>476</v>
      </c>
      <c r="B413" s="26">
        <v>408</v>
      </c>
      <c r="C413" s="452" t="s">
        <v>1668</v>
      </c>
      <c r="D413" s="500" t="s">
        <v>1653</v>
      </c>
      <c r="E413" s="246" t="s">
        <v>1660</v>
      </c>
      <c r="F413" s="504" t="s">
        <v>26</v>
      </c>
      <c r="G413" s="504" t="s">
        <v>27</v>
      </c>
      <c r="H413" s="361" t="s">
        <v>1675</v>
      </c>
      <c r="I413" s="331" t="s">
        <v>1676</v>
      </c>
      <c r="J413" s="331" t="s">
        <v>1677</v>
      </c>
      <c r="K413" s="415">
        <v>44121</v>
      </c>
      <c r="L413" s="415">
        <v>44851</v>
      </c>
      <c r="M413" s="64">
        <v>24</v>
      </c>
      <c r="N413" s="501">
        <f t="shared" si="38"/>
        <v>10860000</v>
      </c>
      <c r="O413" s="64">
        <f t="shared" si="34"/>
        <v>452500</v>
      </c>
      <c r="P413" s="116">
        <f t="shared" ca="1" si="35"/>
        <v>14.810769695216004</v>
      </c>
      <c r="Q413" s="117">
        <f t="shared" ca="1" si="36"/>
        <v>6335000</v>
      </c>
      <c r="R413" s="127">
        <f>[1]NTT!J643</f>
        <v>1449560</v>
      </c>
      <c r="S413" s="252">
        <f>[1]NTT!F644</f>
        <v>1</v>
      </c>
      <c r="T413" s="108">
        <f t="shared" si="37"/>
        <v>9410440</v>
      </c>
      <c r="U413" s="499"/>
    </row>
    <row r="414" spans="1:21" ht="17.45" customHeight="1">
      <c r="A414" s="467" t="s">
        <v>476</v>
      </c>
      <c r="B414" s="39">
        <v>409</v>
      </c>
      <c r="C414" s="452" t="s">
        <v>1668</v>
      </c>
      <c r="D414" s="500" t="s">
        <v>1653</v>
      </c>
      <c r="E414" s="246" t="s">
        <v>1660</v>
      </c>
      <c r="F414" s="504" t="s">
        <v>26</v>
      </c>
      <c r="G414" s="504" t="s">
        <v>27</v>
      </c>
      <c r="H414" s="361" t="s">
        <v>1678</v>
      </c>
      <c r="I414" s="331" t="s">
        <v>1679</v>
      </c>
      <c r="J414" s="331" t="s">
        <v>1680</v>
      </c>
      <c r="K414" s="415">
        <v>44121</v>
      </c>
      <c r="L414" s="415">
        <v>44851</v>
      </c>
      <c r="M414" s="64">
        <v>24</v>
      </c>
      <c r="N414" s="501">
        <f t="shared" si="38"/>
        <v>10860000</v>
      </c>
      <c r="O414" s="64">
        <f t="shared" si="34"/>
        <v>452500</v>
      </c>
      <c r="P414" s="116">
        <f t="shared" ca="1" si="35"/>
        <v>14.810769695216004</v>
      </c>
      <c r="Q414" s="117">
        <f t="shared" ca="1" si="36"/>
        <v>6335000</v>
      </c>
      <c r="R414" s="127">
        <f>[1]NTT!J714</f>
        <v>1558849</v>
      </c>
      <c r="S414" s="252">
        <f>[1]NTT!F715</f>
        <v>1</v>
      </c>
      <c r="T414" s="108">
        <f t="shared" si="37"/>
        <v>9301151</v>
      </c>
      <c r="U414" s="499"/>
    </row>
    <row r="415" spans="1:21" ht="17.45" customHeight="1">
      <c r="A415" s="467" t="s">
        <v>476</v>
      </c>
      <c r="B415" s="26">
        <v>410</v>
      </c>
      <c r="C415" s="452" t="s">
        <v>1668</v>
      </c>
      <c r="D415" s="500" t="s">
        <v>1653</v>
      </c>
      <c r="E415" s="246" t="s">
        <v>1660</v>
      </c>
      <c r="F415" s="451" t="s">
        <v>26</v>
      </c>
      <c r="G415" s="451" t="s">
        <v>27</v>
      </c>
      <c r="H415" s="506" t="s">
        <v>1681</v>
      </c>
      <c r="I415" s="331" t="s">
        <v>1682</v>
      </c>
      <c r="J415" s="331" t="s">
        <v>1683</v>
      </c>
      <c r="K415" s="415">
        <v>44121</v>
      </c>
      <c r="L415" s="415">
        <v>44851</v>
      </c>
      <c r="M415" s="64">
        <v>24</v>
      </c>
      <c r="N415" s="501">
        <f t="shared" si="38"/>
        <v>10860000</v>
      </c>
      <c r="O415" s="64">
        <f t="shared" si="34"/>
        <v>452500</v>
      </c>
      <c r="P415" s="116">
        <f t="shared" ca="1" si="35"/>
        <v>14.810769695216004</v>
      </c>
      <c r="Q415" s="117">
        <f t="shared" ca="1" si="36"/>
        <v>6335000</v>
      </c>
      <c r="R415" s="61">
        <f>[1]NTT!J759</f>
        <v>2638398</v>
      </c>
      <c r="S415" s="118">
        <f>[1]NTT!F760</f>
        <v>2</v>
      </c>
      <c r="T415" s="38">
        <f t="shared" si="37"/>
        <v>8221602</v>
      </c>
      <c r="U415" s="499"/>
    </row>
    <row r="416" spans="1:21" ht="17.45" customHeight="1">
      <c r="B416" s="39">
        <v>411</v>
      </c>
      <c r="C416" s="246" t="s">
        <v>1684</v>
      </c>
      <c r="D416" s="500" t="s">
        <v>1653</v>
      </c>
      <c r="E416" s="246" t="s">
        <v>1660</v>
      </c>
      <c r="F416" s="451" t="s">
        <v>26</v>
      </c>
      <c r="G416" s="451" t="s">
        <v>27</v>
      </c>
      <c r="H416" s="506" t="s">
        <v>1685</v>
      </c>
      <c r="I416" s="331" t="s">
        <v>1686</v>
      </c>
      <c r="J416" s="331" t="s">
        <v>1687</v>
      </c>
      <c r="K416" s="415">
        <v>44204</v>
      </c>
      <c r="L416" s="415">
        <v>44569</v>
      </c>
      <c r="M416" s="64">
        <v>12</v>
      </c>
      <c r="N416" s="501">
        <v>4260000</v>
      </c>
      <c r="O416" s="64">
        <f t="shared" ref="O416:O479" si="39">N416/M416</f>
        <v>355000</v>
      </c>
      <c r="P416" s="116">
        <f t="shared" ca="1" si="35"/>
        <v>12.044103028549337</v>
      </c>
      <c r="Q416" s="117">
        <f t="shared" ca="1" si="36"/>
        <v>4260000</v>
      </c>
      <c r="R416" s="61">
        <f>[1]NTT!J830</f>
        <v>1019343</v>
      </c>
      <c r="S416" s="118">
        <f>[1]NTT!F831</f>
        <v>1</v>
      </c>
      <c r="T416" s="38">
        <f t="shared" si="37"/>
        <v>3240657</v>
      </c>
      <c r="U416" s="499"/>
    </row>
    <row r="417" spans="2:21" ht="17.45" customHeight="1">
      <c r="B417" s="26">
        <v>412</v>
      </c>
      <c r="C417" s="246" t="s">
        <v>1688</v>
      </c>
      <c r="D417" s="500" t="s">
        <v>1653</v>
      </c>
      <c r="E417" s="246" t="s">
        <v>1689</v>
      </c>
      <c r="F417" s="451" t="s">
        <v>26</v>
      </c>
      <c r="G417" s="451" t="s">
        <v>27</v>
      </c>
      <c r="H417" s="506" t="s">
        <v>1690</v>
      </c>
      <c r="I417" s="331" t="s">
        <v>1691</v>
      </c>
      <c r="J417" s="331" t="s">
        <v>1692</v>
      </c>
      <c r="K417" s="415">
        <v>44316</v>
      </c>
      <c r="L417" s="415">
        <v>44681</v>
      </c>
      <c r="M417" s="64">
        <v>12</v>
      </c>
      <c r="N417" s="501">
        <v>4260000</v>
      </c>
      <c r="O417" s="64">
        <f t="shared" si="39"/>
        <v>355000</v>
      </c>
      <c r="P417" s="116">
        <f t="shared" ref="P417:P480" ca="1" si="40">($P$3-K417)/30</f>
        <v>8.3107696952160044</v>
      </c>
      <c r="Q417" s="117">
        <f t="shared" ca="1" si="36"/>
        <v>2840000</v>
      </c>
      <c r="R417" s="61">
        <f>[1]NTT!J866</f>
        <v>1340000</v>
      </c>
      <c r="S417" s="118">
        <f>[1]NTT!F867</f>
        <v>1</v>
      </c>
      <c r="T417" s="38">
        <f t="shared" si="37"/>
        <v>2920000</v>
      </c>
      <c r="U417" s="499"/>
    </row>
    <row r="418" spans="2:21" ht="17.45" customHeight="1" thickBot="1">
      <c r="B418" s="39">
        <v>413</v>
      </c>
      <c r="C418" s="424" t="s">
        <v>1693</v>
      </c>
      <c r="D418" s="507" t="s">
        <v>1653</v>
      </c>
      <c r="E418" s="424" t="s">
        <v>1694</v>
      </c>
      <c r="F418" s="451" t="s">
        <v>26</v>
      </c>
      <c r="G418" s="451" t="s">
        <v>27</v>
      </c>
      <c r="H418" s="508" t="s">
        <v>1695</v>
      </c>
      <c r="I418" s="509" t="s">
        <v>1696</v>
      </c>
      <c r="J418" s="509" t="s">
        <v>1697</v>
      </c>
      <c r="K418" s="429">
        <v>44369</v>
      </c>
      <c r="L418" s="429">
        <v>44734</v>
      </c>
      <c r="M418" s="430">
        <v>12</v>
      </c>
      <c r="N418" s="510">
        <v>4260000</v>
      </c>
      <c r="O418" s="430">
        <f t="shared" si="39"/>
        <v>355000</v>
      </c>
      <c r="P418" s="194">
        <f t="shared" ca="1" si="40"/>
        <v>6.5441030285493378</v>
      </c>
      <c r="Q418" s="195">
        <f t="shared" ca="1" si="36"/>
        <v>2130000</v>
      </c>
      <c r="R418" s="196"/>
      <c r="S418" s="511"/>
      <c r="T418" s="173">
        <f t="shared" si="37"/>
        <v>4260000</v>
      </c>
      <c r="U418" s="499"/>
    </row>
    <row r="419" spans="2:21" ht="17.45" customHeight="1">
      <c r="B419" s="26">
        <v>414</v>
      </c>
      <c r="C419" s="512" t="s">
        <v>1698</v>
      </c>
      <c r="D419" s="491" t="s">
        <v>1699</v>
      </c>
      <c r="E419" s="513" t="s">
        <v>1700</v>
      </c>
      <c r="F419" s="97" t="s">
        <v>26</v>
      </c>
      <c r="G419" s="97" t="s">
        <v>27</v>
      </c>
      <c r="H419" s="211" t="s">
        <v>1701</v>
      </c>
      <c r="I419" s="212" t="s">
        <v>1702</v>
      </c>
      <c r="J419" s="212" t="s">
        <v>1703</v>
      </c>
      <c r="K419" s="514">
        <v>43669</v>
      </c>
      <c r="L419" s="514">
        <v>44765</v>
      </c>
      <c r="M419" s="515">
        <v>36</v>
      </c>
      <c r="N419" s="215">
        <v>32400000</v>
      </c>
      <c r="O419" s="219">
        <f t="shared" si="39"/>
        <v>900000</v>
      </c>
      <c r="P419" s="103">
        <f t="shared" ca="1" si="40"/>
        <v>29.877436361882669</v>
      </c>
      <c r="Q419" s="516">
        <f t="shared" ca="1" si="36"/>
        <v>26100000</v>
      </c>
      <c r="R419" s="105">
        <f>'[1]Water &amp; Power'!J56</f>
        <v>1097600</v>
      </c>
      <c r="S419" s="461">
        <f>'[1]Water &amp; Power'!F57</f>
        <v>1</v>
      </c>
      <c r="T419" s="78">
        <f t="shared" si="37"/>
        <v>31302400</v>
      </c>
      <c r="U419" s="174"/>
    </row>
    <row r="420" spans="2:21" ht="17.45" customHeight="1">
      <c r="B420" s="39">
        <v>415</v>
      </c>
      <c r="C420" s="517" t="s">
        <v>1704</v>
      </c>
      <c r="D420" s="420" t="s">
        <v>1705</v>
      </c>
      <c r="E420" s="29" t="s">
        <v>1706</v>
      </c>
      <c r="F420" s="30" t="s">
        <v>26</v>
      </c>
      <c r="G420" s="30" t="s">
        <v>27</v>
      </c>
      <c r="H420" s="223" t="s">
        <v>1707</v>
      </c>
      <c r="I420" s="57" t="s">
        <v>1708</v>
      </c>
      <c r="J420" s="57" t="s">
        <v>1709</v>
      </c>
      <c r="K420" s="518">
        <v>43685</v>
      </c>
      <c r="L420" s="518">
        <v>44781</v>
      </c>
      <c r="M420" s="519">
        <v>36</v>
      </c>
      <c r="N420" s="358">
        <v>30600000</v>
      </c>
      <c r="O420" s="225">
        <f t="shared" si="39"/>
        <v>850000</v>
      </c>
      <c r="P420" s="35">
        <f t="shared" ca="1" si="40"/>
        <v>29.344103028549338</v>
      </c>
      <c r="Q420" s="520">
        <f t="shared" ca="1" si="36"/>
        <v>24650000</v>
      </c>
      <c r="R420" s="61">
        <f>'[1]Novo Nordisk'!J55</f>
        <v>2934860</v>
      </c>
      <c r="S420" s="521">
        <f>'[1]Novo Nordisk'!F56</f>
        <v>3</v>
      </c>
      <c r="T420" s="108">
        <f t="shared" si="37"/>
        <v>27665140</v>
      </c>
      <c r="U420" s="174"/>
    </row>
    <row r="421" spans="2:21" ht="17.45" customHeight="1">
      <c r="B421" s="26">
        <v>416</v>
      </c>
      <c r="C421" s="246" t="s">
        <v>1710</v>
      </c>
      <c r="D421" s="420" t="s">
        <v>1705</v>
      </c>
      <c r="E421" s="29" t="s">
        <v>905</v>
      </c>
      <c r="F421" s="30"/>
      <c r="G421" s="30"/>
      <c r="H421" s="223" t="s">
        <v>1711</v>
      </c>
      <c r="I421" s="57" t="s">
        <v>1712</v>
      </c>
      <c r="J421" s="57" t="s">
        <v>1713</v>
      </c>
      <c r="K421" s="518">
        <v>44095</v>
      </c>
      <c r="L421" s="518">
        <v>45556</v>
      </c>
      <c r="M421" s="519">
        <v>48</v>
      </c>
      <c r="N421" s="358">
        <v>28800000</v>
      </c>
      <c r="O421" s="225">
        <f t="shared" si="39"/>
        <v>600000</v>
      </c>
      <c r="P421" s="74">
        <f t="shared" ca="1" si="40"/>
        <v>15.677436361882672</v>
      </c>
      <c r="Q421" s="522">
        <f t="shared" ca="1" si="36"/>
        <v>9000000</v>
      </c>
      <c r="R421" s="61"/>
      <c r="S421" s="348"/>
      <c r="T421" s="38">
        <f t="shared" si="37"/>
        <v>28800000</v>
      </c>
      <c r="U421" s="174"/>
    </row>
    <row r="422" spans="2:21" ht="17.45" customHeight="1">
      <c r="B422" s="39">
        <v>417</v>
      </c>
      <c r="C422" s="246" t="s">
        <v>1714</v>
      </c>
      <c r="D422" s="420" t="s">
        <v>1705</v>
      </c>
      <c r="E422" s="29" t="s">
        <v>905</v>
      </c>
      <c r="F422" s="30"/>
      <c r="G422" s="30"/>
      <c r="H422" s="223" t="s">
        <v>1715</v>
      </c>
      <c r="I422" s="57" t="s">
        <v>1716</v>
      </c>
      <c r="J422" s="57" t="s">
        <v>1717</v>
      </c>
      <c r="K422" s="518">
        <v>44101</v>
      </c>
      <c r="L422" s="518">
        <v>45562</v>
      </c>
      <c r="M422" s="519">
        <v>48</v>
      </c>
      <c r="N422" s="358">
        <v>28800000</v>
      </c>
      <c r="O422" s="225">
        <f t="shared" si="39"/>
        <v>600000</v>
      </c>
      <c r="P422" s="116">
        <f t="shared" ca="1" si="40"/>
        <v>15.47743636188267</v>
      </c>
      <c r="Q422" s="523">
        <f t="shared" ca="1" si="36"/>
        <v>9000000</v>
      </c>
      <c r="R422" s="61"/>
      <c r="S422" s="348"/>
      <c r="T422" s="38">
        <f t="shared" si="37"/>
        <v>28800000</v>
      </c>
      <c r="U422" s="174"/>
    </row>
    <row r="423" spans="2:21" ht="17.45" customHeight="1">
      <c r="B423" s="26">
        <v>418</v>
      </c>
      <c r="C423" s="524" t="s">
        <v>1718</v>
      </c>
      <c r="D423" s="420" t="s">
        <v>1705</v>
      </c>
      <c r="E423" s="29" t="s">
        <v>905</v>
      </c>
      <c r="F423" s="30"/>
      <c r="G423" s="30"/>
      <c r="H423" s="223" t="s">
        <v>1719</v>
      </c>
      <c r="I423" s="57" t="s">
        <v>1720</v>
      </c>
      <c r="J423" s="57" t="s">
        <v>1721</v>
      </c>
      <c r="K423" s="518">
        <v>44095</v>
      </c>
      <c r="L423" s="518">
        <v>45556</v>
      </c>
      <c r="M423" s="519">
        <v>48</v>
      </c>
      <c r="N423" s="358">
        <v>28800000</v>
      </c>
      <c r="O423" s="225">
        <f t="shared" si="39"/>
        <v>600000</v>
      </c>
      <c r="P423" s="116">
        <f t="shared" ca="1" si="40"/>
        <v>15.677436361882672</v>
      </c>
      <c r="Q423" s="523">
        <f t="shared" ca="1" si="36"/>
        <v>9000000</v>
      </c>
      <c r="R423" s="61"/>
      <c r="S423" s="62"/>
      <c r="T423" s="38">
        <f t="shared" si="37"/>
        <v>28800000</v>
      </c>
      <c r="U423" s="174"/>
    </row>
    <row r="424" spans="2:21" ht="17.45" customHeight="1">
      <c r="B424" s="39">
        <v>419</v>
      </c>
      <c r="C424" s="525" t="s">
        <v>1722</v>
      </c>
      <c r="D424" s="526" t="s">
        <v>1705</v>
      </c>
      <c r="E424" s="264" t="s">
        <v>1723</v>
      </c>
      <c r="F424" s="71"/>
      <c r="G424" s="71"/>
      <c r="H424" s="308" t="s">
        <v>1724</v>
      </c>
      <c r="I424" s="69" t="s">
        <v>1725</v>
      </c>
      <c r="J424" s="69" t="s">
        <v>1726</v>
      </c>
      <c r="K424" s="527">
        <v>44215</v>
      </c>
      <c r="L424" s="527">
        <v>44215</v>
      </c>
      <c r="M424" s="528">
        <v>48</v>
      </c>
      <c r="N424" s="371">
        <v>28800000</v>
      </c>
      <c r="O424" s="529">
        <f t="shared" si="39"/>
        <v>600000</v>
      </c>
      <c r="P424" s="74">
        <f t="shared" ca="1" si="40"/>
        <v>11.677436361882672</v>
      </c>
      <c r="Q424" s="522">
        <f t="shared" ca="1" si="36"/>
        <v>6600000</v>
      </c>
      <c r="R424" s="127"/>
      <c r="S424" s="77"/>
      <c r="T424" s="38">
        <f t="shared" si="37"/>
        <v>28800000</v>
      </c>
      <c r="U424" s="174"/>
    </row>
    <row r="425" spans="2:21" ht="17.45" customHeight="1">
      <c r="B425" s="26">
        <v>420</v>
      </c>
      <c r="C425" s="246" t="s">
        <v>1727</v>
      </c>
      <c r="D425" s="420" t="s">
        <v>1705</v>
      </c>
      <c r="E425" s="29" t="s">
        <v>1563</v>
      </c>
      <c r="F425" s="32"/>
      <c r="G425" s="32"/>
      <c r="H425" s="223" t="s">
        <v>1728</v>
      </c>
      <c r="I425" s="57" t="s">
        <v>1729</v>
      </c>
      <c r="J425" s="57" t="s">
        <v>1730</v>
      </c>
      <c r="K425" s="518">
        <v>44317</v>
      </c>
      <c r="L425" s="518">
        <v>45778</v>
      </c>
      <c r="M425" s="519">
        <v>48</v>
      </c>
      <c r="N425" s="358">
        <v>48000000</v>
      </c>
      <c r="O425" s="225">
        <f t="shared" si="39"/>
        <v>1000000</v>
      </c>
      <c r="P425" s="116">
        <f t="shared" ca="1" si="40"/>
        <v>8.2774363618826712</v>
      </c>
      <c r="Q425" s="523">
        <f t="shared" ca="1" si="36"/>
        <v>8000000</v>
      </c>
      <c r="R425" s="61"/>
      <c r="S425" s="118"/>
      <c r="T425" s="38">
        <f t="shared" si="37"/>
        <v>48000000</v>
      </c>
      <c r="U425" s="174"/>
    </row>
    <row r="426" spans="2:21" ht="17.45" customHeight="1">
      <c r="B426" s="39">
        <v>421</v>
      </c>
      <c r="C426" s="524" t="s">
        <v>1731</v>
      </c>
      <c r="D426" s="420" t="s">
        <v>1705</v>
      </c>
      <c r="E426" s="29" t="s">
        <v>905</v>
      </c>
      <c r="F426" s="32"/>
      <c r="G426" s="32"/>
      <c r="H426" s="223" t="s">
        <v>1711</v>
      </c>
      <c r="I426" s="57" t="s">
        <v>1712</v>
      </c>
      <c r="J426" s="57" t="s">
        <v>1713</v>
      </c>
      <c r="K426" s="518">
        <v>44351</v>
      </c>
      <c r="L426" s="518">
        <v>44443</v>
      </c>
      <c r="M426" s="519">
        <v>3</v>
      </c>
      <c r="N426" s="358">
        <v>1200000</v>
      </c>
      <c r="O426" s="225">
        <f t="shared" si="39"/>
        <v>400000</v>
      </c>
      <c r="P426" s="116">
        <f t="shared" ca="1" si="40"/>
        <v>7.1441030285493374</v>
      </c>
      <c r="Q426" s="523">
        <f t="shared" ca="1" si="36"/>
        <v>2800000</v>
      </c>
      <c r="R426" s="61"/>
      <c r="S426" s="259"/>
      <c r="T426" s="38">
        <f t="shared" si="37"/>
        <v>1200000</v>
      </c>
      <c r="U426" s="174"/>
    </row>
    <row r="427" spans="2:21" ht="17.45" customHeight="1">
      <c r="B427" s="26">
        <v>422</v>
      </c>
      <c r="C427" s="525" t="s">
        <v>1732</v>
      </c>
      <c r="D427" s="420" t="s">
        <v>1705</v>
      </c>
      <c r="E427" s="29" t="s">
        <v>1733</v>
      </c>
      <c r="F427" s="32"/>
      <c r="G427" s="32"/>
      <c r="H427" s="223" t="s">
        <v>1734</v>
      </c>
      <c r="I427" s="57" t="s">
        <v>1735</v>
      </c>
      <c r="J427" s="57" t="s">
        <v>1736</v>
      </c>
      <c r="K427" s="518">
        <v>44398</v>
      </c>
      <c r="L427" s="518">
        <v>44490</v>
      </c>
      <c r="M427" s="519">
        <v>3</v>
      </c>
      <c r="N427" s="358">
        <v>1800000</v>
      </c>
      <c r="O427" s="225">
        <f t="shared" si="39"/>
        <v>600000</v>
      </c>
      <c r="P427" s="116">
        <f t="shared" ca="1" si="40"/>
        <v>5.577436361882671</v>
      </c>
      <c r="Q427" s="523">
        <f t="shared" ca="1" si="36"/>
        <v>3000000</v>
      </c>
      <c r="R427" s="61"/>
      <c r="S427" s="118"/>
      <c r="T427" s="225">
        <f t="shared" si="37"/>
        <v>1800000</v>
      </c>
      <c r="U427" s="174" t="s">
        <v>1737</v>
      </c>
    </row>
    <row r="428" spans="2:21" ht="17.45" customHeight="1">
      <c r="B428" s="39">
        <v>423</v>
      </c>
      <c r="C428" s="246" t="s">
        <v>1738</v>
      </c>
      <c r="D428" s="420" t="s">
        <v>1705</v>
      </c>
      <c r="E428" s="29" t="s">
        <v>1733</v>
      </c>
      <c r="F428" s="32"/>
      <c r="G428" s="32"/>
      <c r="H428" s="223" t="s">
        <v>1739</v>
      </c>
      <c r="I428" s="57" t="s">
        <v>1740</v>
      </c>
      <c r="J428" s="57" t="s">
        <v>1741</v>
      </c>
      <c r="K428" s="518">
        <v>44442</v>
      </c>
      <c r="L428" s="518">
        <v>45903</v>
      </c>
      <c r="M428" s="519">
        <v>48</v>
      </c>
      <c r="N428" s="358">
        <v>20048928</v>
      </c>
      <c r="O428" s="225">
        <f t="shared" si="39"/>
        <v>417686</v>
      </c>
      <c r="P428" s="116">
        <f t="shared" ca="1" si="40"/>
        <v>4.1107696952160042</v>
      </c>
      <c r="Q428" s="523">
        <f t="shared" ca="1" si="36"/>
        <v>1670744</v>
      </c>
      <c r="R428" s="61"/>
      <c r="S428" s="118"/>
      <c r="T428" s="225">
        <f t="shared" si="37"/>
        <v>20048928</v>
      </c>
      <c r="U428" s="174"/>
    </row>
    <row r="429" spans="2:21" ht="17.45" customHeight="1">
      <c r="B429" s="26">
        <v>424</v>
      </c>
      <c r="C429" s="525" t="s">
        <v>1742</v>
      </c>
      <c r="D429" s="456" t="s">
        <v>1705</v>
      </c>
      <c r="E429" s="264" t="s">
        <v>1733</v>
      </c>
      <c r="F429" s="71"/>
      <c r="G429" s="71"/>
      <c r="H429" s="308" t="s">
        <v>1743</v>
      </c>
      <c r="I429" s="69" t="s">
        <v>1744</v>
      </c>
      <c r="J429" s="69" t="s">
        <v>1745</v>
      </c>
      <c r="K429" s="527">
        <v>44438</v>
      </c>
      <c r="L429" s="527">
        <v>45899</v>
      </c>
      <c r="M429" s="528">
        <v>48</v>
      </c>
      <c r="N429" s="367">
        <v>19200000</v>
      </c>
      <c r="O429" s="530">
        <f t="shared" si="39"/>
        <v>400000</v>
      </c>
      <c r="P429" s="116">
        <f t="shared" ca="1" si="40"/>
        <v>4.2441030285493371</v>
      </c>
      <c r="Q429" s="523">
        <f t="shared" ca="1" si="36"/>
        <v>1600000</v>
      </c>
      <c r="R429" s="76"/>
      <c r="S429" s="77"/>
      <c r="T429" s="78">
        <f t="shared" si="37"/>
        <v>19200000</v>
      </c>
      <c r="U429" s="174"/>
    </row>
    <row r="430" spans="2:21" ht="17.45" customHeight="1">
      <c r="B430" s="39">
        <v>425</v>
      </c>
      <c r="C430" s="246" t="s">
        <v>1746</v>
      </c>
      <c r="D430" s="420" t="s">
        <v>1705</v>
      </c>
      <c r="E430" s="29" t="s">
        <v>1563</v>
      </c>
      <c r="F430" s="32"/>
      <c r="G430" s="32"/>
      <c r="H430" s="223" t="s">
        <v>1747</v>
      </c>
      <c r="I430" s="57" t="s">
        <v>1748</v>
      </c>
      <c r="J430" s="57" t="s">
        <v>1749</v>
      </c>
      <c r="K430" s="518">
        <v>44512</v>
      </c>
      <c r="L430" s="518">
        <v>45973</v>
      </c>
      <c r="M430" s="519">
        <v>48</v>
      </c>
      <c r="N430" s="358">
        <v>48000000</v>
      </c>
      <c r="O430" s="225">
        <f t="shared" si="39"/>
        <v>1000000</v>
      </c>
      <c r="P430" s="116">
        <f t="shared" ca="1" si="40"/>
        <v>1.7774363618826707</v>
      </c>
      <c r="Q430" s="523">
        <f t="shared" ca="1" si="36"/>
        <v>1000000</v>
      </c>
      <c r="R430" s="61"/>
      <c r="S430" s="118"/>
      <c r="T430" s="225">
        <f t="shared" si="37"/>
        <v>48000000</v>
      </c>
      <c r="U430" s="174"/>
    </row>
    <row r="431" spans="2:21" ht="17.45" customHeight="1">
      <c r="B431" s="26">
        <v>426</v>
      </c>
      <c r="C431" s="531" t="s">
        <v>1750</v>
      </c>
      <c r="D431" s="532" t="s">
        <v>1705</v>
      </c>
      <c r="E431" s="281" t="s">
        <v>905</v>
      </c>
      <c r="F431" s="282"/>
      <c r="G431" s="282"/>
      <c r="H431" s="296" t="s">
        <v>1751</v>
      </c>
      <c r="I431" s="533" t="s">
        <v>1752</v>
      </c>
      <c r="J431" s="533" t="s">
        <v>1753</v>
      </c>
      <c r="K431" s="534">
        <v>44533</v>
      </c>
      <c r="L431" s="534">
        <v>45994</v>
      </c>
      <c r="M431" s="535">
        <v>48</v>
      </c>
      <c r="N431" s="389">
        <v>28800000</v>
      </c>
      <c r="O431" s="536">
        <f t="shared" si="39"/>
        <v>600000</v>
      </c>
      <c r="P431" s="299">
        <f t="shared" ca="1" si="40"/>
        <v>1.0774363618826708</v>
      </c>
      <c r="Q431" s="537">
        <f t="shared" ca="1" si="36"/>
        <v>600000</v>
      </c>
      <c r="R431" s="146"/>
      <c r="S431" s="277"/>
      <c r="T431" s="538">
        <f t="shared" si="37"/>
        <v>28800000</v>
      </c>
      <c r="U431" s="174"/>
    </row>
    <row r="432" spans="2:21" ht="17.45" customHeight="1">
      <c r="B432" s="39">
        <v>427</v>
      </c>
      <c r="C432" s="539" t="s">
        <v>1754</v>
      </c>
      <c r="D432" s="420" t="s">
        <v>1755</v>
      </c>
      <c r="E432" s="29" t="s">
        <v>1756</v>
      </c>
      <c r="F432" s="414" t="s">
        <v>26</v>
      </c>
      <c r="G432" s="414" t="s">
        <v>1757</v>
      </c>
      <c r="H432" s="223" t="s">
        <v>1758</v>
      </c>
      <c r="I432" s="57" t="s">
        <v>1759</v>
      </c>
      <c r="J432" s="57" t="s">
        <v>1760</v>
      </c>
      <c r="K432" s="518">
        <v>43707</v>
      </c>
      <c r="L432" s="518">
        <v>44803</v>
      </c>
      <c r="M432" s="519">
        <v>36</v>
      </c>
      <c r="N432" s="358">
        <v>14400000</v>
      </c>
      <c r="O432" s="225">
        <f t="shared" si="39"/>
        <v>400000</v>
      </c>
      <c r="P432" s="35">
        <f t="shared" ca="1" si="40"/>
        <v>28.610769695216003</v>
      </c>
      <c r="Q432" s="520">
        <f t="shared" ca="1" si="36"/>
        <v>11200000</v>
      </c>
      <c r="R432" s="61">
        <f>'[1]UHA Trading'!J418</f>
        <v>844560</v>
      </c>
      <c r="S432" s="48">
        <f>'[1]UHA Trading'!F419</f>
        <v>1</v>
      </c>
      <c r="T432" s="108">
        <f t="shared" si="37"/>
        <v>13555440</v>
      </c>
      <c r="U432" s="174"/>
    </row>
    <row r="433" spans="1:21" ht="17.45" customHeight="1" thickBot="1">
      <c r="B433" s="26">
        <v>428</v>
      </c>
      <c r="C433" s="540" t="s">
        <v>1761</v>
      </c>
      <c r="D433" s="425" t="s">
        <v>1755</v>
      </c>
      <c r="E433" s="541" t="s">
        <v>1762</v>
      </c>
      <c r="F433" s="443" t="s">
        <v>26</v>
      </c>
      <c r="G433" s="443" t="s">
        <v>1757</v>
      </c>
      <c r="H433" s="322" t="s">
        <v>1763</v>
      </c>
      <c r="I433" s="343" t="s">
        <v>1764</v>
      </c>
      <c r="J433" s="343" t="s">
        <v>1765</v>
      </c>
      <c r="K433" s="542">
        <v>43763</v>
      </c>
      <c r="L433" s="542">
        <v>44859</v>
      </c>
      <c r="M433" s="543">
        <v>36</v>
      </c>
      <c r="N433" s="376">
        <v>14400000</v>
      </c>
      <c r="O433" s="544">
        <f t="shared" si="39"/>
        <v>400000</v>
      </c>
      <c r="P433" s="437">
        <f t="shared" ca="1" si="40"/>
        <v>26.744103028549336</v>
      </c>
      <c r="Q433" s="545">
        <f t="shared" ca="1" si="36"/>
        <v>10400000</v>
      </c>
      <c r="R433" s="325">
        <f>'[1]UHA Trading'!J56</f>
        <v>1689160</v>
      </c>
      <c r="S433" s="345">
        <f>'[1]UHA Trading'!F57</f>
        <v>2</v>
      </c>
      <c r="T433" s="198">
        <f t="shared" si="37"/>
        <v>12710840</v>
      </c>
      <c r="U433" s="174"/>
    </row>
    <row r="434" spans="1:21" ht="17.45" customHeight="1">
      <c r="A434" s="284" t="s">
        <v>476</v>
      </c>
      <c r="B434" s="39">
        <v>429</v>
      </c>
      <c r="C434" s="209" t="s">
        <v>1766</v>
      </c>
      <c r="D434" s="412" t="s">
        <v>1767</v>
      </c>
      <c r="E434" s="513" t="s">
        <v>1768</v>
      </c>
      <c r="F434" s="492" t="s">
        <v>26</v>
      </c>
      <c r="G434" s="492" t="s">
        <v>27</v>
      </c>
      <c r="H434" s="211" t="s">
        <v>1769</v>
      </c>
      <c r="I434" s="212" t="s">
        <v>1770</v>
      </c>
      <c r="J434" s="212" t="s">
        <v>1771</v>
      </c>
      <c r="K434" s="514">
        <v>43876</v>
      </c>
      <c r="L434" s="546">
        <v>44607</v>
      </c>
      <c r="M434" s="515">
        <v>24</v>
      </c>
      <c r="N434" s="547">
        <f>6000000+12000000</f>
        <v>18000000</v>
      </c>
      <c r="O434" s="214">
        <f t="shared" si="39"/>
        <v>750000</v>
      </c>
      <c r="P434" s="216">
        <f t="shared" ca="1" si="40"/>
        <v>22.97743636188267</v>
      </c>
      <c r="Q434" s="548">
        <f t="shared" ref="Q434:Q481" ca="1" si="41">LEFT(P434,2)*O434</f>
        <v>16500000</v>
      </c>
      <c r="R434" s="105">
        <f>'[1]Champion Kurnia Djaja'!J128</f>
        <v>10143401</v>
      </c>
      <c r="S434" s="134">
        <f>'[1]Champion Kurnia Djaja'!F129</f>
        <v>5</v>
      </c>
      <c r="T434" s="78">
        <f t="shared" si="37"/>
        <v>7856599</v>
      </c>
      <c r="U434" s="174"/>
    </row>
    <row r="435" spans="1:21" ht="17.45" customHeight="1">
      <c r="B435" s="26">
        <v>430</v>
      </c>
      <c r="C435" s="549" t="s">
        <v>1772</v>
      </c>
      <c r="D435" s="526" t="s">
        <v>1767</v>
      </c>
      <c r="E435" s="41" t="s">
        <v>1773</v>
      </c>
      <c r="F435" s="421" t="s">
        <v>1774</v>
      </c>
      <c r="G435" s="421" t="s">
        <v>1775</v>
      </c>
      <c r="H435" s="335" t="s">
        <v>1776</v>
      </c>
      <c r="I435" s="336" t="s">
        <v>1777</v>
      </c>
      <c r="J435" s="336" t="s">
        <v>1778</v>
      </c>
      <c r="K435" s="550">
        <v>44075</v>
      </c>
      <c r="L435" s="550">
        <v>44440</v>
      </c>
      <c r="M435" s="551">
        <v>12</v>
      </c>
      <c r="N435" s="371">
        <v>9300000</v>
      </c>
      <c r="O435" s="60">
        <f t="shared" si="39"/>
        <v>775000</v>
      </c>
      <c r="P435" s="74">
        <f t="shared" ca="1" si="40"/>
        <v>16.344103028549338</v>
      </c>
      <c r="Q435" s="522">
        <f t="shared" ca="1" si="41"/>
        <v>12400000</v>
      </c>
      <c r="R435" s="127">
        <f>'[1]Champion Kurnia Djaja'!J44</f>
        <v>15477849</v>
      </c>
      <c r="S435" s="521">
        <f>'[1]Champion Kurnia Djaja'!F45</f>
        <v>9</v>
      </c>
      <c r="T435" s="454">
        <f t="shared" si="37"/>
        <v>-6177849</v>
      </c>
      <c r="U435" s="174"/>
    </row>
    <row r="436" spans="1:21" ht="17.45" customHeight="1">
      <c r="B436" s="39">
        <v>431</v>
      </c>
      <c r="C436" s="246" t="s">
        <v>1779</v>
      </c>
      <c r="D436" s="526" t="s">
        <v>1767</v>
      </c>
      <c r="E436" s="29" t="s">
        <v>1780</v>
      </c>
      <c r="F436" s="451"/>
      <c r="G436" s="451"/>
      <c r="H436" s="223" t="s">
        <v>1781</v>
      </c>
      <c r="I436" s="57" t="s">
        <v>1782</v>
      </c>
      <c r="J436" s="57" t="s">
        <v>1783</v>
      </c>
      <c r="K436" s="518">
        <v>44375</v>
      </c>
      <c r="L436" s="518">
        <v>44740</v>
      </c>
      <c r="M436" s="519">
        <v>12</v>
      </c>
      <c r="N436" s="358">
        <v>17400000</v>
      </c>
      <c r="O436" s="64">
        <f t="shared" si="39"/>
        <v>1450000</v>
      </c>
      <c r="P436" s="74">
        <f t="shared" ca="1" si="40"/>
        <v>6.3441030285493376</v>
      </c>
      <c r="Q436" s="522">
        <f t="shared" ca="1" si="41"/>
        <v>8700000</v>
      </c>
      <c r="R436" s="61">
        <f>'[1]Champion Kurnia Djaja'!J164</f>
        <v>10693433</v>
      </c>
      <c r="S436" s="118">
        <f>'[1]Champion Kurnia Djaja'!F165</f>
        <v>7</v>
      </c>
      <c r="T436" s="108">
        <f t="shared" si="37"/>
        <v>6706567</v>
      </c>
      <c r="U436" s="174"/>
    </row>
    <row r="437" spans="1:21" ht="17.45" customHeight="1">
      <c r="B437" s="26">
        <v>432</v>
      </c>
      <c r="C437" s="246" t="s">
        <v>1779</v>
      </c>
      <c r="D437" s="526" t="s">
        <v>1767</v>
      </c>
      <c r="E437" s="29" t="s">
        <v>1780</v>
      </c>
      <c r="F437" s="451"/>
      <c r="G437" s="451"/>
      <c r="H437" s="223" t="s">
        <v>1784</v>
      </c>
      <c r="I437" s="57" t="s">
        <v>1785</v>
      </c>
      <c r="J437" s="57" t="s">
        <v>1786</v>
      </c>
      <c r="K437" s="518">
        <v>44375</v>
      </c>
      <c r="L437" s="518">
        <v>44740</v>
      </c>
      <c r="M437" s="519">
        <v>12</v>
      </c>
      <c r="N437" s="358">
        <v>17400000</v>
      </c>
      <c r="O437" s="64">
        <f t="shared" si="39"/>
        <v>1450000</v>
      </c>
      <c r="P437" s="74">
        <f t="shared" ca="1" si="40"/>
        <v>6.3441030285493376</v>
      </c>
      <c r="Q437" s="522">
        <f t="shared" ca="1" si="41"/>
        <v>8700000</v>
      </c>
      <c r="R437" s="61">
        <f>'[1]Champion Kurnia Djaja'!J238</f>
        <v>4455204</v>
      </c>
      <c r="S437" s="118">
        <f>'[1]Champion Kurnia Djaja'!F239</f>
        <v>5</v>
      </c>
      <c r="T437" s="108">
        <f t="shared" si="37"/>
        <v>12944796</v>
      </c>
      <c r="U437" s="174"/>
    </row>
    <row r="438" spans="1:21" ht="17.45" customHeight="1">
      <c r="B438" s="39">
        <v>433</v>
      </c>
      <c r="C438" s="246" t="s">
        <v>1779</v>
      </c>
      <c r="D438" s="526" t="s">
        <v>1767</v>
      </c>
      <c r="E438" s="29" t="s">
        <v>1780</v>
      </c>
      <c r="F438" s="451"/>
      <c r="G438" s="451"/>
      <c r="H438" s="223" t="s">
        <v>1787</v>
      </c>
      <c r="I438" s="57" t="s">
        <v>1788</v>
      </c>
      <c r="J438" s="57" t="s">
        <v>1789</v>
      </c>
      <c r="K438" s="518">
        <v>44375</v>
      </c>
      <c r="L438" s="518">
        <v>44740</v>
      </c>
      <c r="M438" s="519">
        <v>12</v>
      </c>
      <c r="N438" s="358">
        <v>17400000</v>
      </c>
      <c r="O438" s="64">
        <f t="shared" si="39"/>
        <v>1450000</v>
      </c>
      <c r="P438" s="74">
        <f t="shared" ca="1" si="40"/>
        <v>6.3441030285493376</v>
      </c>
      <c r="Q438" s="522">
        <f t="shared" ca="1" si="41"/>
        <v>8700000</v>
      </c>
      <c r="R438" s="61">
        <f>'[1]Champion Kurnia Djaja'!J201</f>
        <v>22505764</v>
      </c>
      <c r="S438" s="118">
        <f>'[1]Champion Kurnia Djaja'!F202</f>
        <v>5</v>
      </c>
      <c r="T438" s="454">
        <f t="shared" si="37"/>
        <v>-5105764</v>
      </c>
      <c r="U438" s="174"/>
    </row>
    <row r="439" spans="1:21" ht="17.45" customHeight="1">
      <c r="B439" s="26">
        <v>434</v>
      </c>
      <c r="C439" s="253" t="s">
        <v>1790</v>
      </c>
      <c r="D439" s="526" t="s">
        <v>1767</v>
      </c>
      <c r="E439" s="41" t="s">
        <v>1780</v>
      </c>
      <c r="F439" s="504"/>
      <c r="G439" s="504"/>
      <c r="H439" s="335" t="s">
        <v>1791</v>
      </c>
      <c r="I439" s="336" t="s">
        <v>1792</v>
      </c>
      <c r="J439" s="336" t="s">
        <v>1793</v>
      </c>
      <c r="K439" s="550">
        <v>44375</v>
      </c>
      <c r="L439" s="550">
        <v>44740</v>
      </c>
      <c r="M439" s="551">
        <v>12</v>
      </c>
      <c r="N439" s="371">
        <v>19200000</v>
      </c>
      <c r="O439" s="60">
        <f t="shared" si="39"/>
        <v>1600000</v>
      </c>
      <c r="P439" s="74">
        <f t="shared" ca="1" si="40"/>
        <v>6.3441030285493376</v>
      </c>
      <c r="Q439" s="522">
        <f t="shared" ca="1" si="41"/>
        <v>9600000</v>
      </c>
      <c r="R439" s="127">
        <f>'[1]Champion Kurnia Djaja'!J345</f>
        <v>6556719</v>
      </c>
      <c r="S439" s="128">
        <f>'[1]Champion Kurnia Djaja'!F346</f>
        <v>4</v>
      </c>
      <c r="T439" s="108">
        <f t="shared" si="37"/>
        <v>12643281</v>
      </c>
      <c r="U439" s="174"/>
    </row>
    <row r="440" spans="1:21" ht="17.45" customHeight="1">
      <c r="B440" s="39">
        <v>435</v>
      </c>
      <c r="C440" s="246" t="s">
        <v>1794</v>
      </c>
      <c r="D440" s="526" t="s">
        <v>1767</v>
      </c>
      <c r="E440" s="29" t="s">
        <v>1795</v>
      </c>
      <c r="F440" s="451"/>
      <c r="G440" s="451"/>
      <c r="H440" s="223" t="s">
        <v>1796</v>
      </c>
      <c r="I440" s="57" t="s">
        <v>1797</v>
      </c>
      <c r="J440" s="57" t="s">
        <v>1798</v>
      </c>
      <c r="K440" s="518">
        <v>44371</v>
      </c>
      <c r="L440" s="518">
        <v>44736</v>
      </c>
      <c r="M440" s="519">
        <v>12</v>
      </c>
      <c r="N440" s="358">
        <v>11160000</v>
      </c>
      <c r="O440" s="64">
        <f t="shared" si="39"/>
        <v>930000</v>
      </c>
      <c r="P440" s="74">
        <f t="shared" ca="1" si="40"/>
        <v>6.4774363618826705</v>
      </c>
      <c r="Q440" s="522">
        <f t="shared" ca="1" si="41"/>
        <v>5580000</v>
      </c>
      <c r="R440" s="61">
        <f>'[1]Champion Kurnia Djaja'!J415</f>
        <v>297627</v>
      </c>
      <c r="S440" s="118">
        <f>'[1]Champion Kurnia Djaja'!F416</f>
        <v>1</v>
      </c>
      <c r="T440" s="108">
        <f t="shared" si="37"/>
        <v>10862373</v>
      </c>
      <c r="U440" s="174"/>
    </row>
    <row r="441" spans="1:21" ht="17.45" customHeight="1">
      <c r="B441" s="26">
        <v>436</v>
      </c>
      <c r="C441" s="246" t="s">
        <v>1794</v>
      </c>
      <c r="D441" s="526" t="s">
        <v>1767</v>
      </c>
      <c r="E441" s="29" t="s">
        <v>1795</v>
      </c>
      <c r="F441" s="451"/>
      <c r="G441" s="451"/>
      <c r="H441" s="223" t="s">
        <v>1799</v>
      </c>
      <c r="I441" s="57" t="s">
        <v>1800</v>
      </c>
      <c r="J441" s="57" t="s">
        <v>1801</v>
      </c>
      <c r="K441" s="518">
        <v>44371</v>
      </c>
      <c r="L441" s="518">
        <v>44736</v>
      </c>
      <c r="M441" s="519">
        <v>12</v>
      </c>
      <c r="N441" s="358">
        <v>11160000</v>
      </c>
      <c r="O441" s="64">
        <f t="shared" si="39"/>
        <v>930000</v>
      </c>
      <c r="P441" s="74">
        <f t="shared" ca="1" si="40"/>
        <v>6.4774363618826705</v>
      </c>
      <c r="Q441" s="522">
        <f t="shared" ca="1" si="41"/>
        <v>5580000</v>
      </c>
      <c r="R441" s="61"/>
      <c r="S441" s="118"/>
      <c r="T441" s="108">
        <f t="shared" si="37"/>
        <v>11160000</v>
      </c>
      <c r="U441" s="174"/>
    </row>
    <row r="442" spans="1:21" ht="17.45" customHeight="1">
      <c r="B442" s="39">
        <v>437</v>
      </c>
      <c r="C442" s="246" t="s">
        <v>1794</v>
      </c>
      <c r="D442" s="526" t="s">
        <v>1767</v>
      </c>
      <c r="E442" s="29" t="s">
        <v>1795</v>
      </c>
      <c r="F442" s="451"/>
      <c r="G442" s="451"/>
      <c r="H442" s="223" t="s">
        <v>1802</v>
      </c>
      <c r="I442" s="57" t="s">
        <v>1803</v>
      </c>
      <c r="J442" s="57" t="s">
        <v>1804</v>
      </c>
      <c r="K442" s="518">
        <v>44371</v>
      </c>
      <c r="L442" s="518">
        <v>44736</v>
      </c>
      <c r="M442" s="519">
        <v>12</v>
      </c>
      <c r="N442" s="358">
        <v>11160000</v>
      </c>
      <c r="O442" s="64">
        <f t="shared" si="39"/>
        <v>930000</v>
      </c>
      <c r="P442" s="74">
        <f t="shared" ca="1" si="40"/>
        <v>6.4774363618826705</v>
      </c>
      <c r="Q442" s="522">
        <f t="shared" ca="1" si="41"/>
        <v>5580000</v>
      </c>
      <c r="R442" s="61">
        <f>'[1]Champion Kurnia Djaja'!J379</f>
        <v>297627</v>
      </c>
      <c r="S442" s="118">
        <f>'[1]Champion Kurnia Djaja'!F380</f>
        <v>1</v>
      </c>
      <c r="T442" s="108">
        <f t="shared" si="37"/>
        <v>10862373</v>
      </c>
      <c r="U442" s="174"/>
    </row>
    <row r="443" spans="1:21" ht="17.45" customHeight="1">
      <c r="B443" s="26">
        <v>438</v>
      </c>
      <c r="C443" s="246" t="s">
        <v>1794</v>
      </c>
      <c r="D443" s="526" t="s">
        <v>1767</v>
      </c>
      <c r="E443" s="29" t="s">
        <v>1795</v>
      </c>
      <c r="F443" s="451"/>
      <c r="G443" s="451"/>
      <c r="H443" s="223" t="s">
        <v>1805</v>
      </c>
      <c r="I443" s="57" t="s">
        <v>1806</v>
      </c>
      <c r="J443" s="57" t="s">
        <v>1807</v>
      </c>
      <c r="K443" s="518">
        <v>44371</v>
      </c>
      <c r="L443" s="518">
        <v>44736</v>
      </c>
      <c r="M443" s="519">
        <v>12</v>
      </c>
      <c r="N443" s="358">
        <v>11160000</v>
      </c>
      <c r="O443" s="64">
        <f t="shared" si="39"/>
        <v>930000</v>
      </c>
      <c r="P443" s="74">
        <f t="shared" ca="1" si="40"/>
        <v>6.4774363618826705</v>
      </c>
      <c r="Q443" s="522">
        <f t="shared" ca="1" si="41"/>
        <v>5580000</v>
      </c>
      <c r="R443" s="61"/>
      <c r="S443" s="118"/>
      <c r="T443" s="108">
        <f t="shared" si="37"/>
        <v>11160000</v>
      </c>
      <c r="U443" s="174"/>
    </row>
    <row r="444" spans="1:21" ht="17.45" customHeight="1">
      <c r="B444" s="39">
        <v>439</v>
      </c>
      <c r="C444" s="246" t="s">
        <v>1794</v>
      </c>
      <c r="D444" s="526" t="s">
        <v>1767</v>
      </c>
      <c r="E444" s="29" t="s">
        <v>1795</v>
      </c>
      <c r="F444" s="451"/>
      <c r="G444" s="451"/>
      <c r="H444" s="223" t="s">
        <v>1808</v>
      </c>
      <c r="I444" s="57" t="s">
        <v>1809</v>
      </c>
      <c r="J444" s="57" t="s">
        <v>1810</v>
      </c>
      <c r="K444" s="518">
        <v>44371</v>
      </c>
      <c r="L444" s="518">
        <v>44736</v>
      </c>
      <c r="M444" s="519">
        <v>12</v>
      </c>
      <c r="N444" s="358">
        <v>11160000</v>
      </c>
      <c r="O444" s="64">
        <f t="shared" si="39"/>
        <v>930000</v>
      </c>
      <c r="P444" s="74">
        <f t="shared" ca="1" si="40"/>
        <v>6.4774363618826705</v>
      </c>
      <c r="Q444" s="522">
        <f t="shared" ca="1" si="41"/>
        <v>5580000</v>
      </c>
      <c r="R444" s="61"/>
      <c r="S444" s="118"/>
      <c r="T444" s="108">
        <f t="shared" si="37"/>
        <v>11160000</v>
      </c>
      <c r="U444" s="174"/>
    </row>
    <row r="445" spans="1:21" ht="17.45" customHeight="1">
      <c r="B445" s="26">
        <v>440</v>
      </c>
      <c r="C445" s="246" t="s">
        <v>1794</v>
      </c>
      <c r="D445" s="526" t="s">
        <v>1767</v>
      </c>
      <c r="E445" s="29" t="s">
        <v>1795</v>
      </c>
      <c r="F445" s="451"/>
      <c r="G445" s="451"/>
      <c r="H445" s="223" t="s">
        <v>1811</v>
      </c>
      <c r="I445" s="57" t="s">
        <v>1812</v>
      </c>
      <c r="J445" s="57" t="s">
        <v>1813</v>
      </c>
      <c r="K445" s="518">
        <v>44371</v>
      </c>
      <c r="L445" s="518">
        <v>44736</v>
      </c>
      <c r="M445" s="519">
        <v>12</v>
      </c>
      <c r="N445" s="358">
        <v>11160000</v>
      </c>
      <c r="O445" s="64">
        <f t="shared" si="39"/>
        <v>930000</v>
      </c>
      <c r="P445" s="74">
        <f t="shared" ca="1" si="40"/>
        <v>6.4774363618826705</v>
      </c>
      <c r="Q445" s="522">
        <f t="shared" ca="1" si="41"/>
        <v>5580000</v>
      </c>
      <c r="R445" s="61">
        <f>'[1]Champion Kurnia Djaja'!J451</f>
        <v>809765</v>
      </c>
      <c r="S445" s="118">
        <f>'[1]Champion Kurnia Djaja'!F452</f>
        <v>1</v>
      </c>
      <c r="T445" s="108">
        <f t="shared" si="37"/>
        <v>10350235</v>
      </c>
      <c r="U445" s="174"/>
    </row>
    <row r="446" spans="1:21" ht="17.45" customHeight="1">
      <c r="B446" s="39">
        <v>441</v>
      </c>
      <c r="C446" s="246" t="s">
        <v>1794</v>
      </c>
      <c r="D446" s="526" t="s">
        <v>1767</v>
      </c>
      <c r="E446" s="29" t="s">
        <v>1795</v>
      </c>
      <c r="F446" s="451"/>
      <c r="G446" s="451"/>
      <c r="H446" s="223" t="s">
        <v>1814</v>
      </c>
      <c r="I446" s="57" t="s">
        <v>1815</v>
      </c>
      <c r="J446" s="57" t="s">
        <v>1816</v>
      </c>
      <c r="K446" s="518">
        <v>44371</v>
      </c>
      <c r="L446" s="518">
        <v>44736</v>
      </c>
      <c r="M446" s="519">
        <v>12</v>
      </c>
      <c r="N446" s="358">
        <v>11160000</v>
      </c>
      <c r="O446" s="64">
        <f t="shared" si="39"/>
        <v>930000</v>
      </c>
      <c r="P446" s="74">
        <f t="shared" ca="1" si="40"/>
        <v>6.4774363618826705</v>
      </c>
      <c r="Q446" s="522">
        <f t="shared" ca="1" si="41"/>
        <v>5580000</v>
      </c>
      <c r="R446" s="61">
        <f>'[1]Champion Kurnia Djaja'!J525</f>
        <v>339955</v>
      </c>
      <c r="S446" s="118">
        <f>'[1]Champion Kurnia Djaja'!F526</f>
        <v>1</v>
      </c>
      <c r="T446" s="108">
        <f t="shared" si="37"/>
        <v>10820045</v>
      </c>
      <c r="U446" s="174"/>
    </row>
    <row r="447" spans="1:21" ht="17.45" customHeight="1">
      <c r="B447" s="26">
        <v>442</v>
      </c>
      <c r="C447" s="246" t="s">
        <v>1794</v>
      </c>
      <c r="D447" s="526" t="s">
        <v>1767</v>
      </c>
      <c r="E447" s="29" t="s">
        <v>1795</v>
      </c>
      <c r="F447" s="451"/>
      <c r="G447" s="451"/>
      <c r="H447" s="223" t="s">
        <v>1817</v>
      </c>
      <c r="I447" s="57" t="s">
        <v>1818</v>
      </c>
      <c r="J447" s="57" t="s">
        <v>1819</v>
      </c>
      <c r="K447" s="518">
        <v>44371</v>
      </c>
      <c r="L447" s="518">
        <v>44736</v>
      </c>
      <c r="M447" s="519">
        <v>12</v>
      </c>
      <c r="N447" s="358">
        <v>11160000</v>
      </c>
      <c r="O447" s="64">
        <f t="shared" si="39"/>
        <v>930000</v>
      </c>
      <c r="P447" s="74">
        <f t="shared" ca="1" si="40"/>
        <v>6.4774363618826705</v>
      </c>
      <c r="Q447" s="522">
        <f t="shared" ca="1" si="41"/>
        <v>5580000</v>
      </c>
      <c r="R447" s="61">
        <f>'[1]Champion Kurnia Djaja'!J488</f>
        <v>507705</v>
      </c>
      <c r="S447" s="118">
        <f>'[1]Champion Kurnia Djaja'!F489</f>
        <v>1</v>
      </c>
      <c r="T447" s="108">
        <f t="shared" si="37"/>
        <v>10652295</v>
      </c>
      <c r="U447" s="174"/>
    </row>
    <row r="448" spans="1:21" ht="17.45" customHeight="1">
      <c r="B448" s="39">
        <v>443</v>
      </c>
      <c r="C448" s="246" t="s">
        <v>1794</v>
      </c>
      <c r="D448" s="526" t="s">
        <v>1767</v>
      </c>
      <c r="E448" s="29" t="s">
        <v>1795</v>
      </c>
      <c r="F448" s="451"/>
      <c r="G448" s="451"/>
      <c r="H448" s="223" t="s">
        <v>1820</v>
      </c>
      <c r="I448" s="57" t="s">
        <v>1821</v>
      </c>
      <c r="J448" s="57" t="s">
        <v>1822</v>
      </c>
      <c r="K448" s="518">
        <v>44371</v>
      </c>
      <c r="L448" s="518">
        <v>44736</v>
      </c>
      <c r="M448" s="519">
        <v>12</v>
      </c>
      <c r="N448" s="358">
        <v>11160000</v>
      </c>
      <c r="O448" s="64">
        <f t="shared" si="39"/>
        <v>930000</v>
      </c>
      <c r="P448" s="74">
        <f t="shared" ca="1" si="40"/>
        <v>6.4774363618826705</v>
      </c>
      <c r="Q448" s="522">
        <f t="shared" ca="1" si="41"/>
        <v>5580000</v>
      </c>
      <c r="R448" s="61"/>
      <c r="S448" s="118"/>
      <c r="T448" s="108">
        <f t="shared" si="37"/>
        <v>11160000</v>
      </c>
      <c r="U448" s="174"/>
    </row>
    <row r="449" spans="1:21" ht="17.45" customHeight="1">
      <c r="B449" s="26">
        <v>444</v>
      </c>
      <c r="C449" s="246" t="s">
        <v>1794</v>
      </c>
      <c r="D449" s="526" t="s">
        <v>1767</v>
      </c>
      <c r="E449" s="29" t="s">
        <v>1795</v>
      </c>
      <c r="F449" s="451"/>
      <c r="G449" s="451"/>
      <c r="H449" s="223" t="s">
        <v>1823</v>
      </c>
      <c r="I449" s="57" t="s">
        <v>1824</v>
      </c>
      <c r="J449" s="57" t="s">
        <v>1825</v>
      </c>
      <c r="K449" s="518">
        <v>44371</v>
      </c>
      <c r="L449" s="518">
        <v>44736</v>
      </c>
      <c r="M449" s="519">
        <v>12</v>
      </c>
      <c r="N449" s="358">
        <v>11160000</v>
      </c>
      <c r="O449" s="64">
        <f t="shared" si="39"/>
        <v>930000</v>
      </c>
      <c r="P449" s="74">
        <f t="shared" ca="1" si="40"/>
        <v>6.4774363618826705</v>
      </c>
      <c r="Q449" s="522">
        <f t="shared" ca="1" si="41"/>
        <v>5580000</v>
      </c>
      <c r="R449" s="61"/>
      <c r="S449" s="118"/>
      <c r="T449" s="108">
        <f t="shared" si="37"/>
        <v>11160000</v>
      </c>
      <c r="U449" s="174"/>
    </row>
    <row r="450" spans="1:21" ht="17.45" customHeight="1">
      <c r="B450" s="39">
        <v>445</v>
      </c>
      <c r="C450" s="246" t="s">
        <v>1794</v>
      </c>
      <c r="D450" s="526" t="s">
        <v>1767</v>
      </c>
      <c r="E450" s="29" t="s">
        <v>1795</v>
      </c>
      <c r="F450" s="451"/>
      <c r="G450" s="451"/>
      <c r="H450" s="223" t="s">
        <v>1826</v>
      </c>
      <c r="I450" s="57" t="s">
        <v>1827</v>
      </c>
      <c r="J450" s="57" t="s">
        <v>1828</v>
      </c>
      <c r="K450" s="518">
        <v>44371</v>
      </c>
      <c r="L450" s="518">
        <v>44736</v>
      </c>
      <c r="M450" s="519">
        <v>12</v>
      </c>
      <c r="N450" s="358">
        <v>11160000</v>
      </c>
      <c r="O450" s="64">
        <f t="shared" si="39"/>
        <v>930000</v>
      </c>
      <c r="P450" s="74">
        <f t="shared" ca="1" si="40"/>
        <v>6.4774363618826705</v>
      </c>
      <c r="Q450" s="522">
        <f t="shared" ca="1" si="41"/>
        <v>5580000</v>
      </c>
      <c r="R450" s="61">
        <f>'[1]Champion Kurnia Djaja'!J311</f>
        <v>301455</v>
      </c>
      <c r="S450" s="118">
        <f>'[1]Champion Kurnia Djaja'!F312</f>
        <v>1</v>
      </c>
      <c r="T450" s="108">
        <f t="shared" si="37"/>
        <v>10858545</v>
      </c>
      <c r="U450" s="174"/>
    </row>
    <row r="451" spans="1:21" ht="17.45" customHeight="1">
      <c r="B451" s="26">
        <v>446</v>
      </c>
      <c r="C451" s="246" t="s">
        <v>1794</v>
      </c>
      <c r="D451" s="526" t="s">
        <v>1767</v>
      </c>
      <c r="E451" s="29" t="s">
        <v>1795</v>
      </c>
      <c r="F451" s="451"/>
      <c r="G451" s="451"/>
      <c r="H451" s="223" t="s">
        <v>1829</v>
      </c>
      <c r="I451" s="57" t="s">
        <v>1830</v>
      </c>
      <c r="J451" s="57" t="s">
        <v>1831</v>
      </c>
      <c r="K451" s="518">
        <v>44371</v>
      </c>
      <c r="L451" s="518">
        <v>44736</v>
      </c>
      <c r="M451" s="519">
        <v>12</v>
      </c>
      <c r="N451" s="358">
        <v>11160000</v>
      </c>
      <c r="O451" s="64">
        <f t="shared" si="39"/>
        <v>930000</v>
      </c>
      <c r="P451" s="74">
        <f t="shared" ca="1" si="40"/>
        <v>6.4774363618826705</v>
      </c>
      <c r="Q451" s="522">
        <f t="shared" ca="1" si="41"/>
        <v>5580000</v>
      </c>
      <c r="R451" s="61"/>
      <c r="S451" s="118"/>
      <c r="T451" s="108">
        <f t="shared" si="37"/>
        <v>11160000</v>
      </c>
      <c r="U451" s="174"/>
    </row>
    <row r="452" spans="1:21" ht="17.45" customHeight="1">
      <c r="B452" s="39">
        <v>447</v>
      </c>
      <c r="C452" s="246" t="s">
        <v>1794</v>
      </c>
      <c r="D452" s="526" t="s">
        <v>1767</v>
      </c>
      <c r="E452" s="29" t="s">
        <v>1795</v>
      </c>
      <c r="F452" s="451"/>
      <c r="G452" s="451"/>
      <c r="H452" s="223" t="s">
        <v>1832</v>
      </c>
      <c r="I452" s="57" t="s">
        <v>1833</v>
      </c>
      <c r="J452" s="57" t="s">
        <v>1834</v>
      </c>
      <c r="K452" s="518">
        <v>44371</v>
      </c>
      <c r="L452" s="518">
        <v>44736</v>
      </c>
      <c r="M452" s="519">
        <v>12</v>
      </c>
      <c r="N452" s="358">
        <v>11160000</v>
      </c>
      <c r="O452" s="64">
        <f t="shared" si="39"/>
        <v>930000</v>
      </c>
      <c r="P452" s="74">
        <f t="shared" ca="1" si="40"/>
        <v>6.4774363618826705</v>
      </c>
      <c r="Q452" s="522">
        <f t="shared" ca="1" si="41"/>
        <v>5580000</v>
      </c>
      <c r="R452" s="61"/>
      <c r="S452" s="118"/>
      <c r="T452" s="108">
        <f t="shared" ref="T452:T493" si="42">N452-R452</f>
        <v>11160000</v>
      </c>
      <c r="U452" s="174"/>
    </row>
    <row r="453" spans="1:21" ht="17.45" customHeight="1">
      <c r="B453" s="26">
        <v>448</v>
      </c>
      <c r="C453" s="246" t="s">
        <v>1794</v>
      </c>
      <c r="D453" s="526" t="s">
        <v>1767</v>
      </c>
      <c r="E453" s="29" t="s">
        <v>1795</v>
      </c>
      <c r="F453" s="451"/>
      <c r="G453" s="451"/>
      <c r="H453" s="223" t="s">
        <v>1835</v>
      </c>
      <c r="I453" s="57" t="s">
        <v>1836</v>
      </c>
      <c r="J453" s="57" t="s">
        <v>1837</v>
      </c>
      <c r="K453" s="518">
        <v>44371</v>
      </c>
      <c r="L453" s="518">
        <v>44736</v>
      </c>
      <c r="M453" s="519">
        <v>12</v>
      </c>
      <c r="N453" s="358">
        <v>11160000</v>
      </c>
      <c r="O453" s="64">
        <f t="shared" si="39"/>
        <v>930000</v>
      </c>
      <c r="P453" s="74">
        <f t="shared" ca="1" si="40"/>
        <v>6.4774363618826705</v>
      </c>
      <c r="Q453" s="522">
        <f t="shared" ca="1" si="41"/>
        <v>5580000</v>
      </c>
      <c r="R453" s="61"/>
      <c r="S453" s="118"/>
      <c r="T453" s="108">
        <f t="shared" si="42"/>
        <v>11160000</v>
      </c>
      <c r="U453" s="174"/>
    </row>
    <row r="454" spans="1:21" ht="17.45" customHeight="1">
      <c r="B454" s="39">
        <v>449</v>
      </c>
      <c r="C454" s="246" t="s">
        <v>1794</v>
      </c>
      <c r="D454" s="526" t="s">
        <v>1767</v>
      </c>
      <c r="E454" s="29" t="s">
        <v>1795</v>
      </c>
      <c r="F454" s="451"/>
      <c r="G454" s="451"/>
      <c r="H454" s="223" t="s">
        <v>1838</v>
      </c>
      <c r="I454" s="57" t="s">
        <v>1839</v>
      </c>
      <c r="J454" s="57" t="s">
        <v>1840</v>
      </c>
      <c r="K454" s="518">
        <v>44371</v>
      </c>
      <c r="L454" s="518">
        <v>44736</v>
      </c>
      <c r="M454" s="519">
        <v>12</v>
      </c>
      <c r="N454" s="358">
        <v>11160000</v>
      </c>
      <c r="O454" s="64">
        <f t="shared" si="39"/>
        <v>930000</v>
      </c>
      <c r="P454" s="74">
        <f t="shared" ca="1" si="40"/>
        <v>6.4774363618826705</v>
      </c>
      <c r="Q454" s="522">
        <f t="shared" ca="1" si="41"/>
        <v>5580000</v>
      </c>
      <c r="R454" s="61">
        <f>'[1]Champion Kurnia Djaja'!J275</f>
        <v>651755</v>
      </c>
      <c r="S454" s="118">
        <f>'[1]Champion Kurnia Djaja'!F276</f>
        <v>2</v>
      </c>
      <c r="T454" s="108">
        <f t="shared" si="42"/>
        <v>10508245</v>
      </c>
      <c r="U454" s="174"/>
    </row>
    <row r="455" spans="1:21" ht="17.45" customHeight="1" thickBot="1">
      <c r="B455" s="26">
        <v>450</v>
      </c>
      <c r="C455" s="246" t="s">
        <v>1794</v>
      </c>
      <c r="D455" s="526" t="s">
        <v>1767</v>
      </c>
      <c r="E455" s="29" t="s">
        <v>1795</v>
      </c>
      <c r="F455" s="451"/>
      <c r="G455" s="451"/>
      <c r="H455" s="223" t="s">
        <v>1841</v>
      </c>
      <c r="I455" s="57" t="s">
        <v>1842</v>
      </c>
      <c r="J455" s="57" t="s">
        <v>1843</v>
      </c>
      <c r="K455" s="518">
        <v>44371</v>
      </c>
      <c r="L455" s="518">
        <v>44736</v>
      </c>
      <c r="M455" s="519">
        <v>12</v>
      </c>
      <c r="N455" s="358">
        <v>11160000</v>
      </c>
      <c r="O455" s="64">
        <f t="shared" si="39"/>
        <v>930000</v>
      </c>
      <c r="P455" s="74">
        <f t="shared" ca="1" si="40"/>
        <v>6.4774363618826705</v>
      </c>
      <c r="Q455" s="522">
        <f t="shared" ca="1" si="41"/>
        <v>5580000</v>
      </c>
      <c r="R455" s="61"/>
      <c r="S455" s="118"/>
      <c r="T455" s="108">
        <f t="shared" si="42"/>
        <v>11160000</v>
      </c>
      <c r="U455" s="552">
        <f>T455*16</f>
        <v>178560000</v>
      </c>
    </row>
    <row r="456" spans="1:21" ht="17.45" customHeight="1" thickBot="1">
      <c r="A456" s="553" t="s">
        <v>183</v>
      </c>
      <c r="B456" s="39">
        <v>451</v>
      </c>
      <c r="C456" s="554" t="s">
        <v>1844</v>
      </c>
      <c r="D456" s="555" t="s">
        <v>1845</v>
      </c>
      <c r="E456" s="175" t="s">
        <v>1846</v>
      </c>
      <c r="F456" s="556" t="s">
        <v>187</v>
      </c>
      <c r="G456" s="556" t="s">
        <v>188</v>
      </c>
      <c r="H456" s="485" t="s">
        <v>1847</v>
      </c>
      <c r="I456" s="486" t="s">
        <v>1848</v>
      </c>
      <c r="J456" s="486" t="s">
        <v>1849</v>
      </c>
      <c r="K456" s="557">
        <v>43699</v>
      </c>
      <c r="L456" s="557">
        <v>45160</v>
      </c>
      <c r="M456" s="558">
        <v>48</v>
      </c>
      <c r="N456" s="448">
        <f>10800000+14400000</f>
        <v>25200000</v>
      </c>
      <c r="O456" s="487">
        <f t="shared" si="39"/>
        <v>525000</v>
      </c>
      <c r="P456" s="559">
        <f t="shared" ca="1" si="40"/>
        <v>28.877436361882669</v>
      </c>
      <c r="Q456" s="560">
        <f t="shared" ca="1" si="41"/>
        <v>14700000</v>
      </c>
      <c r="R456" s="489">
        <f>'[1]Swif Asia'!J55</f>
        <v>8754143</v>
      </c>
      <c r="S456" s="561">
        <f>'[1]Swif Asia'!F56</f>
        <v>9</v>
      </c>
      <c r="T456" s="181">
        <f t="shared" si="42"/>
        <v>16445857</v>
      </c>
      <c r="U456" s="174"/>
    </row>
    <row r="457" spans="1:21" ht="17.45" customHeight="1">
      <c r="B457" s="26">
        <v>452</v>
      </c>
      <c r="C457" s="554" t="s">
        <v>1850</v>
      </c>
      <c r="D457" s="407" t="s">
        <v>1851</v>
      </c>
      <c r="E457" s="175" t="s">
        <v>1852</v>
      </c>
      <c r="F457" s="556" t="s">
        <v>1853</v>
      </c>
      <c r="G457" s="556" t="s">
        <v>1854</v>
      </c>
      <c r="H457" s="485" t="s">
        <v>1855</v>
      </c>
      <c r="I457" s="486" t="s">
        <v>1856</v>
      </c>
      <c r="J457" s="486" t="s">
        <v>1857</v>
      </c>
      <c r="K457" s="557">
        <v>43699</v>
      </c>
      <c r="L457" s="557">
        <v>45526</v>
      </c>
      <c r="M457" s="558">
        <v>60</v>
      </c>
      <c r="N457" s="448">
        <v>41927160</v>
      </c>
      <c r="O457" s="487">
        <f t="shared" si="39"/>
        <v>698786</v>
      </c>
      <c r="P457" s="288">
        <f t="shared" ca="1" si="40"/>
        <v>28.877436361882669</v>
      </c>
      <c r="Q457" s="562">
        <f t="shared" ca="1" si="41"/>
        <v>19566008</v>
      </c>
      <c r="R457" s="489">
        <f>'[1]MSIG FMC'!J152</f>
        <v>719440</v>
      </c>
      <c r="S457" s="561">
        <f>'[1]MSIG FMC'!F153</f>
        <v>1</v>
      </c>
      <c r="T457" s="181">
        <f t="shared" si="42"/>
        <v>41207720</v>
      </c>
      <c r="U457" s="174"/>
    </row>
    <row r="458" spans="1:21" ht="17.45" customHeight="1">
      <c r="B458" s="39">
        <v>453</v>
      </c>
      <c r="C458" s="354" t="s">
        <v>1858</v>
      </c>
      <c r="D458" s="420" t="s">
        <v>1851</v>
      </c>
      <c r="E458" s="29" t="s">
        <v>1694</v>
      </c>
      <c r="F458" s="451"/>
      <c r="G458" s="451"/>
      <c r="H458" s="223" t="s">
        <v>1859</v>
      </c>
      <c r="I458" s="57" t="s">
        <v>1860</v>
      </c>
      <c r="J458" s="57" t="s">
        <v>1861</v>
      </c>
      <c r="K458" s="518">
        <v>44319</v>
      </c>
      <c r="L458" s="518">
        <v>45049</v>
      </c>
      <c r="M458" s="519">
        <v>24</v>
      </c>
      <c r="N458" s="358">
        <v>16800000</v>
      </c>
      <c r="O458" s="64">
        <f t="shared" si="39"/>
        <v>700000</v>
      </c>
      <c r="P458" s="116">
        <f t="shared" ca="1" si="40"/>
        <v>8.2107696952160047</v>
      </c>
      <c r="Q458" s="523">
        <f t="shared" ca="1" si="41"/>
        <v>5600000</v>
      </c>
      <c r="R458" s="61"/>
      <c r="S458" s="118"/>
      <c r="T458" s="38">
        <f t="shared" si="42"/>
        <v>16800000</v>
      </c>
      <c r="U458" s="174"/>
    </row>
    <row r="459" spans="1:21" ht="17.45" customHeight="1">
      <c r="B459" s="26">
        <v>454</v>
      </c>
      <c r="C459" s="354" t="s">
        <v>1862</v>
      </c>
      <c r="D459" s="412" t="s">
        <v>1851</v>
      </c>
      <c r="E459" s="29" t="s">
        <v>1694</v>
      </c>
      <c r="F459" s="451" t="s">
        <v>27</v>
      </c>
      <c r="G459" s="451"/>
      <c r="H459" s="223" t="s">
        <v>1863</v>
      </c>
      <c r="I459" s="57" t="s">
        <v>1864</v>
      </c>
      <c r="J459" s="57" t="s">
        <v>1865</v>
      </c>
      <c r="K459" s="518">
        <v>44340</v>
      </c>
      <c r="L459" s="518">
        <v>45070</v>
      </c>
      <c r="M459" s="519">
        <v>24</v>
      </c>
      <c r="N459" s="358">
        <v>16800000</v>
      </c>
      <c r="O459" s="64">
        <f t="shared" si="39"/>
        <v>700000</v>
      </c>
      <c r="P459" s="116">
        <f t="shared" ca="1" si="40"/>
        <v>7.5107696952160037</v>
      </c>
      <c r="Q459" s="523">
        <f t="shared" ca="1" si="41"/>
        <v>4900000</v>
      </c>
      <c r="R459" s="61">
        <f>'[1]MSIG FMC'!J41</f>
        <v>1128674</v>
      </c>
      <c r="S459" s="118">
        <f>'[1]MSIG FMC'!F42</f>
        <v>1</v>
      </c>
      <c r="T459" s="38">
        <f t="shared" si="42"/>
        <v>15671326</v>
      </c>
      <c r="U459" s="174"/>
    </row>
    <row r="460" spans="1:21" ht="17.45" customHeight="1">
      <c r="B460" s="39">
        <v>455</v>
      </c>
      <c r="C460" s="517" t="s">
        <v>1866</v>
      </c>
      <c r="D460" s="420" t="s">
        <v>1851</v>
      </c>
      <c r="E460" s="29" t="s">
        <v>1867</v>
      </c>
      <c r="F460" s="451"/>
      <c r="G460" s="451"/>
      <c r="H460" s="223" t="s">
        <v>1868</v>
      </c>
      <c r="I460" s="57" t="s">
        <v>1869</v>
      </c>
      <c r="J460" s="57" t="s">
        <v>1870</v>
      </c>
      <c r="K460" s="518">
        <v>44342</v>
      </c>
      <c r="L460" s="518">
        <v>45072</v>
      </c>
      <c r="M460" s="519">
        <v>24</v>
      </c>
      <c r="N460" s="358">
        <v>19200000</v>
      </c>
      <c r="O460" s="64">
        <f t="shared" si="39"/>
        <v>800000</v>
      </c>
      <c r="P460" s="116">
        <f t="shared" ca="1" si="40"/>
        <v>7.4441030285493373</v>
      </c>
      <c r="Q460" s="523">
        <f t="shared" ca="1" si="41"/>
        <v>5600000</v>
      </c>
      <c r="R460" s="61">
        <f>'[1]MSIG FMC'!J214</f>
        <v>4492432</v>
      </c>
      <c r="S460" s="259">
        <f>'[1]MSIG FMC'!F215</f>
        <v>1</v>
      </c>
      <c r="T460" s="38">
        <f t="shared" si="42"/>
        <v>14707568</v>
      </c>
      <c r="U460" s="174"/>
    </row>
    <row r="461" spans="1:21" ht="17.45" customHeight="1">
      <c r="B461" s="26">
        <v>456</v>
      </c>
      <c r="C461" s="563" t="s">
        <v>1871</v>
      </c>
      <c r="D461" s="420" t="s">
        <v>1851</v>
      </c>
      <c r="E461" s="264" t="s">
        <v>1872</v>
      </c>
      <c r="F461" s="564"/>
      <c r="G461" s="564"/>
      <c r="H461" s="308" t="s">
        <v>1873</v>
      </c>
      <c r="I461" s="69" t="s">
        <v>1874</v>
      </c>
      <c r="J461" s="69" t="s">
        <v>1875</v>
      </c>
      <c r="K461" s="527">
        <v>44378</v>
      </c>
      <c r="L461" s="527">
        <v>46204</v>
      </c>
      <c r="M461" s="528">
        <v>60</v>
      </c>
      <c r="N461" s="367">
        <v>42000000</v>
      </c>
      <c r="O461" s="73">
        <f t="shared" si="39"/>
        <v>700000</v>
      </c>
      <c r="P461" s="565">
        <f t="shared" ca="1" si="40"/>
        <v>6.2441030285493371</v>
      </c>
      <c r="Q461" s="566">
        <f t="shared" ca="1" si="41"/>
        <v>4200000</v>
      </c>
      <c r="R461" s="76"/>
      <c r="S461" s="77"/>
      <c r="T461" s="38">
        <f t="shared" si="42"/>
        <v>42000000</v>
      </c>
      <c r="U461" s="174"/>
    </row>
    <row r="462" spans="1:21" ht="17.45" customHeight="1">
      <c r="B462" s="39">
        <v>457</v>
      </c>
      <c r="C462" s="354" t="s">
        <v>1876</v>
      </c>
      <c r="D462" s="420" t="s">
        <v>1851</v>
      </c>
      <c r="E462" s="29" t="s">
        <v>1877</v>
      </c>
      <c r="F462" s="451"/>
      <c r="G462" s="451"/>
      <c r="H462" s="223" t="s">
        <v>1878</v>
      </c>
      <c r="I462" s="57" t="s">
        <v>1879</v>
      </c>
      <c r="J462" s="57" t="s">
        <v>1880</v>
      </c>
      <c r="K462" s="518">
        <v>44396</v>
      </c>
      <c r="L462" s="518">
        <v>45126</v>
      </c>
      <c r="M462" s="519">
        <v>24</v>
      </c>
      <c r="N462" s="358">
        <v>20400000</v>
      </c>
      <c r="O462" s="64">
        <f t="shared" si="39"/>
        <v>850000</v>
      </c>
      <c r="P462" s="116">
        <f t="shared" ca="1" si="40"/>
        <v>5.6441030285493374</v>
      </c>
      <c r="Q462" s="523">
        <f t="shared" ca="1" si="41"/>
        <v>4250000</v>
      </c>
      <c r="R462" s="61"/>
      <c r="S462" s="118"/>
      <c r="T462" s="38">
        <f t="shared" si="42"/>
        <v>20400000</v>
      </c>
      <c r="U462" s="174"/>
    </row>
    <row r="463" spans="1:21" ht="17.45" customHeight="1">
      <c r="B463" s="26">
        <v>458</v>
      </c>
      <c r="C463" s="354" t="s">
        <v>1881</v>
      </c>
      <c r="D463" s="420" t="s">
        <v>1851</v>
      </c>
      <c r="E463" s="29" t="s">
        <v>1882</v>
      </c>
      <c r="F463" s="451"/>
      <c r="G463" s="451"/>
      <c r="H463" s="223" t="s">
        <v>1883</v>
      </c>
      <c r="I463" s="57" t="s">
        <v>1884</v>
      </c>
      <c r="J463" s="57" t="s">
        <v>1885</v>
      </c>
      <c r="K463" s="518">
        <v>44396</v>
      </c>
      <c r="L463" s="518">
        <v>45126</v>
      </c>
      <c r="M463" s="519">
        <v>24</v>
      </c>
      <c r="N463" s="358">
        <v>22800000</v>
      </c>
      <c r="O463" s="60">
        <f t="shared" si="39"/>
        <v>950000</v>
      </c>
      <c r="P463" s="565">
        <f t="shared" ca="1" si="40"/>
        <v>5.6441030285493374</v>
      </c>
      <c r="Q463" s="566">
        <f t="shared" ca="1" si="41"/>
        <v>4750000</v>
      </c>
      <c r="R463" s="61"/>
      <c r="S463" s="118"/>
      <c r="T463" s="38">
        <f t="shared" si="42"/>
        <v>22800000</v>
      </c>
      <c r="U463" s="174"/>
    </row>
    <row r="464" spans="1:21" ht="17.45" customHeight="1" thickBot="1">
      <c r="B464" s="39">
        <v>459</v>
      </c>
      <c r="C464" s="434" t="s">
        <v>1886</v>
      </c>
      <c r="D464" s="425" t="s">
        <v>1851</v>
      </c>
      <c r="E464" s="541" t="s">
        <v>1887</v>
      </c>
      <c r="F464" s="455"/>
      <c r="G464" s="455"/>
      <c r="H464" s="322" t="s">
        <v>1888</v>
      </c>
      <c r="I464" s="343" t="s">
        <v>1889</v>
      </c>
      <c r="J464" s="343" t="s">
        <v>1890</v>
      </c>
      <c r="K464" s="542">
        <v>44412</v>
      </c>
      <c r="L464" s="542">
        <v>45142</v>
      </c>
      <c r="M464" s="543">
        <v>24</v>
      </c>
      <c r="N464" s="376">
        <v>24000000</v>
      </c>
      <c r="O464" s="193">
        <f t="shared" si="39"/>
        <v>1000000</v>
      </c>
      <c r="P464" s="194">
        <f t="shared" ca="1" si="40"/>
        <v>5.1107696952160042</v>
      </c>
      <c r="Q464" s="567">
        <f t="shared" ca="1" si="41"/>
        <v>5000000</v>
      </c>
      <c r="R464" s="325">
        <f>'[1]MSIG FMC'!J88</f>
        <v>1291980</v>
      </c>
      <c r="S464" s="433">
        <f>'[1]MSIG FMC'!F89</f>
        <v>1</v>
      </c>
      <c r="T464" s="198">
        <f t="shared" si="42"/>
        <v>22708020</v>
      </c>
      <c r="U464" s="174"/>
    </row>
    <row r="465" spans="2:21" ht="17.45" customHeight="1">
      <c r="B465" s="26">
        <v>460</v>
      </c>
      <c r="C465" s="568" t="s">
        <v>1891</v>
      </c>
      <c r="D465" s="412" t="s">
        <v>1892</v>
      </c>
      <c r="E465" s="513" t="s">
        <v>1893</v>
      </c>
      <c r="F465" s="423" t="s">
        <v>58</v>
      </c>
      <c r="G465" s="423" t="s">
        <v>1894</v>
      </c>
      <c r="H465" s="211" t="s">
        <v>1895</v>
      </c>
      <c r="I465" s="212" t="s">
        <v>1896</v>
      </c>
      <c r="J465" s="212" t="s">
        <v>1897</v>
      </c>
      <c r="K465" s="514">
        <v>43722</v>
      </c>
      <c r="L465" s="514">
        <v>44088</v>
      </c>
      <c r="M465" s="515">
        <v>12</v>
      </c>
      <c r="N465" s="215">
        <v>26400000</v>
      </c>
      <c r="O465" s="219">
        <f t="shared" si="39"/>
        <v>2200000</v>
      </c>
      <c r="P465" s="103">
        <f t="shared" ca="1" si="40"/>
        <v>28.110769695216003</v>
      </c>
      <c r="Q465" s="516">
        <f t="shared" ca="1" si="41"/>
        <v>61600000</v>
      </c>
      <c r="R465" s="569">
        <f>'[1]Arta Boga Cemerlang'!J46</f>
        <v>39105656</v>
      </c>
      <c r="S465" s="570">
        <f>'[1]Arta Boga Cemerlang'!F47</f>
        <v>14</v>
      </c>
      <c r="T465" s="571">
        <f t="shared" si="42"/>
        <v>-12705656</v>
      </c>
      <c r="U465" s="174"/>
    </row>
    <row r="466" spans="2:21" ht="17.45" customHeight="1">
      <c r="B466" s="39">
        <v>461</v>
      </c>
      <c r="C466" s="517" t="s">
        <v>1891</v>
      </c>
      <c r="D466" s="420" t="s">
        <v>1892</v>
      </c>
      <c r="E466" s="29" t="s">
        <v>1893</v>
      </c>
      <c r="F466" s="414" t="s">
        <v>58</v>
      </c>
      <c r="G466" s="414" t="s">
        <v>1113</v>
      </c>
      <c r="H466" s="223" t="s">
        <v>1898</v>
      </c>
      <c r="I466" s="57" t="s">
        <v>1899</v>
      </c>
      <c r="J466" s="57" t="s">
        <v>1900</v>
      </c>
      <c r="K466" s="518">
        <v>43722</v>
      </c>
      <c r="L466" s="518">
        <v>44088</v>
      </c>
      <c r="M466" s="519">
        <v>12</v>
      </c>
      <c r="N466" s="358">
        <v>26400000</v>
      </c>
      <c r="O466" s="225">
        <f t="shared" si="39"/>
        <v>2200000</v>
      </c>
      <c r="P466" s="35">
        <f t="shared" ca="1" si="40"/>
        <v>28.110769695216003</v>
      </c>
      <c r="Q466" s="520">
        <f t="shared" ca="1" si="41"/>
        <v>61600000</v>
      </c>
      <c r="R466" s="36">
        <f>'[1]Arta Boga Cemerlang'!J499</f>
        <v>29226025</v>
      </c>
      <c r="S466" s="572">
        <f>'[1]Arta Boga Cemerlang'!F500</f>
        <v>13</v>
      </c>
      <c r="T466" s="454">
        <f t="shared" si="42"/>
        <v>-2826025</v>
      </c>
      <c r="U466" s="174"/>
    </row>
    <row r="467" spans="2:21" ht="17.45" customHeight="1">
      <c r="B467" s="26">
        <v>462</v>
      </c>
      <c r="C467" s="517" t="s">
        <v>1891</v>
      </c>
      <c r="D467" s="420" t="s">
        <v>1892</v>
      </c>
      <c r="E467" s="29" t="s">
        <v>1893</v>
      </c>
      <c r="F467" s="414" t="s">
        <v>58</v>
      </c>
      <c r="G467" s="414" t="s">
        <v>1901</v>
      </c>
      <c r="H467" s="223" t="s">
        <v>1902</v>
      </c>
      <c r="I467" s="57" t="s">
        <v>1903</v>
      </c>
      <c r="J467" s="57" t="s">
        <v>1904</v>
      </c>
      <c r="K467" s="518">
        <v>43722</v>
      </c>
      <c r="L467" s="518">
        <v>44088</v>
      </c>
      <c r="M467" s="519">
        <v>12</v>
      </c>
      <c r="N467" s="358">
        <v>26400000</v>
      </c>
      <c r="O467" s="225">
        <f t="shared" si="39"/>
        <v>2200000</v>
      </c>
      <c r="P467" s="35">
        <f t="shared" ca="1" si="40"/>
        <v>28.110769695216003</v>
      </c>
      <c r="Q467" s="520">
        <f t="shared" ca="1" si="41"/>
        <v>61600000</v>
      </c>
      <c r="R467" s="36">
        <f>'[1]Arta Boga Cemerlang'!J721</f>
        <v>21475782</v>
      </c>
      <c r="S467" s="572">
        <f>'[1]Arta Boga Cemerlang'!F722</f>
        <v>9</v>
      </c>
      <c r="T467" s="108">
        <f t="shared" si="42"/>
        <v>4924218</v>
      </c>
      <c r="U467" s="174"/>
    </row>
    <row r="468" spans="2:21" ht="17.45" customHeight="1">
      <c r="B468" s="39">
        <v>463</v>
      </c>
      <c r="C468" s="517" t="s">
        <v>1891</v>
      </c>
      <c r="D468" s="420" t="s">
        <v>1892</v>
      </c>
      <c r="E468" s="29" t="s">
        <v>1893</v>
      </c>
      <c r="F468" s="414" t="s">
        <v>58</v>
      </c>
      <c r="G468" s="414" t="s">
        <v>1894</v>
      </c>
      <c r="H468" s="223" t="s">
        <v>1905</v>
      </c>
      <c r="I468" s="57" t="s">
        <v>1906</v>
      </c>
      <c r="J468" s="57" t="s">
        <v>1907</v>
      </c>
      <c r="K468" s="518">
        <v>43722</v>
      </c>
      <c r="L468" s="518">
        <v>44088</v>
      </c>
      <c r="M468" s="519">
        <v>12</v>
      </c>
      <c r="N468" s="358">
        <v>26400000</v>
      </c>
      <c r="O468" s="225">
        <f t="shared" si="39"/>
        <v>2200000</v>
      </c>
      <c r="P468" s="35">
        <f t="shared" ca="1" si="40"/>
        <v>28.110769695216003</v>
      </c>
      <c r="Q468" s="520">
        <f t="shared" ca="1" si="41"/>
        <v>61600000</v>
      </c>
      <c r="R468" s="36">
        <f>'[1]Arta Boga Cemerlang'!J768</f>
        <v>34307726</v>
      </c>
      <c r="S468" s="572">
        <f>'[1]Arta Boga Cemerlang'!F769</f>
        <v>18</v>
      </c>
      <c r="T468" s="108">
        <f t="shared" si="42"/>
        <v>-7907726</v>
      </c>
      <c r="U468" s="174"/>
    </row>
    <row r="469" spans="2:21" ht="17.45" customHeight="1">
      <c r="B469" s="26">
        <v>464</v>
      </c>
      <c r="C469" s="517" t="s">
        <v>1908</v>
      </c>
      <c r="D469" s="420" t="s">
        <v>1892</v>
      </c>
      <c r="E469" s="29" t="s">
        <v>1893</v>
      </c>
      <c r="F469" s="414" t="s">
        <v>58</v>
      </c>
      <c r="G469" s="414" t="s">
        <v>1243</v>
      </c>
      <c r="H469" s="223" t="s">
        <v>1909</v>
      </c>
      <c r="I469" s="57" t="s">
        <v>1910</v>
      </c>
      <c r="J469" s="57" t="s">
        <v>1911</v>
      </c>
      <c r="K469" s="518">
        <v>43736</v>
      </c>
      <c r="L469" s="518">
        <v>44102</v>
      </c>
      <c r="M469" s="519">
        <v>12</v>
      </c>
      <c r="N469" s="358">
        <v>26400000</v>
      </c>
      <c r="O469" s="225">
        <f t="shared" si="39"/>
        <v>2200000</v>
      </c>
      <c r="P469" s="35">
        <f t="shared" ca="1" si="40"/>
        <v>27.644103028549338</v>
      </c>
      <c r="Q469" s="520">
        <f t="shared" ca="1" si="41"/>
        <v>59400000</v>
      </c>
      <c r="R469" s="36">
        <f>'[1]Arta Boga Cemerlang'!J862</f>
        <v>35586356</v>
      </c>
      <c r="S469" s="572">
        <f>'[1]Arta Boga Cemerlang'!F863</f>
        <v>23</v>
      </c>
      <c r="T469" s="454">
        <f t="shared" si="42"/>
        <v>-9186356</v>
      </c>
      <c r="U469" s="174"/>
    </row>
    <row r="470" spans="2:21" ht="17.45" customHeight="1">
      <c r="B470" s="39">
        <v>465</v>
      </c>
      <c r="C470" s="517" t="s">
        <v>1908</v>
      </c>
      <c r="D470" s="420" t="s">
        <v>1892</v>
      </c>
      <c r="E470" s="29" t="s">
        <v>1893</v>
      </c>
      <c r="F470" s="414" t="s">
        <v>58</v>
      </c>
      <c r="G470" s="414" t="s">
        <v>1912</v>
      </c>
      <c r="H470" s="223" t="s">
        <v>1913</v>
      </c>
      <c r="I470" s="57" t="s">
        <v>1914</v>
      </c>
      <c r="J470" s="57" t="s">
        <v>1915</v>
      </c>
      <c r="K470" s="518">
        <v>43736</v>
      </c>
      <c r="L470" s="518">
        <v>44102</v>
      </c>
      <c r="M470" s="519">
        <v>12</v>
      </c>
      <c r="N470" s="358">
        <v>26400000</v>
      </c>
      <c r="O470" s="225">
        <f t="shared" si="39"/>
        <v>2200000</v>
      </c>
      <c r="P470" s="35">
        <f t="shared" ca="1" si="40"/>
        <v>27.644103028549338</v>
      </c>
      <c r="Q470" s="520">
        <f t="shared" ca="1" si="41"/>
        <v>59400000</v>
      </c>
      <c r="R470" s="36">
        <f>'[1]Arta Boga Cemerlang'!J254</f>
        <v>27668051</v>
      </c>
      <c r="S470" s="572">
        <f>'[1]Arta Boga Cemerlang'!F255</f>
        <v>14</v>
      </c>
      <c r="T470" s="454">
        <f t="shared" si="42"/>
        <v>-1268051</v>
      </c>
      <c r="U470" s="174"/>
    </row>
    <row r="471" spans="2:21" ht="17.45" customHeight="1">
      <c r="B471" s="26">
        <v>466</v>
      </c>
      <c r="C471" s="517" t="s">
        <v>1908</v>
      </c>
      <c r="D471" s="420" t="s">
        <v>1892</v>
      </c>
      <c r="E471" s="29" t="s">
        <v>1893</v>
      </c>
      <c r="F471" s="414" t="s">
        <v>58</v>
      </c>
      <c r="G471" s="414" t="s">
        <v>1901</v>
      </c>
      <c r="H471" s="223" t="s">
        <v>1916</v>
      </c>
      <c r="I471" s="57" t="s">
        <v>1917</v>
      </c>
      <c r="J471" s="57" t="s">
        <v>1918</v>
      </c>
      <c r="K471" s="518">
        <v>43736</v>
      </c>
      <c r="L471" s="518">
        <v>44102</v>
      </c>
      <c r="M471" s="519">
        <v>12</v>
      </c>
      <c r="N471" s="358">
        <v>26400000</v>
      </c>
      <c r="O471" s="225">
        <f t="shared" si="39"/>
        <v>2200000</v>
      </c>
      <c r="P471" s="35">
        <f t="shared" ca="1" si="40"/>
        <v>27.644103028549338</v>
      </c>
      <c r="Q471" s="520">
        <f t="shared" ca="1" si="41"/>
        <v>59400000</v>
      </c>
      <c r="R471" s="36">
        <f>'[1]Arta Boga Cemerlang'!J210</f>
        <v>20038908</v>
      </c>
      <c r="S471" s="572">
        <f>'[1]Arta Boga Cemerlang'!F211</f>
        <v>11</v>
      </c>
      <c r="T471" s="108">
        <f t="shared" si="42"/>
        <v>6361092</v>
      </c>
      <c r="U471" s="174"/>
    </row>
    <row r="472" spans="2:21" ht="17.45" customHeight="1">
      <c r="B472" s="39">
        <v>467</v>
      </c>
      <c r="C472" s="517" t="s">
        <v>1919</v>
      </c>
      <c r="D472" s="420" t="s">
        <v>1892</v>
      </c>
      <c r="E472" s="29" t="s">
        <v>1893</v>
      </c>
      <c r="F472" s="414" t="s">
        <v>1187</v>
      </c>
      <c r="G472" s="414" t="s">
        <v>1920</v>
      </c>
      <c r="H472" s="223" t="s">
        <v>1921</v>
      </c>
      <c r="I472" s="57" t="s">
        <v>1922</v>
      </c>
      <c r="J472" s="57" t="s">
        <v>1923</v>
      </c>
      <c r="K472" s="518">
        <v>43861</v>
      </c>
      <c r="L472" s="518">
        <v>44227</v>
      </c>
      <c r="M472" s="519">
        <v>12</v>
      </c>
      <c r="N472" s="358">
        <v>26400000</v>
      </c>
      <c r="O472" s="225">
        <f t="shared" si="39"/>
        <v>2200000</v>
      </c>
      <c r="P472" s="35">
        <f t="shared" ca="1" si="40"/>
        <v>23.47743636188267</v>
      </c>
      <c r="Q472" s="520">
        <f t="shared" ca="1" si="41"/>
        <v>50600000</v>
      </c>
      <c r="R472" s="36">
        <f>'[1]Arta Boga Cemerlang'!J1208</f>
        <v>21508875</v>
      </c>
      <c r="S472" s="572">
        <f>'[1]Arta Boga Cemerlang'!F1209</f>
        <v>18</v>
      </c>
      <c r="T472" s="108">
        <f>N472-R472</f>
        <v>4891125</v>
      </c>
      <c r="U472" s="174"/>
    </row>
    <row r="473" spans="2:21" ht="17.45" customHeight="1">
      <c r="B473" s="26">
        <v>468</v>
      </c>
      <c r="C473" s="517" t="s">
        <v>1924</v>
      </c>
      <c r="D473" s="420" t="s">
        <v>1892</v>
      </c>
      <c r="E473" s="29" t="s">
        <v>1893</v>
      </c>
      <c r="F473" s="414" t="s">
        <v>58</v>
      </c>
      <c r="G473" s="414" t="s">
        <v>1925</v>
      </c>
      <c r="H473" s="223" t="s">
        <v>1926</v>
      </c>
      <c r="I473" s="57" t="s">
        <v>1927</v>
      </c>
      <c r="J473" s="57" t="s">
        <v>1928</v>
      </c>
      <c r="K473" s="518">
        <v>43968</v>
      </c>
      <c r="L473" s="518">
        <v>44333</v>
      </c>
      <c r="M473" s="519">
        <v>12</v>
      </c>
      <c r="N473" s="358">
        <v>26400000</v>
      </c>
      <c r="O473" s="225">
        <f t="shared" si="39"/>
        <v>2200000</v>
      </c>
      <c r="P473" s="116">
        <f t="shared" ca="1" si="40"/>
        <v>19.910769695216004</v>
      </c>
      <c r="Q473" s="523">
        <f ca="1">LEFT(P473,2)*O473</f>
        <v>41800000</v>
      </c>
      <c r="R473" s="117">
        <f>'[1]Arta Boga Cemerlang'!J1286</f>
        <v>13062380</v>
      </c>
      <c r="S473" s="572">
        <f>'[1]Arta Boga Cemerlang'!F1287</f>
        <v>9</v>
      </c>
      <c r="T473" s="108">
        <f>N473-R473</f>
        <v>13337620</v>
      </c>
      <c r="U473" s="174"/>
    </row>
    <row r="474" spans="2:21" ht="17.45" customHeight="1">
      <c r="B474" s="39">
        <v>469</v>
      </c>
      <c r="C474" s="517" t="s">
        <v>1924</v>
      </c>
      <c r="D474" s="420" t="s">
        <v>1892</v>
      </c>
      <c r="E474" s="29" t="s">
        <v>1893</v>
      </c>
      <c r="F474" s="414" t="s">
        <v>58</v>
      </c>
      <c r="G474" s="414" t="s">
        <v>1929</v>
      </c>
      <c r="H474" s="223" t="s">
        <v>1930</v>
      </c>
      <c r="I474" s="57" t="s">
        <v>1931</v>
      </c>
      <c r="J474" s="57" t="s">
        <v>1932</v>
      </c>
      <c r="K474" s="518">
        <v>43968</v>
      </c>
      <c r="L474" s="518">
        <v>44333</v>
      </c>
      <c r="M474" s="519">
        <v>12</v>
      </c>
      <c r="N474" s="358">
        <v>26400000</v>
      </c>
      <c r="O474" s="225">
        <f t="shared" si="39"/>
        <v>2200000</v>
      </c>
      <c r="P474" s="116">
        <f t="shared" ca="1" si="40"/>
        <v>19.910769695216004</v>
      </c>
      <c r="Q474" s="523">
        <f t="shared" ref="Q474:Q480" ca="1" si="43">LEFT(P474,2)*O474</f>
        <v>41800000</v>
      </c>
      <c r="R474" s="117">
        <f>'[1]Arta Boga Cemerlang'!J1406</f>
        <v>7105619</v>
      </c>
      <c r="S474" s="572">
        <f>'[1]Arta Boga Cemerlang'!F1407</f>
        <v>4</v>
      </c>
      <c r="T474" s="108">
        <f t="shared" ref="T474:T478" si="44">N474-R474</f>
        <v>19294381</v>
      </c>
      <c r="U474" s="174"/>
    </row>
    <row r="475" spans="2:21" ht="17.45" customHeight="1">
      <c r="B475" s="26">
        <v>470</v>
      </c>
      <c r="C475" s="517" t="s">
        <v>1924</v>
      </c>
      <c r="D475" s="420" t="s">
        <v>1892</v>
      </c>
      <c r="E475" s="29" t="s">
        <v>1893</v>
      </c>
      <c r="F475" s="414" t="s">
        <v>58</v>
      </c>
      <c r="G475" s="414" t="s">
        <v>1933</v>
      </c>
      <c r="H475" s="223" t="s">
        <v>1934</v>
      </c>
      <c r="I475" s="57" t="s">
        <v>1935</v>
      </c>
      <c r="J475" s="57" t="s">
        <v>1936</v>
      </c>
      <c r="K475" s="518">
        <v>43968</v>
      </c>
      <c r="L475" s="518">
        <v>44333</v>
      </c>
      <c r="M475" s="519">
        <v>12</v>
      </c>
      <c r="N475" s="358">
        <v>26400000</v>
      </c>
      <c r="O475" s="225">
        <f t="shared" si="39"/>
        <v>2200000</v>
      </c>
      <c r="P475" s="116">
        <f t="shared" ca="1" si="40"/>
        <v>19.910769695216004</v>
      </c>
      <c r="Q475" s="523">
        <f t="shared" ca="1" si="43"/>
        <v>41800000</v>
      </c>
      <c r="R475" s="117">
        <f>'[1]Arta Boga Cemerlang'!J1369</f>
        <v>24446978</v>
      </c>
      <c r="S475" s="572">
        <f>'[1]Arta Boga Cemerlang'!F1370</f>
        <v>11</v>
      </c>
      <c r="T475" s="108">
        <f t="shared" si="44"/>
        <v>1953022</v>
      </c>
      <c r="U475" s="174"/>
    </row>
    <row r="476" spans="2:21" ht="17.45" customHeight="1">
      <c r="B476" s="39">
        <v>471</v>
      </c>
      <c r="C476" s="517" t="s">
        <v>1924</v>
      </c>
      <c r="D476" s="420" t="s">
        <v>1892</v>
      </c>
      <c r="E476" s="29" t="s">
        <v>1893</v>
      </c>
      <c r="F476" s="414" t="s">
        <v>58</v>
      </c>
      <c r="G476" s="414" t="s">
        <v>1912</v>
      </c>
      <c r="H476" s="223" t="s">
        <v>1937</v>
      </c>
      <c r="I476" s="57" t="s">
        <v>1938</v>
      </c>
      <c r="J476" s="57" t="s">
        <v>1939</v>
      </c>
      <c r="K476" s="518">
        <v>43968</v>
      </c>
      <c r="L476" s="518">
        <v>44333</v>
      </c>
      <c r="M476" s="519">
        <v>12</v>
      </c>
      <c r="N476" s="358">
        <v>26400000</v>
      </c>
      <c r="O476" s="225">
        <f t="shared" si="39"/>
        <v>2200000</v>
      </c>
      <c r="P476" s="116">
        <f t="shared" ca="1" si="40"/>
        <v>19.910769695216004</v>
      </c>
      <c r="Q476" s="523">
        <f t="shared" ca="1" si="43"/>
        <v>41800000</v>
      </c>
      <c r="R476" s="117">
        <f>'[1]Arta Boga Cemerlang'!J1248</f>
        <v>12777078</v>
      </c>
      <c r="S476" s="572">
        <f>'[1]Arta Boga Cemerlang'!F1249</f>
        <v>7</v>
      </c>
      <c r="T476" s="108">
        <f t="shared" si="44"/>
        <v>13622922</v>
      </c>
      <c r="U476" s="174"/>
    </row>
    <row r="477" spans="2:21" ht="17.45" customHeight="1">
      <c r="B477" s="26">
        <v>472</v>
      </c>
      <c r="C477" s="517" t="s">
        <v>1924</v>
      </c>
      <c r="D477" s="420" t="s">
        <v>1892</v>
      </c>
      <c r="E477" s="29" t="s">
        <v>1893</v>
      </c>
      <c r="F477" s="414" t="s">
        <v>58</v>
      </c>
      <c r="G477" s="414" t="s">
        <v>1933</v>
      </c>
      <c r="H477" s="223" t="s">
        <v>1940</v>
      </c>
      <c r="I477" s="57" t="s">
        <v>1941</v>
      </c>
      <c r="J477" s="57" t="s">
        <v>1942</v>
      </c>
      <c r="K477" s="518">
        <v>43968</v>
      </c>
      <c r="L477" s="518">
        <v>44333</v>
      </c>
      <c r="M477" s="519">
        <v>12</v>
      </c>
      <c r="N477" s="358">
        <v>26400000</v>
      </c>
      <c r="O477" s="225">
        <f t="shared" si="39"/>
        <v>2200000</v>
      </c>
      <c r="P477" s="116">
        <f t="shared" ca="1" si="40"/>
        <v>19.910769695216004</v>
      </c>
      <c r="Q477" s="523">
        <f t="shared" ca="1" si="43"/>
        <v>41800000</v>
      </c>
      <c r="R477" s="117">
        <f>'[1]Arta Boga Cemerlang'!J1487</f>
        <v>15924899</v>
      </c>
      <c r="S477" s="572">
        <f>'[1]Arta Boga Cemerlang'!F1488</f>
        <v>8</v>
      </c>
      <c r="T477" s="108">
        <f t="shared" si="44"/>
        <v>10475101</v>
      </c>
      <c r="U477" s="174"/>
    </row>
    <row r="478" spans="2:21" ht="17.45" customHeight="1" thickBot="1">
      <c r="B478" s="39">
        <v>473</v>
      </c>
      <c r="C478" s="573" t="s">
        <v>1924</v>
      </c>
      <c r="D478" s="425" t="s">
        <v>1892</v>
      </c>
      <c r="E478" s="541" t="s">
        <v>1893</v>
      </c>
      <c r="F478" s="443" t="s">
        <v>58</v>
      </c>
      <c r="G478" s="443" t="s">
        <v>1912</v>
      </c>
      <c r="H478" s="322" t="s">
        <v>1943</v>
      </c>
      <c r="I478" s="343" t="s">
        <v>1944</v>
      </c>
      <c r="J478" s="343" t="s">
        <v>1945</v>
      </c>
      <c r="K478" s="542">
        <v>43968</v>
      </c>
      <c r="L478" s="542">
        <v>44333</v>
      </c>
      <c r="M478" s="543">
        <v>12</v>
      </c>
      <c r="N478" s="376">
        <v>26400000</v>
      </c>
      <c r="O478" s="544">
        <f t="shared" si="39"/>
        <v>2200000</v>
      </c>
      <c r="P478" s="194">
        <f t="shared" ca="1" si="40"/>
        <v>19.910769695216004</v>
      </c>
      <c r="Q478" s="567">
        <f t="shared" ca="1" si="43"/>
        <v>41800000</v>
      </c>
      <c r="R478" s="195">
        <f>'[1]Arta Boga Cemerlang'!J1330</f>
        <v>15597680</v>
      </c>
      <c r="S478" s="574">
        <f>'[1]Arta Boga Cemerlang'!F1331</f>
        <v>12</v>
      </c>
      <c r="T478" s="198">
        <f t="shared" si="44"/>
        <v>10802320</v>
      </c>
      <c r="U478" s="174"/>
    </row>
    <row r="479" spans="2:21" ht="17.45" customHeight="1">
      <c r="B479" s="26">
        <v>474</v>
      </c>
      <c r="C479" s="575" t="s">
        <v>1946</v>
      </c>
      <c r="D479" s="407" t="s">
        <v>1947</v>
      </c>
      <c r="E479" s="576" t="s">
        <v>1893</v>
      </c>
      <c r="F479" s="445" t="s">
        <v>26</v>
      </c>
      <c r="G479" s="445" t="s">
        <v>27</v>
      </c>
      <c r="H479" s="577" t="s">
        <v>1948</v>
      </c>
      <c r="I479" s="204" t="s">
        <v>1949</v>
      </c>
      <c r="J479" s="204" t="s">
        <v>1950</v>
      </c>
      <c r="K479" s="578">
        <v>43728</v>
      </c>
      <c r="L479" s="578">
        <v>44094</v>
      </c>
      <c r="M479" s="579">
        <v>12</v>
      </c>
      <c r="N479" s="353">
        <v>26400000</v>
      </c>
      <c r="O479" s="580">
        <f t="shared" si="39"/>
        <v>2200000</v>
      </c>
      <c r="P479" s="22">
        <f t="shared" ca="1" si="40"/>
        <v>27.910769695216004</v>
      </c>
      <c r="Q479" s="581">
        <f t="shared" ca="1" si="43"/>
        <v>59400000</v>
      </c>
      <c r="R479" s="23">
        <f>[1]Emitama!J33</f>
        <v>22537001</v>
      </c>
      <c r="S479" s="582">
        <f>[1]Emitama!F34</f>
        <v>10</v>
      </c>
      <c r="T479" s="181">
        <f>N479-R479</f>
        <v>3862999</v>
      </c>
      <c r="U479" s="174"/>
    </row>
    <row r="480" spans="2:21" ht="17.45" customHeight="1" thickBot="1">
      <c r="B480" s="39">
        <v>475</v>
      </c>
      <c r="C480" s="573" t="s">
        <v>1951</v>
      </c>
      <c r="D480" s="425" t="s">
        <v>1947</v>
      </c>
      <c r="E480" s="583" t="s">
        <v>1893</v>
      </c>
      <c r="F480" s="443" t="s">
        <v>26</v>
      </c>
      <c r="G480" s="443" t="s">
        <v>27</v>
      </c>
      <c r="H480" s="584" t="s">
        <v>1952</v>
      </c>
      <c r="I480" s="343" t="s">
        <v>1953</v>
      </c>
      <c r="J480" s="343" t="s">
        <v>1954</v>
      </c>
      <c r="K480" s="542">
        <v>43888</v>
      </c>
      <c r="L480" s="542">
        <v>44254</v>
      </c>
      <c r="M480" s="543">
        <v>12</v>
      </c>
      <c r="N480" s="376">
        <v>28800000</v>
      </c>
      <c r="O480" s="544">
        <f t="shared" ref="O480:O495" si="45">N480/M480</f>
        <v>2400000</v>
      </c>
      <c r="P480" s="437">
        <f t="shared" ca="1" si="40"/>
        <v>22.577436361882672</v>
      </c>
      <c r="Q480" s="545">
        <f t="shared" ca="1" si="43"/>
        <v>52800000</v>
      </c>
      <c r="R480" s="438">
        <f>[1]Emitama!J73</f>
        <v>20709941</v>
      </c>
      <c r="S480" s="585">
        <f>[1]Emitama!F74</f>
        <v>8</v>
      </c>
      <c r="T480" s="198">
        <f>N480-R480</f>
        <v>8090059</v>
      </c>
      <c r="U480" s="174"/>
    </row>
    <row r="481" spans="1:21" ht="17.45" customHeight="1" thickBot="1">
      <c r="B481" s="26">
        <v>476</v>
      </c>
      <c r="C481" s="586" t="s">
        <v>1955</v>
      </c>
      <c r="D481" s="469" t="s">
        <v>1956</v>
      </c>
      <c r="E481" s="587" t="s">
        <v>1957</v>
      </c>
      <c r="F481" s="588" t="s">
        <v>26</v>
      </c>
      <c r="G481" s="588" t="s">
        <v>27</v>
      </c>
      <c r="H481" s="589" t="s">
        <v>1958</v>
      </c>
      <c r="I481" s="472" t="s">
        <v>1959</v>
      </c>
      <c r="J481" s="472" t="s">
        <v>1960</v>
      </c>
      <c r="K481" s="590">
        <v>43714</v>
      </c>
      <c r="L481" s="590">
        <v>44810</v>
      </c>
      <c r="M481" s="591">
        <v>36</v>
      </c>
      <c r="N481" s="476">
        <v>34200000</v>
      </c>
      <c r="O481" s="592">
        <f t="shared" si="45"/>
        <v>950000</v>
      </c>
      <c r="P481" s="477">
        <f t="shared" ref="P481:P484" ca="1" si="46">($P$3-K481)/30</f>
        <v>28.377436361882669</v>
      </c>
      <c r="Q481" s="593">
        <f t="shared" ca="1" si="41"/>
        <v>26600000</v>
      </c>
      <c r="R481" s="478">
        <f>'[1]DKSH Indonesia'!J56</f>
        <v>3798471</v>
      </c>
      <c r="S481" s="477">
        <f>'[1]DKSH Indonesia'!F57</f>
        <v>3</v>
      </c>
      <c r="T481" s="481">
        <f t="shared" ref="T481:T487" si="47">N481-R481</f>
        <v>30401529</v>
      </c>
      <c r="U481" s="174"/>
    </row>
    <row r="482" spans="1:21" ht="17.45" customHeight="1" thickBot="1">
      <c r="B482" s="39">
        <v>477</v>
      </c>
      <c r="C482" s="575" t="s">
        <v>1961</v>
      </c>
      <c r="D482" s="594" t="s">
        <v>1962</v>
      </c>
      <c r="E482" s="576" t="s">
        <v>1773</v>
      </c>
      <c r="F482" s="445" t="s">
        <v>1963</v>
      </c>
      <c r="G482" s="445" t="s">
        <v>1964</v>
      </c>
      <c r="H482" s="577" t="s">
        <v>1965</v>
      </c>
      <c r="I482" s="204" t="s">
        <v>1966</v>
      </c>
      <c r="J482" s="204" t="s">
        <v>1967</v>
      </c>
      <c r="K482" s="578">
        <v>43739</v>
      </c>
      <c r="L482" s="578">
        <v>44105</v>
      </c>
      <c r="M482" s="579">
        <v>12</v>
      </c>
      <c r="N482" s="353">
        <v>4800000</v>
      </c>
      <c r="O482" s="178">
        <f>N482/M482</f>
        <v>400000</v>
      </c>
      <c r="P482" s="22">
        <f t="shared" ca="1" si="46"/>
        <v>27.544103028549337</v>
      </c>
      <c r="Q482" s="581">
        <f ca="1">LEFT(P482,2)*O482</f>
        <v>10800000</v>
      </c>
      <c r="R482" s="179">
        <f>'[1]Berlian Amal Perkasa'!J95</f>
        <v>6772869</v>
      </c>
      <c r="S482" s="346">
        <f>'[1]Berlian Amal Perkasa'!F96</f>
        <v>3</v>
      </c>
      <c r="T482" s="595">
        <f>N482-R482</f>
        <v>-1972869</v>
      </c>
      <c r="U482" s="174" t="s">
        <v>1968</v>
      </c>
    </row>
    <row r="483" spans="1:21" ht="17.45" customHeight="1">
      <c r="B483" s="26">
        <v>478</v>
      </c>
      <c r="C483" s="517" t="s">
        <v>1969</v>
      </c>
      <c r="D483" s="596" t="s">
        <v>1962</v>
      </c>
      <c r="E483" s="576" t="s">
        <v>1773</v>
      </c>
      <c r="F483" s="414" t="s">
        <v>1963</v>
      </c>
      <c r="G483" s="414" t="s">
        <v>1970</v>
      </c>
      <c r="H483" s="597" t="s">
        <v>1971</v>
      </c>
      <c r="I483" s="57" t="s">
        <v>1972</v>
      </c>
      <c r="J483" s="57" t="s">
        <v>1973</v>
      </c>
      <c r="K483" s="518">
        <v>43739</v>
      </c>
      <c r="L483" s="518">
        <v>44105</v>
      </c>
      <c r="M483" s="519">
        <v>12</v>
      </c>
      <c r="N483" s="358">
        <v>4800000</v>
      </c>
      <c r="O483" s="64">
        <f>N483/M483</f>
        <v>400000</v>
      </c>
      <c r="P483" s="35">
        <f t="shared" ca="1" si="46"/>
        <v>27.544103028549337</v>
      </c>
      <c r="Q483" s="520">
        <f t="shared" ref="Q483:Q546" ca="1" si="48">LEFT(P483,2)*O483</f>
        <v>10800000</v>
      </c>
      <c r="R483" s="61">
        <f>'[1]Berlian Amal Perkasa'!J45</f>
        <v>16301576</v>
      </c>
      <c r="S483" s="521">
        <f>'[1]Berlian Amal Perkasa'!F46</f>
        <v>5</v>
      </c>
      <c r="T483" s="454">
        <f>N483-R483</f>
        <v>-11501576</v>
      </c>
      <c r="U483" s="174" t="s">
        <v>1968</v>
      </c>
    </row>
    <row r="484" spans="1:21" ht="17.45" customHeight="1" thickBot="1">
      <c r="A484" s="284" t="s">
        <v>476</v>
      </c>
      <c r="B484" s="39">
        <v>479</v>
      </c>
      <c r="C484" s="573" t="s">
        <v>1974</v>
      </c>
      <c r="D484" s="425" t="s">
        <v>1962</v>
      </c>
      <c r="E484" s="583" t="s">
        <v>1773</v>
      </c>
      <c r="F484" s="455"/>
      <c r="G484" s="455"/>
      <c r="H484" s="598" t="s">
        <v>1975</v>
      </c>
      <c r="I484" s="343" t="s">
        <v>1976</v>
      </c>
      <c r="J484" s="343" t="s">
        <v>1977</v>
      </c>
      <c r="K484" s="542">
        <v>44070</v>
      </c>
      <c r="L484" s="542">
        <v>44800</v>
      </c>
      <c r="M484" s="543">
        <v>24</v>
      </c>
      <c r="N484" s="376">
        <f>6000000+9600000</f>
        <v>15600000</v>
      </c>
      <c r="O484" s="193">
        <f t="shared" ref="O484:O547" si="49">N484/M484</f>
        <v>650000</v>
      </c>
      <c r="P484" s="194">
        <f t="shared" ca="1" si="46"/>
        <v>16.510769695216005</v>
      </c>
      <c r="Q484" s="567">
        <f t="shared" ca="1" si="48"/>
        <v>10400000</v>
      </c>
      <c r="R484" s="325"/>
      <c r="S484" s="433"/>
      <c r="T484" s="198">
        <f t="shared" si="47"/>
        <v>15600000</v>
      </c>
      <c r="U484" s="174"/>
    </row>
    <row r="485" spans="1:21" ht="17.45" customHeight="1">
      <c r="B485" s="26">
        <v>480</v>
      </c>
      <c r="C485" s="599" t="s">
        <v>1978</v>
      </c>
      <c r="D485" s="317" t="s">
        <v>1979</v>
      </c>
      <c r="E485" s="600" t="s">
        <v>1980</v>
      </c>
      <c r="F485" s="423" t="s">
        <v>187</v>
      </c>
      <c r="G485" s="423" t="s">
        <v>1330</v>
      </c>
      <c r="H485" s="601" t="s">
        <v>1981</v>
      </c>
      <c r="I485" s="602" t="s">
        <v>1982</v>
      </c>
      <c r="J485" s="603" t="s">
        <v>1983</v>
      </c>
      <c r="K485" s="604">
        <v>43560</v>
      </c>
      <c r="L485" s="604">
        <v>45021</v>
      </c>
      <c r="M485" s="214">
        <v>48</v>
      </c>
      <c r="N485" s="605">
        <v>64800288</v>
      </c>
      <c r="O485" s="214">
        <f t="shared" si="49"/>
        <v>1350006</v>
      </c>
      <c r="P485" s="103">
        <v>3</v>
      </c>
      <c r="Q485" s="569">
        <f t="shared" si="48"/>
        <v>4050018</v>
      </c>
      <c r="R485" s="105"/>
      <c r="S485" s="461"/>
      <c r="T485" s="530">
        <f t="shared" si="47"/>
        <v>64800288</v>
      </c>
      <c r="U485" s="174"/>
    </row>
    <row r="486" spans="1:21" ht="17.45" customHeight="1" thickBot="1">
      <c r="B486" s="39">
        <v>481</v>
      </c>
      <c r="C486" s="606" t="s">
        <v>1984</v>
      </c>
      <c r="D486" s="333" t="s">
        <v>1979</v>
      </c>
      <c r="E486" s="549" t="s">
        <v>1985</v>
      </c>
      <c r="F486" s="421" t="s">
        <v>187</v>
      </c>
      <c r="G486" s="421" t="s">
        <v>1330</v>
      </c>
      <c r="H486" s="607" t="s">
        <v>1986</v>
      </c>
      <c r="I486" s="336" t="s">
        <v>1987</v>
      </c>
      <c r="J486" s="336" t="s">
        <v>1988</v>
      </c>
      <c r="K486" s="422">
        <v>43613</v>
      </c>
      <c r="L486" s="422">
        <v>45074</v>
      </c>
      <c r="M486" s="60">
        <v>48</v>
      </c>
      <c r="N486" s="371">
        <v>64800288</v>
      </c>
      <c r="O486" s="60">
        <f t="shared" si="49"/>
        <v>1350006</v>
      </c>
      <c r="P486" s="50">
        <v>1</v>
      </c>
      <c r="Q486" s="47">
        <f t="shared" si="48"/>
        <v>1350006</v>
      </c>
      <c r="R486" s="127"/>
      <c r="S486" s="521"/>
      <c r="T486" s="529">
        <f t="shared" si="47"/>
        <v>64800288</v>
      </c>
      <c r="U486" s="174"/>
    </row>
    <row r="487" spans="1:21" ht="17.45" customHeight="1" thickBot="1">
      <c r="A487" s="284" t="s">
        <v>476</v>
      </c>
      <c r="B487" s="26">
        <v>482</v>
      </c>
      <c r="C487" s="608" t="s">
        <v>1989</v>
      </c>
      <c r="D487" s="609" t="s">
        <v>1990</v>
      </c>
      <c r="E487" s="610" t="s">
        <v>1991</v>
      </c>
      <c r="F487" s="611" t="s">
        <v>26</v>
      </c>
      <c r="G487" s="611" t="s">
        <v>27</v>
      </c>
      <c r="H487" s="471" t="s">
        <v>1992</v>
      </c>
      <c r="I487" s="472" t="s">
        <v>1993</v>
      </c>
      <c r="J487" s="472" t="s">
        <v>1994</v>
      </c>
      <c r="K487" s="473">
        <v>43787</v>
      </c>
      <c r="L487" s="473">
        <v>44531</v>
      </c>
      <c r="M487" s="475">
        <v>24</v>
      </c>
      <c r="N487" s="476">
        <f>5400000+6000000</f>
        <v>11400000</v>
      </c>
      <c r="O487" s="475">
        <f t="shared" si="49"/>
        <v>475000</v>
      </c>
      <c r="P487" s="477">
        <f t="shared" ref="P487:P550" ca="1" si="50">($P$3-K487)/30</f>
        <v>25.944103028549339</v>
      </c>
      <c r="Q487" s="478">
        <f t="shared" ca="1" si="48"/>
        <v>11875000</v>
      </c>
      <c r="R487" s="479">
        <f>[1]FujiFilm!J43</f>
        <v>899049</v>
      </c>
      <c r="S487" s="612">
        <f>[1]FujiFilm!F44</f>
        <v>2</v>
      </c>
      <c r="T487" s="481">
        <f t="shared" si="47"/>
        <v>10500951</v>
      </c>
      <c r="U487" s="174"/>
    </row>
    <row r="488" spans="1:21" ht="17.45" customHeight="1">
      <c r="B488" s="39">
        <v>483</v>
      </c>
      <c r="C488" s="350" t="s">
        <v>1995</v>
      </c>
      <c r="D488" s="313" t="s">
        <v>1996</v>
      </c>
      <c r="E488" s="240" t="s">
        <v>79</v>
      </c>
      <c r="F488" s="241" t="s">
        <v>26</v>
      </c>
      <c r="G488" s="241" t="s">
        <v>27</v>
      </c>
      <c r="H488" s="203" t="s">
        <v>1997</v>
      </c>
      <c r="I488" s="204" t="s">
        <v>1998</v>
      </c>
      <c r="J488" s="204" t="s">
        <v>1999</v>
      </c>
      <c r="K488" s="446">
        <v>43797</v>
      </c>
      <c r="L488" s="446">
        <v>44893</v>
      </c>
      <c r="M488" s="178">
        <v>36</v>
      </c>
      <c r="N488" s="353">
        <v>18000000</v>
      </c>
      <c r="O488" s="178">
        <f t="shared" si="49"/>
        <v>500000</v>
      </c>
      <c r="P488" s="22">
        <f t="shared" ca="1" si="50"/>
        <v>25.610769695216003</v>
      </c>
      <c r="Q488" s="23">
        <f t="shared" ca="1" si="48"/>
        <v>12500000</v>
      </c>
      <c r="R488" s="179"/>
      <c r="S488" s="613"/>
      <c r="T488" s="25">
        <f>N488-R488</f>
        <v>18000000</v>
      </c>
      <c r="U488" s="174"/>
    </row>
    <row r="489" spans="1:21" ht="17.45" customHeight="1">
      <c r="B489" s="26">
        <v>484</v>
      </c>
      <c r="C489" s="354" t="s">
        <v>2000</v>
      </c>
      <c r="D489" s="317" t="s">
        <v>1996</v>
      </c>
      <c r="E489" s="524" t="s">
        <v>1985</v>
      </c>
      <c r="F489" s="220"/>
      <c r="G489" s="220"/>
      <c r="H489" s="223" t="s">
        <v>2001</v>
      </c>
      <c r="I489" s="57" t="s">
        <v>2002</v>
      </c>
      <c r="J489" s="57" t="s">
        <v>2003</v>
      </c>
      <c r="K489" s="415">
        <v>44319</v>
      </c>
      <c r="L489" s="415">
        <v>45415</v>
      </c>
      <c r="M489" s="64">
        <v>36</v>
      </c>
      <c r="N489" s="358">
        <v>36000000</v>
      </c>
      <c r="O489" s="64">
        <f t="shared" si="49"/>
        <v>1000000</v>
      </c>
      <c r="P489" s="116">
        <f t="shared" ca="1" si="50"/>
        <v>8.2107696952160047</v>
      </c>
      <c r="Q489" s="117">
        <f t="shared" ca="1" si="48"/>
        <v>8000000</v>
      </c>
      <c r="R489" s="61"/>
      <c r="S489" s="259"/>
      <c r="T489" s="38">
        <f>N489-R489</f>
        <v>36000000</v>
      </c>
      <c r="U489" s="174"/>
    </row>
    <row r="490" spans="1:21" ht="17.45" customHeight="1" thickBot="1">
      <c r="B490" s="39">
        <v>485</v>
      </c>
      <c r="C490" s="614" t="s">
        <v>2004</v>
      </c>
      <c r="D490" s="317" t="s">
        <v>1996</v>
      </c>
      <c r="E490" s="525" t="s">
        <v>2005</v>
      </c>
      <c r="F490" s="365"/>
      <c r="G490" s="365"/>
      <c r="H490" s="308" t="s">
        <v>2006</v>
      </c>
      <c r="I490" s="69" t="s">
        <v>2007</v>
      </c>
      <c r="J490" s="69" t="s">
        <v>2008</v>
      </c>
      <c r="K490" s="459">
        <v>44375</v>
      </c>
      <c r="L490" s="459">
        <v>45471</v>
      </c>
      <c r="M490" s="73">
        <v>36</v>
      </c>
      <c r="N490" s="367">
        <v>27000000</v>
      </c>
      <c r="O490" s="73">
        <f t="shared" si="49"/>
        <v>750000</v>
      </c>
      <c r="P490" s="116">
        <f t="shared" ca="1" si="50"/>
        <v>6.3441030285493376</v>
      </c>
      <c r="Q490" s="117">
        <f t="shared" ca="1" si="48"/>
        <v>4500000</v>
      </c>
      <c r="R490" s="76"/>
      <c r="S490" s="77"/>
      <c r="T490" s="78">
        <f>N490-R490</f>
        <v>27000000</v>
      </c>
      <c r="U490" s="174"/>
    </row>
    <row r="491" spans="1:21" ht="17.45" customHeight="1">
      <c r="B491" s="26">
        <v>486</v>
      </c>
      <c r="C491" s="350" t="s">
        <v>2009</v>
      </c>
      <c r="D491" s="313" t="s">
        <v>2010</v>
      </c>
      <c r="E491" s="240" t="s">
        <v>2011</v>
      </c>
      <c r="F491" s="445" t="s">
        <v>1187</v>
      </c>
      <c r="G491" s="445" t="s">
        <v>1920</v>
      </c>
      <c r="H491" s="203" t="s">
        <v>2012</v>
      </c>
      <c r="I491" s="204" t="s">
        <v>2013</v>
      </c>
      <c r="J491" s="204" t="s">
        <v>2014</v>
      </c>
      <c r="K491" s="446">
        <v>43829</v>
      </c>
      <c r="L491" s="446">
        <v>44925</v>
      </c>
      <c r="M491" s="178">
        <v>36</v>
      </c>
      <c r="N491" s="353">
        <v>18000000</v>
      </c>
      <c r="O491" s="178">
        <f t="shared" si="49"/>
        <v>500000</v>
      </c>
      <c r="P491" s="22">
        <f t="shared" ca="1" si="50"/>
        <v>24.544103028549337</v>
      </c>
      <c r="Q491" s="23">
        <f t="shared" ca="1" si="48"/>
        <v>12000000</v>
      </c>
      <c r="R491" s="179"/>
      <c r="S491" s="180"/>
      <c r="T491" s="181">
        <f t="shared" ref="T491:T566" si="51">N491-R491</f>
        <v>18000000</v>
      </c>
      <c r="U491" s="174"/>
    </row>
    <row r="492" spans="1:21" ht="17.45" customHeight="1">
      <c r="B492" s="39">
        <v>487</v>
      </c>
      <c r="C492" s="354" t="s">
        <v>2009</v>
      </c>
      <c r="D492" s="328" t="s">
        <v>2010</v>
      </c>
      <c r="E492" s="246" t="s">
        <v>2011</v>
      </c>
      <c r="F492" s="414" t="s">
        <v>26</v>
      </c>
      <c r="G492" s="414" t="s">
        <v>2015</v>
      </c>
      <c r="H492" s="223" t="s">
        <v>2016</v>
      </c>
      <c r="I492" s="57" t="s">
        <v>2017</v>
      </c>
      <c r="J492" s="57" t="s">
        <v>2018</v>
      </c>
      <c r="K492" s="415">
        <v>43829</v>
      </c>
      <c r="L492" s="415">
        <v>44925</v>
      </c>
      <c r="M492" s="64">
        <v>36</v>
      </c>
      <c r="N492" s="358">
        <v>18000000</v>
      </c>
      <c r="O492" s="64">
        <f t="shared" si="49"/>
        <v>500000</v>
      </c>
      <c r="P492" s="35">
        <f t="shared" ca="1" si="50"/>
        <v>24.544103028549337</v>
      </c>
      <c r="Q492" s="36">
        <f t="shared" ca="1" si="48"/>
        <v>12000000</v>
      </c>
      <c r="R492" s="61"/>
      <c r="S492" s="48"/>
      <c r="T492" s="108">
        <f t="shared" si="51"/>
        <v>18000000</v>
      </c>
      <c r="U492" s="174"/>
    </row>
    <row r="493" spans="1:21" ht="17.45" customHeight="1">
      <c r="B493" s="26">
        <v>488</v>
      </c>
      <c r="C493" s="354" t="s">
        <v>2009</v>
      </c>
      <c r="D493" s="328" t="s">
        <v>2010</v>
      </c>
      <c r="E493" s="246" t="s">
        <v>2011</v>
      </c>
      <c r="F493" s="414" t="s">
        <v>26</v>
      </c>
      <c r="G493" s="414" t="s">
        <v>2019</v>
      </c>
      <c r="H493" s="223" t="s">
        <v>2020</v>
      </c>
      <c r="I493" s="57" t="s">
        <v>2021</v>
      </c>
      <c r="J493" s="57" t="s">
        <v>2022</v>
      </c>
      <c r="K493" s="415">
        <v>43829</v>
      </c>
      <c r="L493" s="415">
        <v>44925</v>
      </c>
      <c r="M493" s="64">
        <v>36</v>
      </c>
      <c r="N493" s="358">
        <v>18000000</v>
      </c>
      <c r="O493" s="64">
        <f t="shared" si="49"/>
        <v>500000</v>
      </c>
      <c r="P493" s="35">
        <f t="shared" ca="1" si="50"/>
        <v>24.544103028549337</v>
      </c>
      <c r="Q493" s="36">
        <f t="shared" ca="1" si="48"/>
        <v>12000000</v>
      </c>
      <c r="R493" s="61">
        <f>'[1]Daya Mitra'!J290</f>
        <v>4201074</v>
      </c>
      <c r="S493" s="48">
        <f>'[1]Daya Mitra'!F291</f>
        <v>3</v>
      </c>
      <c r="T493" s="108">
        <f t="shared" si="51"/>
        <v>13798926</v>
      </c>
      <c r="U493" s="174"/>
    </row>
    <row r="494" spans="1:21" ht="17.45" customHeight="1">
      <c r="B494" s="39">
        <v>489</v>
      </c>
      <c r="C494" s="354" t="s">
        <v>2009</v>
      </c>
      <c r="D494" s="328" t="s">
        <v>2010</v>
      </c>
      <c r="E494" s="246" t="s">
        <v>2011</v>
      </c>
      <c r="F494" s="414" t="s">
        <v>58</v>
      </c>
      <c r="G494" s="414" t="s">
        <v>2023</v>
      </c>
      <c r="H494" s="223" t="s">
        <v>2024</v>
      </c>
      <c r="I494" s="57" t="s">
        <v>2025</v>
      </c>
      <c r="J494" s="57" t="s">
        <v>2026</v>
      </c>
      <c r="K494" s="415">
        <v>43829</v>
      </c>
      <c r="L494" s="415">
        <v>44925</v>
      </c>
      <c r="M494" s="64">
        <v>36</v>
      </c>
      <c r="N494" s="358">
        <v>18000000</v>
      </c>
      <c r="O494" s="64">
        <f t="shared" si="49"/>
        <v>500000</v>
      </c>
      <c r="P494" s="35">
        <f t="shared" ca="1" si="50"/>
        <v>24.544103028549337</v>
      </c>
      <c r="Q494" s="36">
        <f t="shared" ca="1" si="48"/>
        <v>12000000</v>
      </c>
      <c r="R494" s="61">
        <f>'[1]Daya Mitra'!J172</f>
        <v>6847128</v>
      </c>
      <c r="S494" s="48">
        <f>'[1]Daya Mitra'!F173</f>
        <v>5</v>
      </c>
      <c r="T494" s="108">
        <f t="shared" si="51"/>
        <v>11152872</v>
      </c>
      <c r="U494" s="174"/>
    </row>
    <row r="495" spans="1:21" ht="17.45" customHeight="1">
      <c r="B495" s="26">
        <v>490</v>
      </c>
      <c r="C495" s="354" t="s">
        <v>2009</v>
      </c>
      <c r="D495" s="328" t="s">
        <v>2010</v>
      </c>
      <c r="E495" s="246" t="s">
        <v>2011</v>
      </c>
      <c r="F495" s="414" t="s">
        <v>26</v>
      </c>
      <c r="G495" s="414" t="s">
        <v>2015</v>
      </c>
      <c r="H495" s="223" t="s">
        <v>2027</v>
      </c>
      <c r="I495" s="57" t="s">
        <v>2028</v>
      </c>
      <c r="J495" s="57" t="s">
        <v>2029</v>
      </c>
      <c r="K495" s="415">
        <v>43829</v>
      </c>
      <c r="L495" s="415">
        <v>44925</v>
      </c>
      <c r="M495" s="64">
        <v>36</v>
      </c>
      <c r="N495" s="358">
        <v>18000000</v>
      </c>
      <c r="O495" s="64">
        <f t="shared" si="49"/>
        <v>500000</v>
      </c>
      <c r="P495" s="35">
        <f t="shared" ca="1" si="50"/>
        <v>24.544103028549337</v>
      </c>
      <c r="Q495" s="36">
        <f t="shared" ca="1" si="48"/>
        <v>12000000</v>
      </c>
      <c r="R495" s="61">
        <f>'[1]Daya Mitra'!J1256</f>
        <v>3696194</v>
      </c>
      <c r="S495" s="48">
        <f>'[1]Daya Mitra'!F1257</f>
        <v>2</v>
      </c>
      <c r="T495" s="108">
        <f t="shared" si="51"/>
        <v>14303806</v>
      </c>
      <c r="U495" s="174"/>
    </row>
    <row r="496" spans="1:21" ht="17.45" customHeight="1">
      <c r="B496" s="39">
        <v>491</v>
      </c>
      <c r="C496" s="354" t="s">
        <v>2009</v>
      </c>
      <c r="D496" s="328" t="s">
        <v>2010</v>
      </c>
      <c r="E496" s="246" t="s">
        <v>2011</v>
      </c>
      <c r="F496" s="414" t="s">
        <v>58</v>
      </c>
      <c r="G496" s="414" t="s">
        <v>2023</v>
      </c>
      <c r="H496" s="223" t="s">
        <v>2030</v>
      </c>
      <c r="I496" s="57" t="s">
        <v>2031</v>
      </c>
      <c r="J496" s="57" t="s">
        <v>2032</v>
      </c>
      <c r="K496" s="415">
        <v>43829</v>
      </c>
      <c r="L496" s="415">
        <v>44925</v>
      </c>
      <c r="M496" s="64">
        <v>36</v>
      </c>
      <c r="N496" s="358">
        <v>18000000</v>
      </c>
      <c r="O496" s="64">
        <f t="shared" si="49"/>
        <v>500000</v>
      </c>
      <c r="P496" s="35">
        <f t="shared" ca="1" si="50"/>
        <v>24.544103028549337</v>
      </c>
      <c r="Q496" s="36">
        <f t="shared" ca="1" si="48"/>
        <v>12000000</v>
      </c>
      <c r="R496" s="61">
        <f>'[1]Daya Mitra'!J469</f>
        <v>8970648</v>
      </c>
      <c r="S496" s="48">
        <f>'[1]Daya Mitra'!F470</f>
        <v>4</v>
      </c>
      <c r="T496" s="108">
        <f t="shared" si="51"/>
        <v>9029352</v>
      </c>
      <c r="U496" s="174"/>
    </row>
    <row r="497" spans="2:21" ht="17.45" customHeight="1">
      <c r="B497" s="26">
        <v>492</v>
      </c>
      <c r="C497" s="354" t="s">
        <v>2009</v>
      </c>
      <c r="D497" s="328" t="s">
        <v>2010</v>
      </c>
      <c r="E497" s="246" t="s">
        <v>2011</v>
      </c>
      <c r="F497" s="414" t="s">
        <v>2033</v>
      </c>
      <c r="G497" s="414" t="s">
        <v>529</v>
      </c>
      <c r="H497" s="223" t="s">
        <v>2034</v>
      </c>
      <c r="I497" s="57" t="s">
        <v>2035</v>
      </c>
      <c r="J497" s="57" t="s">
        <v>2036</v>
      </c>
      <c r="K497" s="415">
        <v>43829</v>
      </c>
      <c r="L497" s="415">
        <v>44925</v>
      </c>
      <c r="M497" s="64">
        <v>36</v>
      </c>
      <c r="N497" s="358">
        <v>18000000</v>
      </c>
      <c r="O497" s="64">
        <f t="shared" si="49"/>
        <v>500000</v>
      </c>
      <c r="P497" s="35">
        <f t="shared" ca="1" si="50"/>
        <v>24.544103028549337</v>
      </c>
      <c r="Q497" s="36">
        <f t="shared" ca="1" si="48"/>
        <v>12000000</v>
      </c>
      <c r="R497" s="61">
        <f>'[1]Daya Mitra'!J831</f>
        <v>3720200</v>
      </c>
      <c r="S497" s="48">
        <f>'[1]Daya Mitra'!F832</f>
        <v>2</v>
      </c>
      <c r="T497" s="108">
        <f t="shared" si="51"/>
        <v>14279800</v>
      </c>
      <c r="U497" s="174"/>
    </row>
    <row r="498" spans="2:21" ht="17.45" customHeight="1">
      <c r="B498" s="39">
        <v>493</v>
      </c>
      <c r="C498" s="354" t="s">
        <v>2009</v>
      </c>
      <c r="D498" s="328" t="s">
        <v>2010</v>
      </c>
      <c r="E498" s="246" t="s">
        <v>2011</v>
      </c>
      <c r="F498" s="414" t="s">
        <v>26</v>
      </c>
      <c r="G498" s="414" t="s">
        <v>2015</v>
      </c>
      <c r="H498" s="223" t="s">
        <v>2037</v>
      </c>
      <c r="I498" s="57" t="s">
        <v>2038</v>
      </c>
      <c r="J498" s="57" t="s">
        <v>2039</v>
      </c>
      <c r="K498" s="415">
        <v>43829</v>
      </c>
      <c r="L498" s="415">
        <v>44925</v>
      </c>
      <c r="M498" s="64">
        <v>36</v>
      </c>
      <c r="N498" s="358">
        <v>18000000</v>
      </c>
      <c r="O498" s="64">
        <f t="shared" si="49"/>
        <v>500000</v>
      </c>
      <c r="P498" s="35">
        <f t="shared" ca="1" si="50"/>
        <v>24.544103028549337</v>
      </c>
      <c r="Q498" s="36">
        <f t="shared" ca="1" si="48"/>
        <v>12000000</v>
      </c>
      <c r="R498" s="61">
        <f>'[1]Daya Mitra'!J55</f>
        <v>1461500</v>
      </c>
      <c r="S498" s="48">
        <f>'[1]Daya Mitra'!F56</f>
        <v>2</v>
      </c>
      <c r="T498" s="108">
        <f t="shared" si="51"/>
        <v>16538500</v>
      </c>
      <c r="U498" s="174"/>
    </row>
    <row r="499" spans="2:21" ht="17.45" customHeight="1">
      <c r="B499" s="26">
        <v>494</v>
      </c>
      <c r="C499" s="354" t="s">
        <v>2009</v>
      </c>
      <c r="D499" s="328" t="s">
        <v>2010</v>
      </c>
      <c r="E499" s="246" t="s">
        <v>2011</v>
      </c>
      <c r="F499" s="414" t="s">
        <v>26</v>
      </c>
      <c r="G499" s="414" t="s">
        <v>2019</v>
      </c>
      <c r="H499" s="223" t="s">
        <v>2040</v>
      </c>
      <c r="I499" s="57" t="s">
        <v>2041</v>
      </c>
      <c r="J499" s="57" t="s">
        <v>2042</v>
      </c>
      <c r="K499" s="415">
        <v>43829</v>
      </c>
      <c r="L499" s="415">
        <v>44925</v>
      </c>
      <c r="M499" s="64">
        <v>36</v>
      </c>
      <c r="N499" s="358">
        <v>18000000</v>
      </c>
      <c r="O499" s="64">
        <f t="shared" si="49"/>
        <v>500000</v>
      </c>
      <c r="P499" s="35">
        <f t="shared" ca="1" si="50"/>
        <v>24.544103028549337</v>
      </c>
      <c r="Q499" s="36">
        <f t="shared" ca="1" si="48"/>
        <v>12000000</v>
      </c>
      <c r="R499" s="61">
        <f>'[1]Daya Mitra'!J590</f>
        <v>844560</v>
      </c>
      <c r="S499" s="48">
        <f>'[1]Daya Mitra'!F591</f>
        <v>1</v>
      </c>
      <c r="T499" s="108">
        <f t="shared" si="51"/>
        <v>17155440</v>
      </c>
      <c r="U499" s="174"/>
    </row>
    <row r="500" spans="2:21" ht="17.45" customHeight="1">
      <c r="B500" s="39">
        <v>495</v>
      </c>
      <c r="C500" s="354" t="s">
        <v>2009</v>
      </c>
      <c r="D500" s="328" t="s">
        <v>2010</v>
      </c>
      <c r="E500" s="246" t="s">
        <v>2011</v>
      </c>
      <c r="F500" s="414" t="s">
        <v>26</v>
      </c>
      <c r="G500" s="414" t="s">
        <v>2019</v>
      </c>
      <c r="H500" s="223" t="s">
        <v>2043</v>
      </c>
      <c r="I500" s="57" t="s">
        <v>2044</v>
      </c>
      <c r="J500" s="57" t="s">
        <v>2045</v>
      </c>
      <c r="K500" s="415">
        <v>43829</v>
      </c>
      <c r="L500" s="415">
        <v>44925</v>
      </c>
      <c r="M500" s="64">
        <v>36</v>
      </c>
      <c r="N500" s="358">
        <v>18000000</v>
      </c>
      <c r="O500" s="64">
        <f t="shared" si="49"/>
        <v>500000</v>
      </c>
      <c r="P500" s="35">
        <f t="shared" ca="1" si="50"/>
        <v>24.544103028549337</v>
      </c>
      <c r="Q500" s="36">
        <f t="shared" ca="1" si="48"/>
        <v>12000000</v>
      </c>
      <c r="R500" s="61">
        <f>'[1]Daya Mitra'!J651</f>
        <v>4841274</v>
      </c>
      <c r="S500" s="48">
        <f>'[1]Daya Mitra'!F652</f>
        <v>3</v>
      </c>
      <c r="T500" s="108">
        <f t="shared" si="51"/>
        <v>13158726</v>
      </c>
      <c r="U500" s="174"/>
    </row>
    <row r="501" spans="2:21" ht="17.45" customHeight="1">
      <c r="B501" s="26">
        <v>496</v>
      </c>
      <c r="C501" s="354" t="s">
        <v>2009</v>
      </c>
      <c r="D501" s="328" t="s">
        <v>2010</v>
      </c>
      <c r="E501" s="246" t="s">
        <v>2011</v>
      </c>
      <c r="F501" s="414" t="s">
        <v>58</v>
      </c>
      <c r="G501" s="414" t="s">
        <v>2023</v>
      </c>
      <c r="H501" s="223" t="s">
        <v>2046</v>
      </c>
      <c r="I501" s="57" t="s">
        <v>2047</v>
      </c>
      <c r="J501" s="57" t="s">
        <v>2048</v>
      </c>
      <c r="K501" s="415">
        <v>43829</v>
      </c>
      <c r="L501" s="415">
        <v>44925</v>
      </c>
      <c r="M501" s="64">
        <v>36</v>
      </c>
      <c r="N501" s="358">
        <v>18000000</v>
      </c>
      <c r="O501" s="64">
        <f t="shared" si="49"/>
        <v>500000</v>
      </c>
      <c r="P501" s="35">
        <f t="shared" ca="1" si="50"/>
        <v>24.544103028549337</v>
      </c>
      <c r="Q501" s="36">
        <f t="shared" ca="1" si="48"/>
        <v>12000000</v>
      </c>
      <c r="R501" s="61">
        <f>'[1]Daya Mitra'!J711</f>
        <v>4603447</v>
      </c>
      <c r="S501" s="48">
        <f>'[1]Daya Mitra'!F712</f>
        <v>2</v>
      </c>
      <c r="T501" s="108">
        <f t="shared" si="51"/>
        <v>13396553</v>
      </c>
      <c r="U501" s="174"/>
    </row>
    <row r="502" spans="2:21" ht="17.45" customHeight="1">
      <c r="B502" s="39">
        <v>497</v>
      </c>
      <c r="C502" s="354" t="s">
        <v>2009</v>
      </c>
      <c r="D502" s="328" t="s">
        <v>2010</v>
      </c>
      <c r="E502" s="246" t="s">
        <v>2011</v>
      </c>
      <c r="F502" s="414" t="s">
        <v>2033</v>
      </c>
      <c r="G502" s="414" t="s">
        <v>529</v>
      </c>
      <c r="H502" s="223" t="s">
        <v>2049</v>
      </c>
      <c r="I502" s="57" t="s">
        <v>2050</v>
      </c>
      <c r="J502" s="57" t="s">
        <v>2051</v>
      </c>
      <c r="K502" s="415">
        <v>43829</v>
      </c>
      <c r="L502" s="415">
        <v>44925</v>
      </c>
      <c r="M502" s="64">
        <v>36</v>
      </c>
      <c r="N502" s="358">
        <v>18000000</v>
      </c>
      <c r="O502" s="64">
        <f t="shared" si="49"/>
        <v>500000</v>
      </c>
      <c r="P502" s="35">
        <f t="shared" ca="1" si="50"/>
        <v>24.544103028549337</v>
      </c>
      <c r="Q502" s="36">
        <f t="shared" ca="1" si="48"/>
        <v>12000000</v>
      </c>
      <c r="R502" s="61">
        <f>'[1]Daya Mitra'!J1374</f>
        <v>2640000</v>
      </c>
      <c r="S502" s="48">
        <f>'[1]Daya Mitra'!F1375</f>
        <v>1</v>
      </c>
      <c r="T502" s="108">
        <f t="shared" si="51"/>
        <v>15360000</v>
      </c>
      <c r="U502" s="174"/>
    </row>
    <row r="503" spans="2:21" ht="17.45" customHeight="1">
      <c r="B503" s="26">
        <v>498</v>
      </c>
      <c r="C503" s="354" t="s">
        <v>2009</v>
      </c>
      <c r="D503" s="328" t="s">
        <v>2010</v>
      </c>
      <c r="E503" s="246" t="s">
        <v>2011</v>
      </c>
      <c r="F503" s="414" t="s">
        <v>26</v>
      </c>
      <c r="G503" s="414" t="s">
        <v>2015</v>
      </c>
      <c r="H503" s="223" t="s">
        <v>2052</v>
      </c>
      <c r="I503" s="57" t="s">
        <v>2053</v>
      </c>
      <c r="J503" s="57" t="s">
        <v>2054</v>
      </c>
      <c r="K503" s="415">
        <v>43829</v>
      </c>
      <c r="L503" s="415">
        <v>44925</v>
      </c>
      <c r="M503" s="64">
        <v>36</v>
      </c>
      <c r="N503" s="358">
        <v>18000000</v>
      </c>
      <c r="O503" s="64">
        <f t="shared" si="49"/>
        <v>500000</v>
      </c>
      <c r="P503" s="35">
        <f t="shared" ca="1" si="50"/>
        <v>24.544103028549337</v>
      </c>
      <c r="Q503" s="36">
        <f t="shared" ca="1" si="48"/>
        <v>12000000</v>
      </c>
      <c r="R503" s="61"/>
      <c r="S503" s="48"/>
      <c r="T503" s="108">
        <f t="shared" si="51"/>
        <v>18000000</v>
      </c>
      <c r="U503" s="174"/>
    </row>
    <row r="504" spans="2:21" ht="17.45" customHeight="1">
      <c r="B504" s="39">
        <v>499</v>
      </c>
      <c r="C504" s="354" t="s">
        <v>2009</v>
      </c>
      <c r="D504" s="328" t="s">
        <v>2010</v>
      </c>
      <c r="E504" s="246" t="s">
        <v>2011</v>
      </c>
      <c r="F504" s="414" t="s">
        <v>2033</v>
      </c>
      <c r="G504" s="414" t="s">
        <v>529</v>
      </c>
      <c r="H504" s="223" t="s">
        <v>2055</v>
      </c>
      <c r="I504" s="57" t="s">
        <v>2056</v>
      </c>
      <c r="J504" s="57" t="s">
        <v>2057</v>
      </c>
      <c r="K504" s="415">
        <v>43829</v>
      </c>
      <c r="L504" s="415">
        <v>44925</v>
      </c>
      <c r="M504" s="64">
        <v>36</v>
      </c>
      <c r="N504" s="358">
        <v>18000000</v>
      </c>
      <c r="O504" s="64">
        <f t="shared" si="49"/>
        <v>500000</v>
      </c>
      <c r="P504" s="35">
        <f t="shared" ca="1" si="50"/>
        <v>24.544103028549337</v>
      </c>
      <c r="Q504" s="36">
        <f t="shared" ca="1" si="48"/>
        <v>12000000</v>
      </c>
      <c r="R504" s="61">
        <f>'[1]Daya Mitra'!J1195</f>
        <v>2628920</v>
      </c>
      <c r="S504" s="48">
        <f>'[1]Daya Mitra'!F1196</f>
        <v>1</v>
      </c>
      <c r="T504" s="108">
        <f t="shared" si="51"/>
        <v>15371080</v>
      </c>
      <c r="U504" s="174"/>
    </row>
    <row r="505" spans="2:21" ht="17.45" customHeight="1">
      <c r="B505" s="26">
        <v>500</v>
      </c>
      <c r="C505" s="354" t="s">
        <v>2009</v>
      </c>
      <c r="D505" s="328" t="s">
        <v>2010</v>
      </c>
      <c r="E505" s="246" t="s">
        <v>2011</v>
      </c>
      <c r="F505" s="414" t="s">
        <v>536</v>
      </c>
      <c r="G505" s="414" t="s">
        <v>2058</v>
      </c>
      <c r="H505" s="223" t="s">
        <v>2059</v>
      </c>
      <c r="I505" s="57" t="s">
        <v>2060</v>
      </c>
      <c r="J505" s="57" t="s">
        <v>2061</v>
      </c>
      <c r="K505" s="415">
        <v>43829</v>
      </c>
      <c r="L505" s="415">
        <v>44925</v>
      </c>
      <c r="M505" s="64">
        <v>36</v>
      </c>
      <c r="N505" s="358">
        <v>18000000</v>
      </c>
      <c r="O505" s="64">
        <f t="shared" si="49"/>
        <v>500000</v>
      </c>
      <c r="P505" s="35">
        <f t="shared" ca="1" si="50"/>
        <v>24.544103028549337</v>
      </c>
      <c r="Q505" s="36">
        <f t="shared" ca="1" si="48"/>
        <v>12000000</v>
      </c>
      <c r="R505" s="61">
        <f>'[1]Daya Mitra'!J410</f>
        <v>451606</v>
      </c>
      <c r="S505" s="48">
        <f>'[1]Daya Mitra'!F411</f>
        <v>2</v>
      </c>
      <c r="T505" s="108">
        <f t="shared" si="51"/>
        <v>17548394</v>
      </c>
      <c r="U505" s="174"/>
    </row>
    <row r="506" spans="2:21" ht="17.45" customHeight="1">
      <c r="B506" s="39">
        <v>501</v>
      </c>
      <c r="C506" s="354" t="s">
        <v>2009</v>
      </c>
      <c r="D506" s="328" t="s">
        <v>2010</v>
      </c>
      <c r="E506" s="246" t="s">
        <v>2011</v>
      </c>
      <c r="F506" s="414" t="s">
        <v>1187</v>
      </c>
      <c r="G506" s="414" t="s">
        <v>1920</v>
      </c>
      <c r="H506" s="223" t="s">
        <v>2062</v>
      </c>
      <c r="I506" s="57" t="s">
        <v>2063</v>
      </c>
      <c r="J506" s="57" t="s">
        <v>2064</v>
      </c>
      <c r="K506" s="415">
        <v>43829</v>
      </c>
      <c r="L506" s="415">
        <v>44925</v>
      </c>
      <c r="M506" s="64">
        <v>36</v>
      </c>
      <c r="N506" s="358">
        <v>18000000</v>
      </c>
      <c r="O506" s="64">
        <f t="shared" si="49"/>
        <v>500000</v>
      </c>
      <c r="P506" s="35">
        <f t="shared" ca="1" si="50"/>
        <v>24.544103028549337</v>
      </c>
      <c r="Q506" s="36">
        <f t="shared" ca="1" si="48"/>
        <v>12000000</v>
      </c>
      <c r="R506" s="61"/>
      <c r="S506" s="48"/>
      <c r="T506" s="108">
        <f t="shared" si="51"/>
        <v>18000000</v>
      </c>
      <c r="U506" s="174"/>
    </row>
    <row r="507" spans="2:21" ht="17.45" customHeight="1">
      <c r="B507" s="26">
        <v>502</v>
      </c>
      <c r="C507" s="354" t="s">
        <v>2009</v>
      </c>
      <c r="D507" s="328" t="s">
        <v>2010</v>
      </c>
      <c r="E507" s="246" t="s">
        <v>2011</v>
      </c>
      <c r="F507" s="414" t="s">
        <v>1853</v>
      </c>
      <c r="G507" s="414" t="s">
        <v>2065</v>
      </c>
      <c r="H507" s="223" t="s">
        <v>2066</v>
      </c>
      <c r="I507" s="57" t="s">
        <v>2067</v>
      </c>
      <c r="J507" s="57" t="s">
        <v>2068</v>
      </c>
      <c r="K507" s="415">
        <v>43829</v>
      </c>
      <c r="L507" s="415">
        <v>44925</v>
      </c>
      <c r="M507" s="64">
        <v>36</v>
      </c>
      <c r="N507" s="358">
        <v>18000000</v>
      </c>
      <c r="O507" s="64">
        <f t="shared" si="49"/>
        <v>500000</v>
      </c>
      <c r="P507" s="35">
        <f t="shared" ca="1" si="50"/>
        <v>24.544103028549337</v>
      </c>
      <c r="Q507" s="36">
        <f t="shared" ca="1" si="48"/>
        <v>12000000</v>
      </c>
      <c r="R507" s="61">
        <f>'[1]Daya Mitra'!J350</f>
        <v>758450</v>
      </c>
      <c r="S507" s="48">
        <f>'[1]Daya Mitra'!F351</f>
        <v>1</v>
      </c>
      <c r="T507" s="108">
        <f t="shared" si="51"/>
        <v>17241550</v>
      </c>
      <c r="U507" s="174"/>
    </row>
    <row r="508" spans="2:21" ht="17.45" customHeight="1">
      <c r="B508" s="39">
        <v>503</v>
      </c>
      <c r="C508" s="354" t="s">
        <v>2009</v>
      </c>
      <c r="D508" s="328" t="s">
        <v>2010</v>
      </c>
      <c r="E508" s="246" t="s">
        <v>2011</v>
      </c>
      <c r="F508" s="414" t="s">
        <v>187</v>
      </c>
      <c r="G508" s="414" t="s">
        <v>1330</v>
      </c>
      <c r="H508" s="223" t="s">
        <v>2069</v>
      </c>
      <c r="I508" s="57" t="s">
        <v>2070</v>
      </c>
      <c r="J508" s="57" t="s">
        <v>2071</v>
      </c>
      <c r="K508" s="415">
        <v>43829</v>
      </c>
      <c r="L508" s="415">
        <v>44925</v>
      </c>
      <c r="M508" s="64">
        <v>36</v>
      </c>
      <c r="N508" s="358">
        <v>18000000</v>
      </c>
      <c r="O508" s="64">
        <f t="shared" si="49"/>
        <v>500000</v>
      </c>
      <c r="P508" s="35">
        <f t="shared" ca="1" si="50"/>
        <v>24.544103028549337</v>
      </c>
      <c r="Q508" s="36">
        <f t="shared" ca="1" si="48"/>
        <v>12000000</v>
      </c>
      <c r="R508" s="61">
        <f>'[1]Daya Mitra'!J1013</f>
        <v>2085189</v>
      </c>
      <c r="S508" s="48">
        <f>'[1]Daya Mitra'!F1014</f>
        <v>1</v>
      </c>
      <c r="T508" s="108">
        <f t="shared" si="51"/>
        <v>15914811</v>
      </c>
      <c r="U508" s="174"/>
    </row>
    <row r="509" spans="2:21" ht="17.45" customHeight="1">
      <c r="B509" s="26">
        <v>504</v>
      </c>
      <c r="C509" s="354" t="s">
        <v>2009</v>
      </c>
      <c r="D509" s="328" t="s">
        <v>2010</v>
      </c>
      <c r="E509" s="246" t="s">
        <v>2011</v>
      </c>
      <c r="F509" s="414" t="s">
        <v>536</v>
      </c>
      <c r="G509" s="414" t="s">
        <v>2058</v>
      </c>
      <c r="H509" s="223" t="s">
        <v>2072</v>
      </c>
      <c r="I509" s="57" t="s">
        <v>2073</v>
      </c>
      <c r="J509" s="57" t="s">
        <v>2074</v>
      </c>
      <c r="K509" s="415">
        <v>43829</v>
      </c>
      <c r="L509" s="415">
        <v>44925</v>
      </c>
      <c r="M509" s="64">
        <v>36</v>
      </c>
      <c r="N509" s="358">
        <v>18000000</v>
      </c>
      <c r="O509" s="64">
        <f t="shared" si="49"/>
        <v>500000</v>
      </c>
      <c r="P509" s="35">
        <f t="shared" ca="1" si="50"/>
        <v>24.544103028549337</v>
      </c>
      <c r="Q509" s="36">
        <f t="shared" ca="1" si="48"/>
        <v>12000000</v>
      </c>
      <c r="R509" s="61">
        <f>'[1]Daya Mitra'!J1073</f>
        <v>2006840</v>
      </c>
      <c r="S509" s="48">
        <f>'[1]Daya Mitra'!F1074</f>
        <v>2</v>
      </c>
      <c r="T509" s="108">
        <f t="shared" si="51"/>
        <v>15993160</v>
      </c>
      <c r="U509" s="174"/>
    </row>
    <row r="510" spans="2:21" ht="17.45" customHeight="1">
      <c r="B510" s="39">
        <v>505</v>
      </c>
      <c r="C510" s="354" t="s">
        <v>2009</v>
      </c>
      <c r="D510" s="328" t="s">
        <v>2010</v>
      </c>
      <c r="E510" s="246" t="s">
        <v>2011</v>
      </c>
      <c r="F510" s="414" t="s">
        <v>187</v>
      </c>
      <c r="G510" s="414" t="s">
        <v>2075</v>
      </c>
      <c r="H510" s="223" t="s">
        <v>2076</v>
      </c>
      <c r="I510" s="57" t="s">
        <v>2077</v>
      </c>
      <c r="J510" s="57" t="s">
        <v>2078</v>
      </c>
      <c r="K510" s="415">
        <v>43829</v>
      </c>
      <c r="L510" s="415">
        <v>44925</v>
      </c>
      <c r="M510" s="64">
        <v>36</v>
      </c>
      <c r="N510" s="358">
        <v>18000000</v>
      </c>
      <c r="O510" s="64">
        <f t="shared" si="49"/>
        <v>500000</v>
      </c>
      <c r="P510" s="35">
        <f t="shared" ca="1" si="50"/>
        <v>24.544103028549337</v>
      </c>
      <c r="Q510" s="36">
        <f t="shared" ca="1" si="48"/>
        <v>12000000</v>
      </c>
      <c r="R510" s="61">
        <f>'[1]Daya Mitra'!J231</f>
        <v>5616692</v>
      </c>
      <c r="S510" s="48">
        <f>'[1]Daya Mitra'!F232</f>
        <v>4</v>
      </c>
      <c r="T510" s="108">
        <f t="shared" si="51"/>
        <v>12383308</v>
      </c>
      <c r="U510" s="174"/>
    </row>
    <row r="511" spans="2:21" ht="17.45" customHeight="1">
      <c r="B511" s="26">
        <v>506</v>
      </c>
      <c r="C511" s="354" t="s">
        <v>2009</v>
      </c>
      <c r="D511" s="328" t="s">
        <v>2010</v>
      </c>
      <c r="E511" s="246" t="s">
        <v>2011</v>
      </c>
      <c r="F511" s="414" t="s">
        <v>1963</v>
      </c>
      <c r="G511" s="414" t="s">
        <v>2079</v>
      </c>
      <c r="H511" s="223" t="s">
        <v>2080</v>
      </c>
      <c r="I511" s="57" t="s">
        <v>2081</v>
      </c>
      <c r="J511" s="57" t="s">
        <v>2082</v>
      </c>
      <c r="K511" s="415">
        <v>43829</v>
      </c>
      <c r="L511" s="415">
        <v>44925</v>
      </c>
      <c r="M511" s="64">
        <v>36</v>
      </c>
      <c r="N511" s="358">
        <v>18000000</v>
      </c>
      <c r="O511" s="64">
        <f t="shared" si="49"/>
        <v>500000</v>
      </c>
      <c r="P511" s="35">
        <f t="shared" ca="1" si="50"/>
        <v>24.544103028549337</v>
      </c>
      <c r="Q511" s="36">
        <f t="shared" ca="1" si="48"/>
        <v>12000000</v>
      </c>
      <c r="R511" s="61">
        <f>'[1]Daya Mitra'!J114</f>
        <v>6574563</v>
      </c>
      <c r="S511" s="48">
        <f>'[1]Daya Mitra'!F115</f>
        <v>6</v>
      </c>
      <c r="T511" s="108">
        <f t="shared" si="51"/>
        <v>11425437</v>
      </c>
      <c r="U511" s="174"/>
    </row>
    <row r="512" spans="2:21" ht="17.45" customHeight="1">
      <c r="B512" s="39">
        <v>507</v>
      </c>
      <c r="C512" s="354" t="s">
        <v>2009</v>
      </c>
      <c r="D512" s="328" t="s">
        <v>2010</v>
      </c>
      <c r="E512" s="246" t="s">
        <v>2011</v>
      </c>
      <c r="F512" s="414" t="s">
        <v>1853</v>
      </c>
      <c r="G512" s="414" t="s">
        <v>2065</v>
      </c>
      <c r="H512" s="223" t="s">
        <v>2083</v>
      </c>
      <c r="I512" s="57" t="s">
        <v>2084</v>
      </c>
      <c r="J512" s="57" t="s">
        <v>2085</v>
      </c>
      <c r="K512" s="415">
        <v>43829</v>
      </c>
      <c r="L512" s="415">
        <v>44925</v>
      </c>
      <c r="M512" s="64">
        <v>36</v>
      </c>
      <c r="N512" s="358">
        <v>18000000</v>
      </c>
      <c r="O512" s="64">
        <f t="shared" si="49"/>
        <v>500000</v>
      </c>
      <c r="P512" s="35">
        <f t="shared" ca="1" si="50"/>
        <v>24.544103028549337</v>
      </c>
      <c r="Q512" s="36">
        <f t="shared" ca="1" si="48"/>
        <v>12000000</v>
      </c>
      <c r="R512" s="61"/>
      <c r="S512" s="48"/>
      <c r="T512" s="108">
        <f t="shared" si="51"/>
        <v>18000000</v>
      </c>
      <c r="U512" s="174"/>
    </row>
    <row r="513" spans="2:21" ht="17.45" customHeight="1">
      <c r="B513" s="26">
        <v>508</v>
      </c>
      <c r="C513" s="354" t="s">
        <v>2009</v>
      </c>
      <c r="D513" s="328" t="s">
        <v>2010</v>
      </c>
      <c r="E513" s="246" t="s">
        <v>2011</v>
      </c>
      <c r="F513" s="414" t="s">
        <v>1187</v>
      </c>
      <c r="G513" s="414" t="s">
        <v>1920</v>
      </c>
      <c r="H513" s="223" t="s">
        <v>2086</v>
      </c>
      <c r="I513" s="57" t="s">
        <v>2087</v>
      </c>
      <c r="J513" s="57" t="s">
        <v>2088</v>
      </c>
      <c r="K513" s="415">
        <v>43829</v>
      </c>
      <c r="L513" s="415">
        <v>44925</v>
      </c>
      <c r="M513" s="64">
        <v>36</v>
      </c>
      <c r="N513" s="358">
        <v>18000000</v>
      </c>
      <c r="O513" s="64">
        <f t="shared" si="49"/>
        <v>500000</v>
      </c>
      <c r="P513" s="35">
        <f t="shared" ca="1" si="50"/>
        <v>24.544103028549337</v>
      </c>
      <c r="Q513" s="36">
        <f t="shared" ca="1" si="48"/>
        <v>12000000</v>
      </c>
      <c r="R513" s="61"/>
      <c r="S513" s="48"/>
      <c r="T513" s="108">
        <f t="shared" si="51"/>
        <v>18000000</v>
      </c>
      <c r="U513" s="174"/>
    </row>
    <row r="514" spans="2:21" ht="17.45" customHeight="1">
      <c r="B514" s="39">
        <v>509</v>
      </c>
      <c r="C514" s="354" t="s">
        <v>2009</v>
      </c>
      <c r="D514" s="328" t="s">
        <v>2010</v>
      </c>
      <c r="E514" s="246" t="s">
        <v>2011</v>
      </c>
      <c r="F514" s="414" t="s">
        <v>536</v>
      </c>
      <c r="G514" s="414" t="s">
        <v>2058</v>
      </c>
      <c r="H514" s="223" t="s">
        <v>2089</v>
      </c>
      <c r="I514" s="57" t="s">
        <v>2090</v>
      </c>
      <c r="J514" s="57" t="s">
        <v>2091</v>
      </c>
      <c r="K514" s="415">
        <v>43829</v>
      </c>
      <c r="L514" s="415">
        <v>44925</v>
      </c>
      <c r="M514" s="64">
        <v>36</v>
      </c>
      <c r="N514" s="358">
        <v>18000000</v>
      </c>
      <c r="O514" s="64">
        <f t="shared" si="49"/>
        <v>500000</v>
      </c>
      <c r="P514" s="35">
        <f t="shared" ca="1" si="50"/>
        <v>24.544103028549337</v>
      </c>
      <c r="Q514" s="36">
        <f t="shared" ca="1" si="48"/>
        <v>12000000</v>
      </c>
      <c r="R514" s="61">
        <f>'[1]Daya Mitra'!J770</f>
        <v>657230</v>
      </c>
      <c r="S514" s="48">
        <f>'[1]Daya Mitra'!F771</f>
        <v>1</v>
      </c>
      <c r="T514" s="108">
        <f t="shared" si="51"/>
        <v>17342770</v>
      </c>
      <c r="U514" s="174"/>
    </row>
    <row r="515" spans="2:21" ht="17.45" customHeight="1">
      <c r="B515" s="26">
        <v>510</v>
      </c>
      <c r="C515" s="354" t="s">
        <v>2009</v>
      </c>
      <c r="D515" s="328" t="s">
        <v>2010</v>
      </c>
      <c r="E515" s="246" t="s">
        <v>2011</v>
      </c>
      <c r="F515" s="414" t="s">
        <v>1963</v>
      </c>
      <c r="G515" s="414" t="s">
        <v>2079</v>
      </c>
      <c r="H515" s="223" t="s">
        <v>2092</v>
      </c>
      <c r="I515" s="57" t="s">
        <v>2093</v>
      </c>
      <c r="J515" s="57" t="s">
        <v>2094</v>
      </c>
      <c r="K515" s="415">
        <v>43829</v>
      </c>
      <c r="L515" s="415">
        <v>44925</v>
      </c>
      <c r="M515" s="64">
        <v>36</v>
      </c>
      <c r="N515" s="358">
        <v>18000000</v>
      </c>
      <c r="O515" s="64">
        <f t="shared" si="49"/>
        <v>500000</v>
      </c>
      <c r="P515" s="35">
        <f t="shared" ca="1" si="50"/>
        <v>24.544103028549337</v>
      </c>
      <c r="Q515" s="36">
        <f t="shared" ca="1" si="48"/>
        <v>12000000</v>
      </c>
      <c r="R515" s="61">
        <f>'[1]Daya Mitra'!J1134</f>
        <v>905280</v>
      </c>
      <c r="S515" s="48">
        <f>'[1]Daya Mitra'!F1135</f>
        <v>1</v>
      </c>
      <c r="T515" s="108">
        <f t="shared" si="51"/>
        <v>17094720</v>
      </c>
      <c r="U515" s="174"/>
    </row>
    <row r="516" spans="2:21" ht="17.45" customHeight="1">
      <c r="B516" s="39">
        <v>511</v>
      </c>
      <c r="C516" s="354" t="s">
        <v>2009</v>
      </c>
      <c r="D516" s="328" t="s">
        <v>2010</v>
      </c>
      <c r="E516" s="246" t="s">
        <v>2011</v>
      </c>
      <c r="F516" s="414" t="s">
        <v>1853</v>
      </c>
      <c r="G516" s="414" t="s">
        <v>2065</v>
      </c>
      <c r="H516" s="223" t="s">
        <v>2095</v>
      </c>
      <c r="I516" s="57" t="s">
        <v>2096</v>
      </c>
      <c r="J516" s="57" t="s">
        <v>2097</v>
      </c>
      <c r="K516" s="415">
        <v>43829</v>
      </c>
      <c r="L516" s="415">
        <v>44925</v>
      </c>
      <c r="M516" s="64">
        <v>36</v>
      </c>
      <c r="N516" s="358">
        <v>18000000</v>
      </c>
      <c r="O516" s="64">
        <f t="shared" si="49"/>
        <v>500000</v>
      </c>
      <c r="P516" s="35">
        <f t="shared" ca="1" si="50"/>
        <v>24.544103028549337</v>
      </c>
      <c r="Q516" s="36">
        <f t="shared" ca="1" si="48"/>
        <v>12000000</v>
      </c>
      <c r="R516" s="61"/>
      <c r="S516" s="48"/>
      <c r="T516" s="108">
        <f t="shared" si="51"/>
        <v>18000000</v>
      </c>
      <c r="U516" s="174"/>
    </row>
    <row r="517" spans="2:21" ht="17.45" customHeight="1">
      <c r="B517" s="26">
        <v>512</v>
      </c>
      <c r="C517" s="354" t="s">
        <v>2009</v>
      </c>
      <c r="D517" s="328" t="s">
        <v>2010</v>
      </c>
      <c r="E517" s="246" t="s">
        <v>2011</v>
      </c>
      <c r="F517" s="414" t="s">
        <v>187</v>
      </c>
      <c r="G517" s="414" t="s">
        <v>2075</v>
      </c>
      <c r="H517" s="223" t="s">
        <v>2098</v>
      </c>
      <c r="I517" s="57" t="s">
        <v>2099</v>
      </c>
      <c r="J517" s="57" t="s">
        <v>2100</v>
      </c>
      <c r="K517" s="415">
        <v>43829</v>
      </c>
      <c r="L517" s="415">
        <v>44925</v>
      </c>
      <c r="M517" s="64">
        <v>36</v>
      </c>
      <c r="N517" s="358">
        <v>18000000</v>
      </c>
      <c r="O517" s="64">
        <f t="shared" si="49"/>
        <v>500000</v>
      </c>
      <c r="P517" s="35">
        <f t="shared" ca="1" si="50"/>
        <v>24.544103028549337</v>
      </c>
      <c r="Q517" s="36">
        <f t="shared" ca="1" si="48"/>
        <v>12000000</v>
      </c>
      <c r="R517" s="61">
        <f>'[1]Daya Mitra'!J953</f>
        <v>3477101</v>
      </c>
      <c r="S517" s="48">
        <f>'[1]Daya Mitra'!F954</f>
        <v>3</v>
      </c>
      <c r="T517" s="108">
        <f t="shared" si="51"/>
        <v>14522899</v>
      </c>
      <c r="U517" s="174"/>
    </row>
    <row r="518" spans="2:21" ht="17.45" customHeight="1">
      <c r="B518" s="39">
        <v>513</v>
      </c>
      <c r="C518" s="354" t="s">
        <v>2009</v>
      </c>
      <c r="D518" s="328" t="s">
        <v>2010</v>
      </c>
      <c r="E518" s="246" t="s">
        <v>2011</v>
      </c>
      <c r="F518" s="414" t="s">
        <v>1853</v>
      </c>
      <c r="G518" s="414" t="s">
        <v>2065</v>
      </c>
      <c r="H518" s="223" t="s">
        <v>2101</v>
      </c>
      <c r="I518" s="57" t="s">
        <v>2102</v>
      </c>
      <c r="J518" s="57" t="s">
        <v>2103</v>
      </c>
      <c r="K518" s="415">
        <v>43829</v>
      </c>
      <c r="L518" s="415">
        <v>44925</v>
      </c>
      <c r="M518" s="64">
        <v>36</v>
      </c>
      <c r="N518" s="358">
        <v>18000000</v>
      </c>
      <c r="O518" s="64">
        <f t="shared" si="49"/>
        <v>500000</v>
      </c>
      <c r="P518" s="35">
        <f t="shared" ca="1" si="50"/>
        <v>24.544103028549337</v>
      </c>
      <c r="Q518" s="36">
        <f t="shared" ca="1" si="48"/>
        <v>12000000</v>
      </c>
      <c r="R518" s="61">
        <f>'[1]Daya Mitra'!J1315</f>
        <v>976470</v>
      </c>
      <c r="S518" s="48">
        <f>'[1]Daya Mitra'!F1316</f>
        <v>1</v>
      </c>
      <c r="T518" s="108">
        <f t="shared" si="51"/>
        <v>17023530</v>
      </c>
      <c r="U518" s="174"/>
    </row>
    <row r="519" spans="2:21" ht="17.45" customHeight="1">
      <c r="B519" s="26">
        <v>514</v>
      </c>
      <c r="C519" s="354" t="s">
        <v>2009</v>
      </c>
      <c r="D519" s="328" t="s">
        <v>2010</v>
      </c>
      <c r="E519" s="246" t="s">
        <v>2011</v>
      </c>
      <c r="F519" s="414" t="s">
        <v>2104</v>
      </c>
      <c r="G519" s="414" t="s">
        <v>2105</v>
      </c>
      <c r="H519" s="223" t="s">
        <v>2106</v>
      </c>
      <c r="I519" s="57" t="s">
        <v>2107</v>
      </c>
      <c r="J519" s="57" t="s">
        <v>2108</v>
      </c>
      <c r="K519" s="415">
        <v>43829</v>
      </c>
      <c r="L519" s="415">
        <v>44925</v>
      </c>
      <c r="M519" s="64">
        <v>36</v>
      </c>
      <c r="N519" s="358">
        <v>18000000</v>
      </c>
      <c r="O519" s="64">
        <f t="shared" si="49"/>
        <v>500000</v>
      </c>
      <c r="P519" s="35">
        <f t="shared" ca="1" si="50"/>
        <v>24.544103028549337</v>
      </c>
      <c r="Q519" s="36">
        <f t="shared" ca="1" si="48"/>
        <v>12000000</v>
      </c>
      <c r="R519" s="61"/>
      <c r="S519" s="48"/>
      <c r="T519" s="108">
        <f t="shared" si="51"/>
        <v>18000000</v>
      </c>
      <c r="U519" s="174"/>
    </row>
    <row r="520" spans="2:21" ht="17.45" customHeight="1" thickBot="1">
      <c r="B520" s="39">
        <v>515</v>
      </c>
      <c r="C520" s="434" t="s">
        <v>2009</v>
      </c>
      <c r="D520" s="341" t="s">
        <v>2010</v>
      </c>
      <c r="E520" s="373" t="s">
        <v>2011</v>
      </c>
      <c r="F520" s="443" t="s">
        <v>1963</v>
      </c>
      <c r="G520" s="443" t="s">
        <v>2079</v>
      </c>
      <c r="H520" s="322" t="s">
        <v>2109</v>
      </c>
      <c r="I520" s="343" t="s">
        <v>2110</v>
      </c>
      <c r="J520" s="343" t="s">
        <v>2111</v>
      </c>
      <c r="K520" s="444">
        <v>43829</v>
      </c>
      <c r="L520" s="444">
        <v>44925</v>
      </c>
      <c r="M520" s="193">
        <v>36</v>
      </c>
      <c r="N520" s="376">
        <v>18000000</v>
      </c>
      <c r="O520" s="193">
        <f t="shared" si="49"/>
        <v>500000</v>
      </c>
      <c r="P520" s="437">
        <f t="shared" ca="1" si="50"/>
        <v>24.544103028549337</v>
      </c>
      <c r="Q520" s="438">
        <f t="shared" ca="1" si="48"/>
        <v>12000000</v>
      </c>
      <c r="R520" s="325">
        <f>'[1]Daya Mitra'!J892</f>
        <v>3093130</v>
      </c>
      <c r="S520" s="345">
        <f>'[1]Daya Mitra'!F893</f>
        <v>2</v>
      </c>
      <c r="T520" s="198">
        <f t="shared" si="51"/>
        <v>14906870</v>
      </c>
      <c r="U520" s="174"/>
    </row>
    <row r="521" spans="2:21" ht="17.45" customHeight="1">
      <c r="B521" s="26">
        <v>516</v>
      </c>
      <c r="C521" s="615" t="s">
        <v>2112</v>
      </c>
      <c r="D521" s="616" t="s">
        <v>2113</v>
      </c>
      <c r="E521" s="482" t="s">
        <v>2114</v>
      </c>
      <c r="F521" s="484" t="s">
        <v>26</v>
      </c>
      <c r="G521" s="484" t="s">
        <v>27</v>
      </c>
      <c r="H521" s="485" t="s">
        <v>2115</v>
      </c>
      <c r="I521" s="486" t="s">
        <v>2116</v>
      </c>
      <c r="J521" s="486" t="s">
        <v>2117</v>
      </c>
      <c r="K521" s="447">
        <v>43833</v>
      </c>
      <c r="L521" s="447">
        <v>44929</v>
      </c>
      <c r="M521" s="487">
        <v>36</v>
      </c>
      <c r="N521" s="448">
        <v>18000000</v>
      </c>
      <c r="O521" s="487">
        <f t="shared" si="49"/>
        <v>500000</v>
      </c>
      <c r="P521" s="488">
        <f t="shared" ca="1" si="50"/>
        <v>24.410769695216004</v>
      </c>
      <c r="Q521" s="244">
        <f t="shared" ca="1" si="48"/>
        <v>12000000</v>
      </c>
      <c r="R521" s="489"/>
      <c r="S521" s="346"/>
      <c r="T521" s="181">
        <f t="shared" si="51"/>
        <v>18000000</v>
      </c>
      <c r="U521" s="174"/>
    </row>
    <row r="522" spans="2:21" ht="17.45" customHeight="1">
      <c r="B522" s="39">
        <v>517</v>
      </c>
      <c r="C522" s="617" t="s">
        <v>2118</v>
      </c>
      <c r="D522" s="328" t="s">
        <v>2113</v>
      </c>
      <c r="E522" s="246" t="s">
        <v>2119</v>
      </c>
      <c r="F522" s="247" t="s">
        <v>26</v>
      </c>
      <c r="G522" s="247" t="s">
        <v>27</v>
      </c>
      <c r="H522" s="361" t="s">
        <v>2120</v>
      </c>
      <c r="I522" s="57" t="s">
        <v>2121</v>
      </c>
      <c r="J522" s="57" t="s">
        <v>2122</v>
      </c>
      <c r="K522" s="415">
        <v>44053</v>
      </c>
      <c r="L522" s="415">
        <v>45148</v>
      </c>
      <c r="M522" s="64">
        <v>36</v>
      </c>
      <c r="N522" s="358">
        <v>18000000</v>
      </c>
      <c r="O522" s="64">
        <f t="shared" si="49"/>
        <v>500000</v>
      </c>
      <c r="P522" s="116">
        <f t="shared" ca="1" si="50"/>
        <v>17.077436361882672</v>
      </c>
      <c r="Q522" s="117">
        <f t="shared" ca="1" si="48"/>
        <v>8500000</v>
      </c>
      <c r="R522" s="61">
        <f>'[1]Sanwa Seiki'!J113</f>
        <v>206800</v>
      </c>
      <c r="S522" s="348">
        <f>'[1]Sanwa Seiki'!F114</f>
        <v>1</v>
      </c>
      <c r="T522" s="38">
        <f t="shared" si="51"/>
        <v>17793200</v>
      </c>
      <c r="U522" s="174"/>
    </row>
    <row r="523" spans="2:21" ht="17.45" customHeight="1" thickBot="1">
      <c r="B523" s="26">
        <v>518</v>
      </c>
      <c r="C523" s="618" t="s">
        <v>2123</v>
      </c>
      <c r="D523" s="319" t="s">
        <v>2113</v>
      </c>
      <c r="E523" s="424" t="s">
        <v>2119</v>
      </c>
      <c r="F523" s="619" t="s">
        <v>26</v>
      </c>
      <c r="G523" s="619" t="s">
        <v>27</v>
      </c>
      <c r="H523" s="427" t="s">
        <v>2124</v>
      </c>
      <c r="I523" s="428" t="s">
        <v>2125</v>
      </c>
      <c r="J523" s="428" t="s">
        <v>2126</v>
      </c>
      <c r="K523" s="429">
        <v>44179</v>
      </c>
      <c r="L523" s="429">
        <v>45274</v>
      </c>
      <c r="M523" s="430">
        <v>36</v>
      </c>
      <c r="N523" s="376">
        <v>18000000</v>
      </c>
      <c r="O523" s="193">
        <f t="shared" si="49"/>
        <v>500000</v>
      </c>
      <c r="P523" s="194">
        <f t="shared" ca="1" si="50"/>
        <v>12.877436361882671</v>
      </c>
      <c r="Q523" s="195">
        <f t="shared" ca="1" si="48"/>
        <v>6000000</v>
      </c>
      <c r="R523" s="196">
        <f>'[1]Sanwa Seiki'!J54</f>
        <v>657230</v>
      </c>
      <c r="S523" s="620">
        <f>'[1]Sanwa Seiki'!F55</f>
        <v>1</v>
      </c>
      <c r="T523" s="198">
        <f t="shared" si="51"/>
        <v>17342770</v>
      </c>
      <c r="U523" s="174"/>
    </row>
    <row r="524" spans="2:21" ht="17.45" customHeight="1">
      <c r="B524" s="39">
        <v>519</v>
      </c>
      <c r="C524" s="621" t="s">
        <v>2127</v>
      </c>
      <c r="D524" s="313" t="s">
        <v>2128</v>
      </c>
      <c r="E524" s="240" t="s">
        <v>2129</v>
      </c>
      <c r="F524" s="241" t="s">
        <v>26</v>
      </c>
      <c r="G524" s="241" t="s">
        <v>27</v>
      </c>
      <c r="H524" s="203" t="s">
        <v>2130</v>
      </c>
      <c r="I524" s="204" t="s">
        <v>2131</v>
      </c>
      <c r="J524" s="204" t="s">
        <v>2132</v>
      </c>
      <c r="K524" s="446">
        <v>43825</v>
      </c>
      <c r="L524" s="446">
        <v>45652</v>
      </c>
      <c r="M524" s="178">
        <v>60</v>
      </c>
      <c r="N524" s="353">
        <v>34500000</v>
      </c>
      <c r="O524" s="178">
        <f t="shared" si="49"/>
        <v>575000</v>
      </c>
      <c r="P524" s="22">
        <f t="shared" ca="1" si="50"/>
        <v>24.67743636188267</v>
      </c>
      <c r="Q524" s="23">
        <f t="shared" ca="1" si="48"/>
        <v>13800000</v>
      </c>
      <c r="R524" s="179">
        <f>[1]Raksa!J159</f>
        <v>3458810</v>
      </c>
      <c r="S524" s="346">
        <f>[1]Raksa!F160</f>
        <v>3</v>
      </c>
      <c r="T524" s="181">
        <f t="shared" si="51"/>
        <v>31041190</v>
      </c>
      <c r="U524" s="174"/>
    </row>
    <row r="525" spans="2:21" ht="17.45" customHeight="1">
      <c r="B525" s="26">
        <v>520</v>
      </c>
      <c r="C525" s="617" t="s">
        <v>2133</v>
      </c>
      <c r="D525" s="328" t="s">
        <v>2128</v>
      </c>
      <c r="E525" s="246" t="s">
        <v>2134</v>
      </c>
      <c r="F525" s="247" t="s">
        <v>1181</v>
      </c>
      <c r="G525" s="247" t="s">
        <v>2135</v>
      </c>
      <c r="H525" s="223" t="s">
        <v>2136</v>
      </c>
      <c r="I525" s="57" t="s">
        <v>2137</v>
      </c>
      <c r="J525" s="57" t="s">
        <v>2138</v>
      </c>
      <c r="K525" s="415">
        <v>43829</v>
      </c>
      <c r="L525" s="415">
        <v>45656</v>
      </c>
      <c r="M525" s="64">
        <v>60</v>
      </c>
      <c r="N525" s="358">
        <v>34500000</v>
      </c>
      <c r="O525" s="64">
        <f t="shared" si="49"/>
        <v>575000</v>
      </c>
      <c r="P525" s="35">
        <f t="shared" ca="1" si="50"/>
        <v>24.544103028549337</v>
      </c>
      <c r="Q525" s="36">
        <f t="shared" ca="1" si="48"/>
        <v>13800000</v>
      </c>
      <c r="R525" s="61">
        <f>[1]Raksa!J78</f>
        <v>1060000</v>
      </c>
      <c r="S525" s="521">
        <f>[1]Raksa!F79</f>
        <v>2</v>
      </c>
      <c r="T525" s="108">
        <f t="shared" si="51"/>
        <v>33440000</v>
      </c>
      <c r="U525" s="174"/>
    </row>
    <row r="526" spans="2:21" ht="17.45" customHeight="1">
      <c r="B526" s="39">
        <v>521</v>
      </c>
      <c r="C526" s="617" t="s">
        <v>2139</v>
      </c>
      <c r="D526" s="328" t="s">
        <v>2128</v>
      </c>
      <c r="E526" s="253" t="s">
        <v>2134</v>
      </c>
      <c r="F526" s="247"/>
      <c r="G526" s="247" t="s">
        <v>2140</v>
      </c>
      <c r="H526" s="506" t="s">
        <v>2141</v>
      </c>
      <c r="I526" s="57" t="s">
        <v>2142</v>
      </c>
      <c r="J526" s="57" t="s">
        <v>2143</v>
      </c>
      <c r="K526" s="415">
        <v>44041</v>
      </c>
      <c r="L526" s="415">
        <v>45502</v>
      </c>
      <c r="M526" s="64">
        <v>60</v>
      </c>
      <c r="N526" s="358">
        <v>33000000</v>
      </c>
      <c r="O526" s="64">
        <f t="shared" si="49"/>
        <v>550000</v>
      </c>
      <c r="P526" s="116">
        <f t="shared" ca="1" si="50"/>
        <v>17.47743636188267</v>
      </c>
      <c r="Q526" s="117">
        <f t="shared" ca="1" si="48"/>
        <v>9350000</v>
      </c>
      <c r="R526" s="61">
        <f>[1]Raksa!J242</f>
        <v>935000</v>
      </c>
      <c r="S526" s="348">
        <f>[1]Raksa!F243</f>
        <v>2</v>
      </c>
      <c r="T526" s="38">
        <f t="shared" si="51"/>
        <v>32065000</v>
      </c>
      <c r="U526" s="174"/>
    </row>
    <row r="527" spans="2:21" ht="17.45" customHeight="1">
      <c r="B527" s="26">
        <v>522</v>
      </c>
      <c r="C527" s="622" t="s">
        <v>2144</v>
      </c>
      <c r="D527" s="623" t="s">
        <v>2128</v>
      </c>
      <c r="E527" s="253" t="s">
        <v>2129</v>
      </c>
      <c r="F527" s="365"/>
      <c r="G527" s="365"/>
      <c r="H527" s="398" t="s">
        <v>2145</v>
      </c>
      <c r="I527" s="69" t="s">
        <v>2146</v>
      </c>
      <c r="J527" s="69" t="s">
        <v>2147</v>
      </c>
      <c r="K527" s="459">
        <v>44230</v>
      </c>
      <c r="L527" s="459">
        <v>46056</v>
      </c>
      <c r="M527" s="73">
        <v>60</v>
      </c>
      <c r="N527" s="367">
        <v>39000000</v>
      </c>
      <c r="O527" s="73">
        <f t="shared" si="49"/>
        <v>650000</v>
      </c>
      <c r="P527" s="565">
        <f t="shared" ca="1" si="50"/>
        <v>11.177436361882672</v>
      </c>
      <c r="Q527" s="624">
        <f t="shared" ca="1" si="48"/>
        <v>7150000</v>
      </c>
      <c r="R527" s="76">
        <f>[1]Raksa!J326</f>
        <v>831998</v>
      </c>
      <c r="S527" s="134">
        <f>[1]Raksa!F327</f>
        <v>1</v>
      </c>
      <c r="T527" s="78">
        <f t="shared" si="51"/>
        <v>38168002</v>
      </c>
      <c r="U527" s="174"/>
    </row>
    <row r="528" spans="2:21" ht="17.45" customHeight="1">
      <c r="B528" s="39">
        <v>523</v>
      </c>
      <c r="C528" s="625" t="s">
        <v>2148</v>
      </c>
      <c r="D528" s="333" t="s">
        <v>2128</v>
      </c>
      <c r="E528" s="253" t="s">
        <v>2134</v>
      </c>
      <c r="F528" s="262"/>
      <c r="G528" s="262"/>
      <c r="H528" s="626" t="s">
        <v>2149</v>
      </c>
      <c r="I528" s="336" t="s">
        <v>2150</v>
      </c>
      <c r="J528" s="336" t="s">
        <v>2151</v>
      </c>
      <c r="K528" s="422">
        <v>44284</v>
      </c>
      <c r="L528" s="422">
        <v>46110</v>
      </c>
      <c r="M528" s="60">
        <v>60</v>
      </c>
      <c r="N528" s="371">
        <v>36000000</v>
      </c>
      <c r="O528" s="60">
        <f t="shared" si="49"/>
        <v>600000</v>
      </c>
      <c r="P528" s="74">
        <f t="shared" ca="1" si="50"/>
        <v>9.3774363618826708</v>
      </c>
      <c r="Q528" s="75">
        <f t="shared" ca="1" si="48"/>
        <v>5400000</v>
      </c>
      <c r="R528" s="127"/>
      <c r="S528" s="128"/>
      <c r="T528" s="108">
        <f t="shared" si="51"/>
        <v>36000000</v>
      </c>
      <c r="U528" s="174"/>
    </row>
    <row r="529" spans="1:21" ht="17.45" customHeight="1">
      <c r="B529" s="26">
        <v>524</v>
      </c>
      <c r="C529" s="617" t="s">
        <v>2152</v>
      </c>
      <c r="D529" s="333" t="s">
        <v>2128</v>
      </c>
      <c r="E529" s="253" t="s">
        <v>2134</v>
      </c>
      <c r="F529" s="220"/>
      <c r="G529" s="220"/>
      <c r="H529" s="361" t="s">
        <v>2153</v>
      </c>
      <c r="I529" s="57" t="s">
        <v>2154</v>
      </c>
      <c r="J529" s="57" t="s">
        <v>2155</v>
      </c>
      <c r="K529" s="415">
        <v>44482</v>
      </c>
      <c r="L529" s="415">
        <v>46308</v>
      </c>
      <c r="M529" s="64">
        <v>60</v>
      </c>
      <c r="N529" s="358">
        <v>36000000</v>
      </c>
      <c r="O529" s="64">
        <f t="shared" si="49"/>
        <v>600000</v>
      </c>
      <c r="P529" s="74">
        <f t="shared" ca="1" si="50"/>
        <v>2.7774363618826707</v>
      </c>
      <c r="Q529" s="75">
        <f t="shared" ca="1" si="48"/>
        <v>1200000</v>
      </c>
      <c r="R529" s="61">
        <f>[1]Raksa!J408</f>
        <v>396337</v>
      </c>
      <c r="S529" s="118">
        <f>[1]Raksa!F409</f>
        <v>1</v>
      </c>
      <c r="T529" s="38">
        <f t="shared" si="51"/>
        <v>35603663</v>
      </c>
      <c r="U529" s="174"/>
    </row>
    <row r="530" spans="1:21" ht="17.45" customHeight="1">
      <c r="B530" s="39">
        <v>525</v>
      </c>
      <c r="C530" s="617" t="s">
        <v>2152</v>
      </c>
      <c r="D530" s="333" t="s">
        <v>2128</v>
      </c>
      <c r="E530" s="253" t="s">
        <v>2134</v>
      </c>
      <c r="F530" s="220"/>
      <c r="G530" s="220"/>
      <c r="H530" s="361" t="s">
        <v>2156</v>
      </c>
      <c r="I530" s="57" t="s">
        <v>2157</v>
      </c>
      <c r="J530" s="57" t="s">
        <v>2158</v>
      </c>
      <c r="K530" s="415">
        <v>44482</v>
      </c>
      <c r="L530" s="415">
        <v>46308</v>
      </c>
      <c r="M530" s="64">
        <v>60</v>
      </c>
      <c r="N530" s="358">
        <v>36000000</v>
      </c>
      <c r="O530" s="64">
        <f t="shared" si="49"/>
        <v>600000</v>
      </c>
      <c r="P530" s="74">
        <f t="shared" ca="1" si="50"/>
        <v>2.7774363618826707</v>
      </c>
      <c r="Q530" s="75">
        <f t="shared" ca="1" si="48"/>
        <v>1200000</v>
      </c>
      <c r="R530" s="61"/>
      <c r="S530" s="118"/>
      <c r="T530" s="38">
        <f t="shared" si="51"/>
        <v>36000000</v>
      </c>
      <c r="U530" s="174"/>
    </row>
    <row r="531" spans="1:21" ht="17.45" customHeight="1">
      <c r="B531" s="26">
        <v>526</v>
      </c>
      <c r="C531" s="617" t="s">
        <v>2152</v>
      </c>
      <c r="D531" s="333" t="s">
        <v>2128</v>
      </c>
      <c r="E531" s="253" t="s">
        <v>2134</v>
      </c>
      <c r="F531" s="220"/>
      <c r="G531" s="220"/>
      <c r="H531" s="361" t="s">
        <v>2159</v>
      </c>
      <c r="I531" s="57" t="s">
        <v>2160</v>
      </c>
      <c r="J531" s="57" t="s">
        <v>2161</v>
      </c>
      <c r="K531" s="415">
        <v>44482</v>
      </c>
      <c r="L531" s="415">
        <v>46308</v>
      </c>
      <c r="M531" s="64">
        <v>60</v>
      </c>
      <c r="N531" s="358">
        <v>36000000</v>
      </c>
      <c r="O531" s="64">
        <f t="shared" si="49"/>
        <v>600000</v>
      </c>
      <c r="P531" s="74">
        <f t="shared" ca="1" si="50"/>
        <v>2.7774363618826707</v>
      </c>
      <c r="Q531" s="75">
        <f t="shared" ca="1" si="48"/>
        <v>1200000</v>
      </c>
      <c r="R531" s="61"/>
      <c r="S531" s="118"/>
      <c r="T531" s="38">
        <f t="shared" si="51"/>
        <v>36000000</v>
      </c>
      <c r="U531" s="174"/>
    </row>
    <row r="532" spans="1:21" ht="17.45" customHeight="1" thickBot="1">
      <c r="B532" s="39">
        <v>527</v>
      </c>
      <c r="C532" s="627" t="s">
        <v>2152</v>
      </c>
      <c r="D532" s="341" t="s">
        <v>2128</v>
      </c>
      <c r="E532" s="373" t="s">
        <v>2134</v>
      </c>
      <c r="F532" s="372"/>
      <c r="G532" s="372"/>
      <c r="H532" s="374" t="s">
        <v>2162</v>
      </c>
      <c r="I532" s="343" t="s">
        <v>2163</v>
      </c>
      <c r="J532" s="343" t="s">
        <v>2164</v>
      </c>
      <c r="K532" s="444">
        <v>44482</v>
      </c>
      <c r="L532" s="444">
        <v>46308</v>
      </c>
      <c r="M532" s="193">
        <v>60</v>
      </c>
      <c r="N532" s="376">
        <v>36000000</v>
      </c>
      <c r="O532" s="193">
        <f t="shared" si="49"/>
        <v>600000</v>
      </c>
      <c r="P532" s="194">
        <f t="shared" ca="1" si="50"/>
        <v>2.7774363618826707</v>
      </c>
      <c r="Q532" s="195">
        <f t="shared" ca="1" si="48"/>
        <v>1200000</v>
      </c>
      <c r="R532" s="325"/>
      <c r="S532" s="433"/>
      <c r="T532" s="198">
        <f t="shared" si="51"/>
        <v>36000000</v>
      </c>
      <c r="U532" s="174"/>
    </row>
    <row r="533" spans="1:21" ht="17.45" customHeight="1" thickBot="1">
      <c r="B533" s="26">
        <v>528</v>
      </c>
      <c r="C533" s="362" t="s">
        <v>2165</v>
      </c>
      <c r="D533" s="628" t="s">
        <v>2166</v>
      </c>
      <c r="E533" s="362" t="s">
        <v>2167</v>
      </c>
      <c r="F533" s="363" t="s">
        <v>894</v>
      </c>
      <c r="G533" s="363" t="s">
        <v>895</v>
      </c>
      <c r="H533" s="629" t="s">
        <v>2168</v>
      </c>
      <c r="I533" s="69" t="s">
        <v>2169</v>
      </c>
      <c r="J533" s="69" t="s">
        <v>2170</v>
      </c>
      <c r="K533" s="459">
        <v>43794</v>
      </c>
      <c r="L533" s="459">
        <v>44160</v>
      </c>
      <c r="M533" s="73">
        <v>24</v>
      </c>
      <c r="N533" s="367">
        <v>36000000</v>
      </c>
      <c r="O533" s="73">
        <f t="shared" si="49"/>
        <v>1500000</v>
      </c>
      <c r="P533" s="460">
        <f t="shared" ca="1" si="50"/>
        <v>25.710769695216005</v>
      </c>
      <c r="Q533" s="104">
        <f t="shared" ca="1" si="48"/>
        <v>37500000</v>
      </c>
      <c r="R533" s="76">
        <f>'[1]Kutai Refinery'!J43</f>
        <v>7931670</v>
      </c>
      <c r="S533" s="461">
        <f>'[1]Kutai Refinery'!F44</f>
        <v>3</v>
      </c>
      <c r="T533" s="630">
        <f t="shared" si="51"/>
        <v>28068330</v>
      </c>
      <c r="U533" s="174"/>
    </row>
    <row r="534" spans="1:21" ht="17.45" customHeight="1" thickBot="1">
      <c r="A534" s="284" t="s">
        <v>476</v>
      </c>
      <c r="B534" s="39">
        <v>529</v>
      </c>
      <c r="C534" s="610" t="s">
        <v>2171</v>
      </c>
      <c r="D534" s="470" t="s">
        <v>2172</v>
      </c>
      <c r="E534" s="610" t="s">
        <v>2173</v>
      </c>
      <c r="F534" s="631" t="s">
        <v>26</v>
      </c>
      <c r="G534" s="631" t="s">
        <v>2174</v>
      </c>
      <c r="H534" s="471" t="s">
        <v>2175</v>
      </c>
      <c r="I534" s="472" t="s">
        <v>2176</v>
      </c>
      <c r="J534" s="472" t="s">
        <v>2177</v>
      </c>
      <c r="K534" s="473">
        <v>43833</v>
      </c>
      <c r="L534" s="473">
        <v>44564</v>
      </c>
      <c r="M534" s="475">
        <v>24</v>
      </c>
      <c r="N534" s="476">
        <f>6000000+6000000</f>
        <v>12000000</v>
      </c>
      <c r="O534" s="475">
        <f t="shared" si="49"/>
        <v>500000</v>
      </c>
      <c r="P534" s="477">
        <f t="shared" ca="1" si="50"/>
        <v>24.410769695216004</v>
      </c>
      <c r="Q534" s="478">
        <f t="shared" ca="1" si="48"/>
        <v>12000000</v>
      </c>
      <c r="R534" s="479">
        <f>[1]Kurabo!J31</f>
        <v>400000</v>
      </c>
      <c r="S534" s="480">
        <f>[1]Kurabo!F32</f>
        <v>1</v>
      </c>
      <c r="T534" s="481">
        <f t="shared" si="51"/>
        <v>11600000</v>
      </c>
      <c r="U534" s="174"/>
    </row>
    <row r="535" spans="1:21" ht="17.45" customHeight="1">
      <c r="B535" s="26">
        <v>530</v>
      </c>
      <c r="C535" s="632" t="s">
        <v>2178</v>
      </c>
      <c r="D535" s="633" t="s">
        <v>2179</v>
      </c>
      <c r="E535" s="240" t="s">
        <v>2180</v>
      </c>
      <c r="F535" s="241" t="s">
        <v>1126</v>
      </c>
      <c r="G535" s="241" t="s">
        <v>1127</v>
      </c>
      <c r="H535" s="203" t="s">
        <v>2181</v>
      </c>
      <c r="I535" s="204" t="s">
        <v>2182</v>
      </c>
      <c r="J535" s="204" t="s">
        <v>2183</v>
      </c>
      <c r="K535" s="446">
        <v>43830</v>
      </c>
      <c r="L535" s="446">
        <v>44561</v>
      </c>
      <c r="M535" s="178">
        <v>24</v>
      </c>
      <c r="N535" s="353">
        <v>16800000</v>
      </c>
      <c r="O535" s="178">
        <f t="shared" si="49"/>
        <v>700000</v>
      </c>
      <c r="P535" s="22">
        <f t="shared" ca="1" si="50"/>
        <v>24.510769695216005</v>
      </c>
      <c r="Q535" s="23">
        <f t="shared" ca="1" si="48"/>
        <v>16800000</v>
      </c>
      <c r="R535" s="179">
        <f>[1]Siegwerk!J44</f>
        <v>6415246</v>
      </c>
      <c r="S535" s="346">
        <f>[1]Siegwerk!F45</f>
        <v>6</v>
      </c>
      <c r="T535" s="181">
        <f t="shared" si="51"/>
        <v>10384754</v>
      </c>
      <c r="U535" s="174"/>
    </row>
    <row r="536" spans="1:21" ht="17.45" customHeight="1">
      <c r="B536" s="39">
        <v>531</v>
      </c>
      <c r="C536" s="634" t="s">
        <v>2184</v>
      </c>
      <c r="D536" s="419" t="s">
        <v>2179</v>
      </c>
      <c r="E536" s="246" t="s">
        <v>2185</v>
      </c>
      <c r="F536" s="247" t="s">
        <v>1126</v>
      </c>
      <c r="G536" s="247" t="s">
        <v>1127</v>
      </c>
      <c r="H536" s="223" t="s">
        <v>2186</v>
      </c>
      <c r="I536" s="57" t="s">
        <v>2187</v>
      </c>
      <c r="J536" s="57" t="s">
        <v>2188</v>
      </c>
      <c r="K536" s="415">
        <v>43833</v>
      </c>
      <c r="L536" s="415">
        <v>45294</v>
      </c>
      <c r="M536" s="64">
        <v>48</v>
      </c>
      <c r="N536" s="358">
        <v>28800000</v>
      </c>
      <c r="O536" s="64">
        <f t="shared" si="49"/>
        <v>600000</v>
      </c>
      <c r="P536" s="35">
        <f t="shared" ca="1" si="50"/>
        <v>24.410769695216004</v>
      </c>
      <c r="Q536" s="36">
        <f t="shared" ca="1" si="48"/>
        <v>14400000</v>
      </c>
      <c r="R536" s="61">
        <f>[1]Siegwerk!J186</f>
        <v>171380</v>
      </c>
      <c r="S536" s="521">
        <f>[1]Siegwerk!F187</f>
        <v>1</v>
      </c>
      <c r="T536" s="108">
        <f t="shared" si="51"/>
        <v>28628620</v>
      </c>
      <c r="U536" s="174"/>
    </row>
    <row r="537" spans="1:21" ht="17.45" customHeight="1" thickBot="1">
      <c r="B537" s="26">
        <v>532</v>
      </c>
      <c r="C537" s="635" t="s">
        <v>2189</v>
      </c>
      <c r="D537" s="636" t="s">
        <v>2179</v>
      </c>
      <c r="E537" s="373" t="s">
        <v>2185</v>
      </c>
      <c r="F537" s="466" t="s">
        <v>1126</v>
      </c>
      <c r="G537" s="466" t="s">
        <v>1127</v>
      </c>
      <c r="H537" s="322" t="s">
        <v>2190</v>
      </c>
      <c r="I537" s="343" t="s">
        <v>2191</v>
      </c>
      <c r="J537" s="343" t="s">
        <v>2192</v>
      </c>
      <c r="K537" s="444">
        <v>43847</v>
      </c>
      <c r="L537" s="444">
        <v>45308</v>
      </c>
      <c r="M537" s="193">
        <v>48</v>
      </c>
      <c r="N537" s="376">
        <v>28800000</v>
      </c>
      <c r="O537" s="193">
        <f t="shared" si="49"/>
        <v>600000</v>
      </c>
      <c r="P537" s="437">
        <f t="shared" ca="1" si="50"/>
        <v>23.944103028549339</v>
      </c>
      <c r="Q537" s="438">
        <f t="shared" ca="1" si="48"/>
        <v>13800000</v>
      </c>
      <c r="R537" s="325">
        <f>[1]Siegwerk!J114</f>
        <v>5152300</v>
      </c>
      <c r="S537" s="439">
        <f>[1]Siegwerk!F115</f>
        <v>4</v>
      </c>
      <c r="T537" s="198">
        <f t="shared" si="51"/>
        <v>23647700</v>
      </c>
      <c r="U537" s="174"/>
    </row>
    <row r="538" spans="1:21" ht="17.45" customHeight="1" thickBot="1">
      <c r="A538" s="637"/>
      <c r="B538" s="39">
        <v>533</v>
      </c>
      <c r="C538" s="635" t="s">
        <v>2193</v>
      </c>
      <c r="D538" s="636" t="s">
        <v>2194</v>
      </c>
      <c r="E538" s="373" t="s">
        <v>2173</v>
      </c>
      <c r="F538" s="372"/>
      <c r="G538" s="372"/>
      <c r="H538" s="322" t="s">
        <v>2195</v>
      </c>
      <c r="I538" s="343" t="s">
        <v>2196</v>
      </c>
      <c r="J538" s="343" t="s">
        <v>2197</v>
      </c>
      <c r="K538" s="444">
        <v>44375</v>
      </c>
      <c r="L538" s="444">
        <v>45471</v>
      </c>
      <c r="M538" s="193">
        <v>36</v>
      </c>
      <c r="N538" s="376">
        <v>19800000</v>
      </c>
      <c r="O538" s="193">
        <f t="shared" si="49"/>
        <v>550000</v>
      </c>
      <c r="P538" s="194">
        <f t="shared" ca="1" si="50"/>
        <v>6.3441030285493376</v>
      </c>
      <c r="Q538" s="195">
        <f t="shared" ca="1" si="48"/>
        <v>3300000</v>
      </c>
      <c r="R538" s="325"/>
      <c r="S538" s="433"/>
      <c r="T538" s="198">
        <f t="shared" si="51"/>
        <v>19800000</v>
      </c>
      <c r="U538" s="174"/>
    </row>
    <row r="539" spans="1:21" ht="17.45" customHeight="1">
      <c r="B539" s="26">
        <v>534</v>
      </c>
      <c r="C539" s="240" t="s">
        <v>2198</v>
      </c>
      <c r="D539" s="633" t="s">
        <v>2199</v>
      </c>
      <c r="E539" s="240" t="s">
        <v>2200</v>
      </c>
      <c r="F539" s="241" t="s">
        <v>26</v>
      </c>
      <c r="G539" s="241" t="s">
        <v>27</v>
      </c>
      <c r="H539" s="203" t="s">
        <v>2201</v>
      </c>
      <c r="I539" s="204" t="s">
        <v>2202</v>
      </c>
      <c r="J539" s="204" t="s">
        <v>2203</v>
      </c>
      <c r="K539" s="446">
        <v>43857</v>
      </c>
      <c r="L539" s="446">
        <v>45318</v>
      </c>
      <c r="M539" s="178">
        <v>48</v>
      </c>
      <c r="N539" s="353">
        <v>48000000</v>
      </c>
      <c r="O539" s="178">
        <f t="shared" si="49"/>
        <v>1000000</v>
      </c>
      <c r="P539" s="22">
        <f t="shared" ca="1" si="50"/>
        <v>23.610769695216003</v>
      </c>
      <c r="Q539" s="23">
        <f t="shared" ca="1" si="48"/>
        <v>23000000</v>
      </c>
      <c r="R539" s="179">
        <f>[1]Lintasarta!J67</f>
        <v>7314918</v>
      </c>
      <c r="S539" s="346">
        <f>[1]Lintasarta!F68</f>
        <v>6</v>
      </c>
      <c r="T539" s="181">
        <f t="shared" si="51"/>
        <v>40685082</v>
      </c>
      <c r="U539" s="174"/>
    </row>
    <row r="540" spans="1:21" ht="17.45" customHeight="1">
      <c r="B540" s="39">
        <v>535</v>
      </c>
      <c r="C540" s="380" t="s">
        <v>2204</v>
      </c>
      <c r="D540" s="419" t="s">
        <v>2199</v>
      </c>
      <c r="E540" s="246" t="s">
        <v>2205</v>
      </c>
      <c r="F540" s="247" t="s">
        <v>26</v>
      </c>
      <c r="G540" s="247" t="s">
        <v>2206</v>
      </c>
      <c r="H540" s="223" t="s">
        <v>2207</v>
      </c>
      <c r="I540" s="57" t="s">
        <v>2208</v>
      </c>
      <c r="J540" s="57" t="s">
        <v>2209</v>
      </c>
      <c r="K540" s="415">
        <v>43844</v>
      </c>
      <c r="L540" s="415">
        <v>45305</v>
      </c>
      <c r="M540" s="64">
        <v>48</v>
      </c>
      <c r="N540" s="358">
        <v>56374800</v>
      </c>
      <c r="O540" s="64">
        <f>N540/M540</f>
        <v>1174475</v>
      </c>
      <c r="P540" s="35">
        <f t="shared" ca="1" si="50"/>
        <v>24.044103028549337</v>
      </c>
      <c r="Q540" s="36">
        <f t="shared" ca="1" si="48"/>
        <v>28187400</v>
      </c>
      <c r="R540" s="61"/>
      <c r="S540" s="521"/>
      <c r="T540" s="108">
        <f>N540-R540</f>
        <v>56374800</v>
      </c>
      <c r="U540" s="174"/>
    </row>
    <row r="541" spans="1:21" ht="17.45" customHeight="1">
      <c r="B541" s="26">
        <v>536</v>
      </c>
      <c r="C541" s="253" t="s">
        <v>2210</v>
      </c>
      <c r="D541" s="419" t="s">
        <v>2199</v>
      </c>
      <c r="E541" s="638" t="s">
        <v>2211</v>
      </c>
      <c r="F541" s="639" t="s">
        <v>2104</v>
      </c>
      <c r="G541" s="639" t="s">
        <v>1854</v>
      </c>
      <c r="H541" s="335" t="s">
        <v>2212</v>
      </c>
      <c r="I541" s="336" t="s">
        <v>2213</v>
      </c>
      <c r="J541" s="336" t="s">
        <v>2214</v>
      </c>
      <c r="K541" s="422">
        <v>44029</v>
      </c>
      <c r="L541" s="422">
        <v>44759</v>
      </c>
      <c r="M541" s="60">
        <v>24</v>
      </c>
      <c r="N541" s="371">
        <v>20400000</v>
      </c>
      <c r="O541" s="60">
        <f t="shared" si="49"/>
        <v>850000</v>
      </c>
      <c r="P541" s="116">
        <f t="shared" ca="1" si="50"/>
        <v>17.877436361882669</v>
      </c>
      <c r="Q541" s="117">
        <f t="shared" ca="1" si="48"/>
        <v>14450000</v>
      </c>
      <c r="R541" s="127"/>
      <c r="S541" s="521"/>
      <c r="T541" s="108">
        <f t="shared" si="51"/>
        <v>20400000</v>
      </c>
      <c r="U541" s="174"/>
    </row>
    <row r="542" spans="1:21" ht="17.45" customHeight="1" thickBot="1">
      <c r="B542" s="39">
        <v>537</v>
      </c>
      <c r="C542" s="373" t="s">
        <v>2210</v>
      </c>
      <c r="D542" s="636" t="s">
        <v>2199</v>
      </c>
      <c r="E542" s="636" t="s">
        <v>2211</v>
      </c>
      <c r="F542" s="466" t="s">
        <v>2104</v>
      </c>
      <c r="G542" s="466" t="s">
        <v>1854</v>
      </c>
      <c r="H542" s="322" t="s">
        <v>2215</v>
      </c>
      <c r="I542" s="343" t="s">
        <v>2216</v>
      </c>
      <c r="J542" s="343" t="s">
        <v>2217</v>
      </c>
      <c r="K542" s="444">
        <v>44029</v>
      </c>
      <c r="L542" s="444">
        <v>44759</v>
      </c>
      <c r="M542" s="193">
        <v>24</v>
      </c>
      <c r="N542" s="376">
        <v>20400000</v>
      </c>
      <c r="O542" s="193">
        <f t="shared" si="49"/>
        <v>850000</v>
      </c>
      <c r="P542" s="194">
        <f t="shared" ca="1" si="50"/>
        <v>17.877436361882669</v>
      </c>
      <c r="Q542" s="195">
        <f t="shared" ca="1" si="48"/>
        <v>14450000</v>
      </c>
      <c r="R542" s="325">
        <f>[1]Lintasarta!J115</f>
        <v>4694108</v>
      </c>
      <c r="S542" s="439">
        <f>[1]Lintasarta!F116</f>
        <v>2</v>
      </c>
      <c r="T542" s="198">
        <f t="shared" si="51"/>
        <v>15705892</v>
      </c>
      <c r="U542" s="174"/>
    </row>
    <row r="543" spans="1:21" ht="17.45" customHeight="1" thickBot="1">
      <c r="B543" s="26">
        <v>538</v>
      </c>
      <c r="C543" s="482" t="s">
        <v>2218</v>
      </c>
      <c r="D543" s="640" t="s">
        <v>2219</v>
      </c>
      <c r="E543" s="482" t="s">
        <v>1762</v>
      </c>
      <c r="F543" s="484" t="s">
        <v>26</v>
      </c>
      <c r="G543" s="484" t="s">
        <v>27</v>
      </c>
      <c r="H543" s="485" t="s">
        <v>2220</v>
      </c>
      <c r="I543" s="486" t="s">
        <v>2221</v>
      </c>
      <c r="J543" s="486" t="s">
        <v>2222</v>
      </c>
      <c r="K543" s="447">
        <v>43840</v>
      </c>
      <c r="L543" s="447">
        <v>44936</v>
      </c>
      <c r="M543" s="487">
        <v>36</v>
      </c>
      <c r="N543" s="448">
        <v>18000000</v>
      </c>
      <c r="O543" s="487">
        <f t="shared" si="49"/>
        <v>500000</v>
      </c>
      <c r="P543" s="488">
        <f t="shared" ca="1" si="50"/>
        <v>24.17743636188267</v>
      </c>
      <c r="Q543" s="244">
        <f t="shared" ca="1" si="48"/>
        <v>12000000</v>
      </c>
      <c r="R543" s="489">
        <f>'[1]Mitsubishi Electric'!J56</f>
        <v>592540</v>
      </c>
      <c r="S543" s="346">
        <f>'[1]Mitsubishi Electric'!F57</f>
        <v>1</v>
      </c>
      <c r="T543" s="181">
        <f t="shared" si="51"/>
        <v>17407460</v>
      </c>
      <c r="U543" s="174"/>
    </row>
    <row r="544" spans="1:21" ht="17.45" customHeight="1">
      <c r="B544" s="39">
        <v>539</v>
      </c>
      <c r="C544" s="641" t="s">
        <v>2223</v>
      </c>
      <c r="D544" s="642" t="s">
        <v>2224</v>
      </c>
      <c r="E544" s="240" t="s">
        <v>2225</v>
      </c>
      <c r="F544" s="445" t="s">
        <v>1126</v>
      </c>
      <c r="G544" s="445" t="s">
        <v>1127</v>
      </c>
      <c r="H544" s="203" t="s">
        <v>2226</v>
      </c>
      <c r="I544" s="204" t="s">
        <v>2227</v>
      </c>
      <c r="J544" s="204" t="s">
        <v>2228</v>
      </c>
      <c r="K544" s="446">
        <v>43848</v>
      </c>
      <c r="L544" s="446">
        <v>44944</v>
      </c>
      <c r="M544" s="178">
        <v>36</v>
      </c>
      <c r="N544" s="353">
        <v>25200000</v>
      </c>
      <c r="O544" s="178">
        <f t="shared" si="49"/>
        <v>700000</v>
      </c>
      <c r="P544" s="22">
        <f t="shared" ca="1" si="50"/>
        <v>23.910769695216004</v>
      </c>
      <c r="Q544" s="23">
        <f t="shared" ca="1" si="48"/>
        <v>16100000</v>
      </c>
      <c r="R544" s="179">
        <f>'[1]Si Cepat'!J705</f>
        <v>8091235</v>
      </c>
      <c r="S544" s="180">
        <f>'[1]Si Cepat'!F706</f>
        <v>8</v>
      </c>
      <c r="T544" s="181">
        <f t="shared" si="51"/>
        <v>17108765</v>
      </c>
      <c r="U544" s="174"/>
    </row>
    <row r="545" spans="2:23" ht="17.45" customHeight="1">
      <c r="B545" s="26">
        <v>540</v>
      </c>
      <c r="C545" s="380" t="s">
        <v>2223</v>
      </c>
      <c r="D545" s="643" t="s">
        <v>2224</v>
      </c>
      <c r="E545" s="246" t="s">
        <v>2225</v>
      </c>
      <c r="F545" s="414" t="s">
        <v>26</v>
      </c>
      <c r="G545" s="414" t="s">
        <v>2229</v>
      </c>
      <c r="H545" s="223" t="s">
        <v>2230</v>
      </c>
      <c r="I545" s="57" t="s">
        <v>2231</v>
      </c>
      <c r="J545" s="57" t="s">
        <v>2232</v>
      </c>
      <c r="K545" s="415">
        <v>43848</v>
      </c>
      <c r="L545" s="415">
        <v>44944</v>
      </c>
      <c r="M545" s="64">
        <v>36</v>
      </c>
      <c r="N545" s="358">
        <v>25200000</v>
      </c>
      <c r="O545" s="64">
        <f t="shared" si="49"/>
        <v>700000</v>
      </c>
      <c r="P545" s="35">
        <f t="shared" ca="1" si="50"/>
        <v>23.910769695216004</v>
      </c>
      <c r="Q545" s="36">
        <f t="shared" ca="1" si="48"/>
        <v>16100000</v>
      </c>
      <c r="R545" s="61">
        <f>'[1]Si Cepat'!J5657</f>
        <v>6570196</v>
      </c>
      <c r="S545" s="48">
        <f>'[1]Si Cepat'!F5658</f>
        <v>7</v>
      </c>
      <c r="T545" s="108">
        <f t="shared" si="51"/>
        <v>18629804</v>
      </c>
      <c r="U545" s="174"/>
    </row>
    <row r="546" spans="2:23" ht="17.45" customHeight="1">
      <c r="B546" s="39">
        <v>541</v>
      </c>
      <c r="C546" s="380" t="s">
        <v>2223</v>
      </c>
      <c r="D546" s="643" t="s">
        <v>2224</v>
      </c>
      <c r="E546" s="246" t="s">
        <v>2225</v>
      </c>
      <c r="F546" s="414" t="s">
        <v>26</v>
      </c>
      <c r="G546" s="414" t="s">
        <v>2233</v>
      </c>
      <c r="H546" s="223" t="s">
        <v>2234</v>
      </c>
      <c r="I546" s="57" t="s">
        <v>2235</v>
      </c>
      <c r="J546" s="57" t="s">
        <v>2236</v>
      </c>
      <c r="K546" s="415">
        <v>43848</v>
      </c>
      <c r="L546" s="415">
        <v>44944</v>
      </c>
      <c r="M546" s="64">
        <v>36</v>
      </c>
      <c r="N546" s="358">
        <v>25200000</v>
      </c>
      <c r="O546" s="64">
        <f t="shared" si="49"/>
        <v>700000</v>
      </c>
      <c r="P546" s="35">
        <f t="shared" ca="1" si="50"/>
        <v>23.910769695216004</v>
      </c>
      <c r="Q546" s="36">
        <f t="shared" ca="1" si="48"/>
        <v>16100000</v>
      </c>
      <c r="R546" s="61">
        <f>'[1]Si Cepat'!J944</f>
        <v>10554264</v>
      </c>
      <c r="S546" s="48">
        <f>'[1]Si Cepat'!F945</f>
        <v>7</v>
      </c>
      <c r="T546" s="108">
        <f t="shared" si="51"/>
        <v>14645736</v>
      </c>
      <c r="U546" s="174"/>
    </row>
    <row r="547" spans="2:23" ht="17.45" customHeight="1">
      <c r="B547" s="26">
        <v>542</v>
      </c>
      <c r="C547" s="380" t="s">
        <v>2223</v>
      </c>
      <c r="D547" s="643" t="s">
        <v>2224</v>
      </c>
      <c r="E547" s="246" t="s">
        <v>2225</v>
      </c>
      <c r="F547" s="414" t="s">
        <v>1126</v>
      </c>
      <c r="G547" s="414" t="s">
        <v>2237</v>
      </c>
      <c r="H547" s="223" t="s">
        <v>2238</v>
      </c>
      <c r="I547" s="57" t="s">
        <v>2239</v>
      </c>
      <c r="J547" s="57" t="s">
        <v>2240</v>
      </c>
      <c r="K547" s="415">
        <v>43848</v>
      </c>
      <c r="L547" s="415">
        <v>44944</v>
      </c>
      <c r="M547" s="64">
        <v>36</v>
      </c>
      <c r="N547" s="358">
        <v>25200000</v>
      </c>
      <c r="O547" s="64">
        <f t="shared" si="49"/>
        <v>700000</v>
      </c>
      <c r="P547" s="35">
        <f t="shared" ca="1" si="50"/>
        <v>23.910769695216004</v>
      </c>
      <c r="Q547" s="36">
        <f t="shared" ref="Q547:Q610" ca="1" si="52">LEFT(P547,2)*O547</f>
        <v>16100000</v>
      </c>
      <c r="R547" s="61">
        <f>'[1]Si Cepat'!J1125</f>
        <v>4174125</v>
      </c>
      <c r="S547" s="48">
        <f>'[1]Si Cepat'!F1126</f>
        <v>5</v>
      </c>
      <c r="T547" s="108">
        <f t="shared" si="51"/>
        <v>21025875</v>
      </c>
      <c r="U547" s="174"/>
    </row>
    <row r="548" spans="2:23" ht="17.45" customHeight="1">
      <c r="B548" s="39">
        <v>543</v>
      </c>
      <c r="C548" s="380" t="s">
        <v>2223</v>
      </c>
      <c r="D548" s="643" t="s">
        <v>2224</v>
      </c>
      <c r="E548" s="246" t="s">
        <v>2225</v>
      </c>
      <c r="F548" s="414" t="s">
        <v>26</v>
      </c>
      <c r="G548" s="414" t="s">
        <v>2241</v>
      </c>
      <c r="H548" s="223" t="s">
        <v>2242</v>
      </c>
      <c r="I548" s="57" t="s">
        <v>2243</v>
      </c>
      <c r="J548" s="57" t="s">
        <v>2244</v>
      </c>
      <c r="K548" s="415">
        <v>43848</v>
      </c>
      <c r="L548" s="415">
        <v>44944</v>
      </c>
      <c r="M548" s="64">
        <v>36</v>
      </c>
      <c r="N548" s="358">
        <v>25200000</v>
      </c>
      <c r="O548" s="64">
        <f t="shared" ref="O548:O611" si="53">N548/M548</f>
        <v>700000</v>
      </c>
      <c r="P548" s="35">
        <f t="shared" ca="1" si="50"/>
        <v>23.910769695216004</v>
      </c>
      <c r="Q548" s="36">
        <f t="shared" ca="1" si="52"/>
        <v>16100000</v>
      </c>
      <c r="R548" s="61">
        <f>'[1]Si Cepat'!J4474</f>
        <v>4798589</v>
      </c>
      <c r="S548" s="48">
        <f>'[1]Si Cepat'!F4475</f>
        <v>5</v>
      </c>
      <c r="T548" s="108">
        <f t="shared" si="51"/>
        <v>20401411</v>
      </c>
      <c r="U548" s="174"/>
    </row>
    <row r="549" spans="2:23" ht="17.45" customHeight="1">
      <c r="B549" s="26">
        <v>544</v>
      </c>
      <c r="C549" s="380" t="s">
        <v>2223</v>
      </c>
      <c r="D549" s="643" t="s">
        <v>2224</v>
      </c>
      <c r="E549" s="246" t="s">
        <v>2225</v>
      </c>
      <c r="F549" s="414" t="s">
        <v>26</v>
      </c>
      <c r="G549" s="414" t="s">
        <v>2241</v>
      </c>
      <c r="H549" s="223" t="s">
        <v>2245</v>
      </c>
      <c r="I549" s="57" t="s">
        <v>2246</v>
      </c>
      <c r="J549" s="57" t="s">
        <v>2247</v>
      </c>
      <c r="K549" s="415">
        <v>43848</v>
      </c>
      <c r="L549" s="415">
        <v>44944</v>
      </c>
      <c r="M549" s="64">
        <v>36</v>
      </c>
      <c r="N549" s="358">
        <v>25200000</v>
      </c>
      <c r="O549" s="64">
        <f t="shared" si="53"/>
        <v>700000</v>
      </c>
      <c r="P549" s="35">
        <f t="shared" ca="1" si="50"/>
        <v>23.910769695216004</v>
      </c>
      <c r="Q549" s="36">
        <f t="shared" ca="1" si="52"/>
        <v>16100000</v>
      </c>
      <c r="R549" s="61">
        <f>'[1]Si Cepat'!J5184</f>
        <v>5864737</v>
      </c>
      <c r="S549" s="48">
        <f>'[1]Si Cepat'!F5185</f>
        <v>4</v>
      </c>
      <c r="T549" s="108">
        <f t="shared" si="51"/>
        <v>19335263</v>
      </c>
      <c r="U549" s="174"/>
    </row>
    <row r="550" spans="2:23" ht="17.45" customHeight="1">
      <c r="B550" s="39">
        <v>545</v>
      </c>
      <c r="C550" s="380" t="s">
        <v>2223</v>
      </c>
      <c r="D550" s="643" t="s">
        <v>2224</v>
      </c>
      <c r="E550" s="246" t="s">
        <v>2225</v>
      </c>
      <c r="F550" s="414" t="s">
        <v>1271</v>
      </c>
      <c r="G550" s="414" t="s">
        <v>1361</v>
      </c>
      <c r="H550" s="223" t="s">
        <v>2248</v>
      </c>
      <c r="I550" s="57" t="s">
        <v>2249</v>
      </c>
      <c r="J550" s="57" t="s">
        <v>2250</v>
      </c>
      <c r="K550" s="415">
        <v>43848</v>
      </c>
      <c r="L550" s="415">
        <v>44944</v>
      </c>
      <c r="M550" s="64">
        <v>36</v>
      </c>
      <c r="N550" s="358">
        <v>25200000</v>
      </c>
      <c r="O550" s="64">
        <f t="shared" si="53"/>
        <v>700000</v>
      </c>
      <c r="P550" s="35">
        <f t="shared" ca="1" si="50"/>
        <v>23.910769695216004</v>
      </c>
      <c r="Q550" s="36">
        <f t="shared" ca="1" si="52"/>
        <v>16100000</v>
      </c>
      <c r="R550" s="61">
        <f>'[1]Si Cepat'!J351</f>
        <v>9387814</v>
      </c>
      <c r="S550" s="48">
        <f>'[1]Si Cepat'!F352</f>
        <v>7</v>
      </c>
      <c r="T550" s="108">
        <f t="shared" si="51"/>
        <v>15812186</v>
      </c>
      <c r="U550" s="174"/>
    </row>
    <row r="551" spans="2:23" ht="17.45" customHeight="1">
      <c r="B551" s="26">
        <v>546</v>
      </c>
      <c r="C551" s="380" t="s">
        <v>2223</v>
      </c>
      <c r="D551" s="643" t="s">
        <v>2224</v>
      </c>
      <c r="E551" s="246" t="s">
        <v>2225</v>
      </c>
      <c r="F551" s="414" t="s">
        <v>187</v>
      </c>
      <c r="G551" s="414" t="s">
        <v>1361</v>
      </c>
      <c r="H551" s="223" t="s">
        <v>2251</v>
      </c>
      <c r="I551" s="57" t="s">
        <v>2252</v>
      </c>
      <c r="J551" s="57" t="s">
        <v>2253</v>
      </c>
      <c r="K551" s="415">
        <v>43848</v>
      </c>
      <c r="L551" s="415">
        <v>44944</v>
      </c>
      <c r="M551" s="64">
        <v>36</v>
      </c>
      <c r="N551" s="358">
        <v>25200000</v>
      </c>
      <c r="O551" s="64">
        <f t="shared" si="53"/>
        <v>700000</v>
      </c>
      <c r="P551" s="35">
        <f t="shared" ref="P551:P614" ca="1" si="54">($P$3-K551)/30</f>
        <v>23.910769695216004</v>
      </c>
      <c r="Q551" s="36">
        <f t="shared" ca="1" si="52"/>
        <v>16100000</v>
      </c>
      <c r="R551" s="61">
        <f>'[1]Si Cepat'!J1305</f>
        <v>4671635</v>
      </c>
      <c r="S551" s="48">
        <f>'[1]Si Cepat'!F1306</f>
        <v>5</v>
      </c>
      <c r="T551" s="108">
        <f t="shared" si="51"/>
        <v>20528365</v>
      </c>
      <c r="U551" s="174"/>
    </row>
    <row r="552" spans="2:23" ht="17.45" customHeight="1">
      <c r="B552" s="39">
        <v>547</v>
      </c>
      <c r="C552" s="380" t="s">
        <v>2223</v>
      </c>
      <c r="D552" s="643" t="s">
        <v>2224</v>
      </c>
      <c r="E552" s="246" t="s">
        <v>2225</v>
      </c>
      <c r="F552" s="414" t="s">
        <v>26</v>
      </c>
      <c r="G552" s="414" t="s">
        <v>2254</v>
      </c>
      <c r="H552" s="223" t="s">
        <v>2255</v>
      </c>
      <c r="I552" s="57" t="s">
        <v>2256</v>
      </c>
      <c r="J552" s="57" t="s">
        <v>2257</v>
      </c>
      <c r="K552" s="415">
        <v>43848</v>
      </c>
      <c r="L552" s="415">
        <v>44944</v>
      </c>
      <c r="M552" s="64">
        <v>36</v>
      </c>
      <c r="N552" s="358">
        <v>25200000</v>
      </c>
      <c r="O552" s="64">
        <f t="shared" si="53"/>
        <v>700000</v>
      </c>
      <c r="P552" s="35">
        <f t="shared" ca="1" si="54"/>
        <v>23.910769695216004</v>
      </c>
      <c r="Q552" s="36">
        <f t="shared" ca="1" si="52"/>
        <v>16100000</v>
      </c>
      <c r="R552" s="61">
        <f>'[1]Si Cepat'!J4414</f>
        <v>5823648</v>
      </c>
      <c r="S552" s="48">
        <f>'[1]Si Cepat'!F4415</f>
        <v>3</v>
      </c>
      <c r="T552" s="108">
        <f t="shared" si="51"/>
        <v>19376352</v>
      </c>
      <c r="U552" s="174"/>
    </row>
    <row r="553" spans="2:23" ht="17.45" customHeight="1">
      <c r="B553" s="26">
        <v>548</v>
      </c>
      <c r="C553" s="380" t="s">
        <v>2223</v>
      </c>
      <c r="D553" s="643" t="s">
        <v>2224</v>
      </c>
      <c r="E553" s="246" t="s">
        <v>2225</v>
      </c>
      <c r="F553" s="414" t="s">
        <v>187</v>
      </c>
      <c r="G553" s="414" t="s">
        <v>1361</v>
      </c>
      <c r="H553" s="223" t="s">
        <v>2258</v>
      </c>
      <c r="I553" s="57" t="s">
        <v>2259</v>
      </c>
      <c r="J553" s="57" t="s">
        <v>2260</v>
      </c>
      <c r="K553" s="415">
        <v>43848</v>
      </c>
      <c r="L553" s="415">
        <v>44944</v>
      </c>
      <c r="M553" s="64">
        <v>36</v>
      </c>
      <c r="N553" s="358">
        <v>25200000</v>
      </c>
      <c r="O553" s="64">
        <f t="shared" si="53"/>
        <v>700000</v>
      </c>
      <c r="P553" s="35">
        <f t="shared" ca="1" si="54"/>
        <v>23.910769695216004</v>
      </c>
      <c r="Q553" s="36">
        <f t="shared" ca="1" si="52"/>
        <v>16100000</v>
      </c>
      <c r="R553" s="61">
        <f>'[1]Si Cepat'!J1244</f>
        <v>6348038</v>
      </c>
      <c r="S553" s="48">
        <f>'[1]Si Cepat'!F1245</f>
        <v>7</v>
      </c>
      <c r="T553" s="108">
        <f t="shared" si="51"/>
        <v>18851962</v>
      </c>
      <c r="U553" s="174"/>
    </row>
    <row r="554" spans="2:23" ht="17.45" customHeight="1">
      <c r="B554" s="39">
        <v>549</v>
      </c>
      <c r="C554" s="380" t="s">
        <v>2223</v>
      </c>
      <c r="D554" s="643" t="s">
        <v>2224</v>
      </c>
      <c r="E554" s="246" t="s">
        <v>2225</v>
      </c>
      <c r="F554" s="414" t="s">
        <v>26</v>
      </c>
      <c r="G554" s="414" t="s">
        <v>2261</v>
      </c>
      <c r="H554" s="223" t="s">
        <v>2262</v>
      </c>
      <c r="I554" s="57" t="s">
        <v>2263</v>
      </c>
      <c r="J554" s="57" t="s">
        <v>2264</v>
      </c>
      <c r="K554" s="415">
        <v>43848</v>
      </c>
      <c r="L554" s="415">
        <v>44944</v>
      </c>
      <c r="M554" s="64">
        <v>36</v>
      </c>
      <c r="N554" s="358">
        <v>25200000</v>
      </c>
      <c r="O554" s="64">
        <f t="shared" si="53"/>
        <v>700000</v>
      </c>
      <c r="P554" s="35">
        <f t="shared" ca="1" si="54"/>
        <v>23.910769695216004</v>
      </c>
      <c r="Q554" s="36">
        <f t="shared" ca="1" si="52"/>
        <v>16100000</v>
      </c>
      <c r="R554" s="61">
        <f>'[1]Si Cepat'!J233</f>
        <v>15050490</v>
      </c>
      <c r="S554" s="48">
        <f>'[1]Si Cepat'!F234</f>
        <v>11</v>
      </c>
      <c r="T554" s="108">
        <f t="shared" si="51"/>
        <v>10149510</v>
      </c>
      <c r="U554" s="174"/>
    </row>
    <row r="555" spans="2:23" ht="17.45" customHeight="1">
      <c r="B555" s="26">
        <v>550</v>
      </c>
      <c r="C555" s="380" t="s">
        <v>2223</v>
      </c>
      <c r="D555" s="643" t="s">
        <v>2224</v>
      </c>
      <c r="E555" s="246" t="s">
        <v>2225</v>
      </c>
      <c r="F555" s="414" t="s">
        <v>26</v>
      </c>
      <c r="G555" s="414" t="s">
        <v>2265</v>
      </c>
      <c r="H555" s="223" t="s">
        <v>2266</v>
      </c>
      <c r="I555" s="57" t="s">
        <v>2267</v>
      </c>
      <c r="J555" s="57" t="s">
        <v>2268</v>
      </c>
      <c r="K555" s="415">
        <v>43848</v>
      </c>
      <c r="L555" s="415">
        <v>44944</v>
      </c>
      <c r="M555" s="64">
        <v>36</v>
      </c>
      <c r="N555" s="358">
        <v>25200000</v>
      </c>
      <c r="O555" s="64">
        <f t="shared" si="53"/>
        <v>700000</v>
      </c>
      <c r="P555" s="35">
        <f t="shared" ca="1" si="54"/>
        <v>23.910769695216004</v>
      </c>
      <c r="Q555" s="36">
        <f t="shared" ca="1" si="52"/>
        <v>16100000</v>
      </c>
      <c r="R555" s="61">
        <f>'[1]Si Cepat'!J4534</f>
        <v>5690927</v>
      </c>
      <c r="S555" s="48">
        <f>'[1]Si Cepat'!F4535</f>
        <v>6</v>
      </c>
      <c r="T555" s="108">
        <f t="shared" si="51"/>
        <v>19509073</v>
      </c>
      <c r="U555" s="174"/>
    </row>
    <row r="556" spans="2:23" ht="17.45" customHeight="1">
      <c r="B556" s="39">
        <v>551</v>
      </c>
      <c r="C556" s="380" t="s">
        <v>2223</v>
      </c>
      <c r="D556" s="643" t="s">
        <v>2224</v>
      </c>
      <c r="E556" s="246" t="s">
        <v>2225</v>
      </c>
      <c r="F556" s="414" t="s">
        <v>26</v>
      </c>
      <c r="G556" s="414" t="s">
        <v>2261</v>
      </c>
      <c r="H556" s="223" t="s">
        <v>2269</v>
      </c>
      <c r="I556" s="57" t="s">
        <v>2270</v>
      </c>
      <c r="J556" s="57" t="s">
        <v>2271</v>
      </c>
      <c r="K556" s="415">
        <v>43848</v>
      </c>
      <c r="L556" s="415">
        <v>44944</v>
      </c>
      <c r="M556" s="64">
        <v>36</v>
      </c>
      <c r="N556" s="358">
        <v>25200000</v>
      </c>
      <c r="O556" s="64">
        <f t="shared" si="53"/>
        <v>700000</v>
      </c>
      <c r="P556" s="116">
        <f t="shared" ca="1" si="54"/>
        <v>23.910769695216004</v>
      </c>
      <c r="Q556" s="117">
        <f t="shared" ca="1" si="52"/>
        <v>16100000</v>
      </c>
      <c r="R556" s="61">
        <f>'[1]Si Cepat'!J7919</f>
        <v>4052410</v>
      </c>
      <c r="S556" s="48">
        <f>'[1]Si Cepat'!F7920</f>
        <v>4</v>
      </c>
      <c r="T556" s="108">
        <f t="shared" si="51"/>
        <v>21147590</v>
      </c>
      <c r="U556" s="644" t="s">
        <v>2272</v>
      </c>
      <c r="V556" s="645" t="s">
        <v>2273</v>
      </c>
      <c r="W556" s="646" t="s">
        <v>2274</v>
      </c>
    </row>
    <row r="557" spans="2:23" ht="17.45" customHeight="1">
      <c r="B557" s="26">
        <v>552</v>
      </c>
      <c r="C557" s="380" t="s">
        <v>2223</v>
      </c>
      <c r="D557" s="643" t="s">
        <v>2224</v>
      </c>
      <c r="E557" s="246" t="s">
        <v>2225</v>
      </c>
      <c r="F557" s="414" t="s">
        <v>26</v>
      </c>
      <c r="G557" s="414" t="s">
        <v>2261</v>
      </c>
      <c r="H557" s="223" t="s">
        <v>2275</v>
      </c>
      <c r="I557" s="57" t="s">
        <v>2276</v>
      </c>
      <c r="J557" s="57" t="s">
        <v>2277</v>
      </c>
      <c r="K557" s="415">
        <v>43848</v>
      </c>
      <c r="L557" s="415">
        <v>44944</v>
      </c>
      <c r="M557" s="64">
        <v>36</v>
      </c>
      <c r="N557" s="358">
        <v>25200000</v>
      </c>
      <c r="O557" s="64">
        <f t="shared" si="53"/>
        <v>700000</v>
      </c>
      <c r="P557" s="35">
        <f t="shared" ca="1" si="54"/>
        <v>23.910769695216004</v>
      </c>
      <c r="Q557" s="36">
        <f t="shared" ca="1" si="52"/>
        <v>16100000</v>
      </c>
      <c r="R557" s="61">
        <f>'[1]Si Cepat'!J409</f>
        <v>13616499</v>
      </c>
      <c r="S557" s="48">
        <f>'[1]Si Cepat'!F410</f>
        <v>8</v>
      </c>
      <c r="T557" s="108">
        <f t="shared" si="51"/>
        <v>11583501</v>
      </c>
      <c r="U557" s="174"/>
    </row>
    <row r="558" spans="2:23" ht="17.45" customHeight="1">
      <c r="B558" s="39">
        <v>553</v>
      </c>
      <c r="C558" s="380" t="s">
        <v>2223</v>
      </c>
      <c r="D558" s="643" t="s">
        <v>2224</v>
      </c>
      <c r="E558" s="246" t="s">
        <v>2225</v>
      </c>
      <c r="F558" s="414" t="s">
        <v>26</v>
      </c>
      <c r="G558" s="414" t="s">
        <v>2278</v>
      </c>
      <c r="H558" s="223" t="s">
        <v>2279</v>
      </c>
      <c r="I558" s="57" t="s">
        <v>2280</v>
      </c>
      <c r="J558" s="57" t="s">
        <v>2281</v>
      </c>
      <c r="K558" s="415">
        <v>43848</v>
      </c>
      <c r="L558" s="415">
        <v>44944</v>
      </c>
      <c r="M558" s="64">
        <v>36</v>
      </c>
      <c r="N558" s="358">
        <v>25200000</v>
      </c>
      <c r="O558" s="64">
        <f t="shared" si="53"/>
        <v>700000</v>
      </c>
      <c r="P558" s="35">
        <f t="shared" ca="1" si="54"/>
        <v>23.910769695216004</v>
      </c>
      <c r="Q558" s="36">
        <f t="shared" ca="1" si="52"/>
        <v>16100000</v>
      </c>
      <c r="R558" s="61">
        <f>'[1]Si Cepat'!J5244</f>
        <v>7374358</v>
      </c>
      <c r="S558" s="48">
        <f>'[1]Si Cepat'!F5245</f>
        <v>6</v>
      </c>
      <c r="T558" s="108">
        <f t="shared" si="51"/>
        <v>17825642</v>
      </c>
      <c r="U558" s="174"/>
    </row>
    <row r="559" spans="2:23" ht="17.45" customHeight="1">
      <c r="B559" s="26">
        <v>554</v>
      </c>
      <c r="C559" s="380" t="s">
        <v>2223</v>
      </c>
      <c r="D559" s="643" t="s">
        <v>2224</v>
      </c>
      <c r="E559" s="246" t="s">
        <v>2225</v>
      </c>
      <c r="F559" s="414" t="s">
        <v>26</v>
      </c>
      <c r="G559" s="414" t="s">
        <v>2282</v>
      </c>
      <c r="H559" s="223" t="s">
        <v>2283</v>
      </c>
      <c r="I559" s="57" t="s">
        <v>2284</v>
      </c>
      <c r="J559" s="57" t="s">
        <v>2285</v>
      </c>
      <c r="K559" s="415">
        <v>43848</v>
      </c>
      <c r="L559" s="415">
        <v>44944</v>
      </c>
      <c r="M559" s="64">
        <v>36</v>
      </c>
      <c r="N559" s="358">
        <v>25200000</v>
      </c>
      <c r="O559" s="64">
        <f t="shared" si="53"/>
        <v>700000</v>
      </c>
      <c r="P559" s="35">
        <f t="shared" ca="1" si="54"/>
        <v>23.910769695216004</v>
      </c>
      <c r="Q559" s="36">
        <f t="shared" ca="1" si="52"/>
        <v>16100000</v>
      </c>
      <c r="R559" s="61">
        <f>'[1]Si Cepat'!J1063</f>
        <v>10770790</v>
      </c>
      <c r="S559" s="48">
        <f>'[1]Si Cepat'!F1064</f>
        <v>10</v>
      </c>
      <c r="T559" s="108">
        <f t="shared" si="51"/>
        <v>14429210</v>
      </c>
      <c r="U559" s="174"/>
    </row>
    <row r="560" spans="2:23" ht="17.45" customHeight="1">
      <c r="B560" s="39">
        <v>555</v>
      </c>
      <c r="C560" s="380" t="s">
        <v>2286</v>
      </c>
      <c r="D560" s="643" t="s">
        <v>2224</v>
      </c>
      <c r="E560" s="246" t="s">
        <v>2225</v>
      </c>
      <c r="F560" s="414" t="s">
        <v>187</v>
      </c>
      <c r="G560" s="414" t="s">
        <v>2287</v>
      </c>
      <c r="H560" s="223" t="s">
        <v>2288</v>
      </c>
      <c r="I560" s="57" t="s">
        <v>2289</v>
      </c>
      <c r="J560" s="57" t="s">
        <v>2290</v>
      </c>
      <c r="K560" s="415">
        <v>43852</v>
      </c>
      <c r="L560" s="415">
        <v>44948</v>
      </c>
      <c r="M560" s="64">
        <v>36</v>
      </c>
      <c r="N560" s="358">
        <v>25200000</v>
      </c>
      <c r="O560" s="64">
        <f t="shared" si="53"/>
        <v>700000</v>
      </c>
      <c r="P560" s="35">
        <f t="shared" ca="1" si="54"/>
        <v>23.777436361882671</v>
      </c>
      <c r="Q560" s="36">
        <f t="shared" ca="1" si="52"/>
        <v>16100000</v>
      </c>
      <c r="R560" s="61">
        <f>'[1]Si Cepat'!J587</f>
        <v>14706191</v>
      </c>
      <c r="S560" s="48">
        <f>'[1]Si Cepat'!F588</f>
        <v>10</v>
      </c>
      <c r="T560" s="108">
        <f t="shared" si="51"/>
        <v>10493809</v>
      </c>
      <c r="U560" s="174"/>
    </row>
    <row r="561" spans="2:21" ht="17.45" customHeight="1">
      <c r="B561" s="26">
        <v>556</v>
      </c>
      <c r="C561" s="380" t="s">
        <v>2286</v>
      </c>
      <c r="D561" s="643" t="s">
        <v>2224</v>
      </c>
      <c r="E561" s="246" t="s">
        <v>2225</v>
      </c>
      <c r="F561" s="414" t="s">
        <v>187</v>
      </c>
      <c r="G561" s="414" t="s">
        <v>2291</v>
      </c>
      <c r="H561" s="223" t="s">
        <v>2292</v>
      </c>
      <c r="I561" s="57" t="s">
        <v>2293</v>
      </c>
      <c r="J561" s="57" t="s">
        <v>2294</v>
      </c>
      <c r="K561" s="415">
        <v>43852</v>
      </c>
      <c r="L561" s="415">
        <v>44948</v>
      </c>
      <c r="M561" s="64">
        <v>36</v>
      </c>
      <c r="N561" s="358">
        <v>25200000</v>
      </c>
      <c r="O561" s="64">
        <f t="shared" si="53"/>
        <v>700000</v>
      </c>
      <c r="P561" s="35">
        <f t="shared" ca="1" si="54"/>
        <v>23.777436361882671</v>
      </c>
      <c r="Q561" s="36">
        <f t="shared" ca="1" si="52"/>
        <v>16100000</v>
      </c>
      <c r="R561" s="61">
        <f>'[1]Si Cepat'!J7764</f>
        <v>8049176</v>
      </c>
      <c r="S561" s="48">
        <f>'[1]Si Cepat'!F7765</f>
        <v>6</v>
      </c>
      <c r="T561" s="108">
        <f t="shared" si="51"/>
        <v>17150824</v>
      </c>
      <c r="U561" s="174"/>
    </row>
    <row r="562" spans="2:21" ht="17.45" customHeight="1">
      <c r="B562" s="39">
        <v>557</v>
      </c>
      <c r="C562" s="380" t="s">
        <v>2295</v>
      </c>
      <c r="D562" s="643" t="s">
        <v>2224</v>
      </c>
      <c r="E562" s="246" t="s">
        <v>2225</v>
      </c>
      <c r="F562" s="414" t="s">
        <v>187</v>
      </c>
      <c r="G562" s="414" t="s">
        <v>2296</v>
      </c>
      <c r="H562" s="223" t="s">
        <v>2297</v>
      </c>
      <c r="I562" s="57" t="s">
        <v>2298</v>
      </c>
      <c r="J562" s="57" t="s">
        <v>2299</v>
      </c>
      <c r="K562" s="415">
        <v>43837</v>
      </c>
      <c r="L562" s="415">
        <v>44933</v>
      </c>
      <c r="M562" s="64">
        <v>36</v>
      </c>
      <c r="N562" s="358">
        <v>25200000</v>
      </c>
      <c r="O562" s="64">
        <f t="shared" si="53"/>
        <v>700000</v>
      </c>
      <c r="P562" s="35">
        <f t="shared" ca="1" si="54"/>
        <v>24.277436361882671</v>
      </c>
      <c r="Q562" s="36">
        <f t="shared" ca="1" si="52"/>
        <v>16800000</v>
      </c>
      <c r="R562" s="61">
        <f>'[1]Si Cepat'!J292</f>
        <v>7745900</v>
      </c>
      <c r="S562" s="48">
        <f>'[1]Si Cepat'!F293</f>
        <v>8</v>
      </c>
      <c r="T562" s="108">
        <f t="shared" si="51"/>
        <v>17454100</v>
      </c>
      <c r="U562" s="174"/>
    </row>
    <row r="563" spans="2:21" ht="17.45" customHeight="1">
      <c r="B563" s="26">
        <v>558</v>
      </c>
      <c r="C563" s="380" t="s">
        <v>2300</v>
      </c>
      <c r="D563" s="643" t="s">
        <v>2224</v>
      </c>
      <c r="E563" s="246" t="s">
        <v>2225</v>
      </c>
      <c r="F563" s="414" t="s">
        <v>1299</v>
      </c>
      <c r="G563" s="414" t="s">
        <v>1299</v>
      </c>
      <c r="H563" s="223" t="s">
        <v>2301</v>
      </c>
      <c r="I563" s="57" t="s">
        <v>2302</v>
      </c>
      <c r="J563" s="57" t="s">
        <v>2303</v>
      </c>
      <c r="K563" s="415">
        <v>43839</v>
      </c>
      <c r="L563" s="415">
        <v>44935</v>
      </c>
      <c r="M563" s="64">
        <v>36</v>
      </c>
      <c r="N563" s="358">
        <v>25200000</v>
      </c>
      <c r="O563" s="64">
        <f t="shared" si="53"/>
        <v>700000</v>
      </c>
      <c r="P563" s="35">
        <f t="shared" ca="1" si="54"/>
        <v>24.210769695216005</v>
      </c>
      <c r="Q563" s="36">
        <f t="shared" ca="1" si="52"/>
        <v>16800000</v>
      </c>
      <c r="R563" s="61">
        <f>'[1]Si Cepat'!J56</f>
        <v>13025383</v>
      </c>
      <c r="S563" s="48">
        <f>'[1]Si Cepat'!F57</f>
        <v>10</v>
      </c>
      <c r="T563" s="108">
        <f t="shared" si="51"/>
        <v>12174617</v>
      </c>
      <c r="U563" s="174"/>
    </row>
    <row r="564" spans="2:21" ht="17.45" customHeight="1">
      <c r="B564" s="39">
        <v>559</v>
      </c>
      <c r="C564" s="380" t="s">
        <v>2304</v>
      </c>
      <c r="D564" s="647" t="s">
        <v>2224</v>
      </c>
      <c r="E564" s="246" t="s">
        <v>2225</v>
      </c>
      <c r="F564" s="414" t="s">
        <v>58</v>
      </c>
      <c r="G564" s="414" t="s">
        <v>59</v>
      </c>
      <c r="H564" s="223" t="s">
        <v>2305</v>
      </c>
      <c r="I564" s="57" t="s">
        <v>2306</v>
      </c>
      <c r="J564" s="57" t="s">
        <v>2307</v>
      </c>
      <c r="K564" s="415">
        <v>43851</v>
      </c>
      <c r="L564" s="415">
        <v>44947</v>
      </c>
      <c r="M564" s="64">
        <v>36</v>
      </c>
      <c r="N564" s="358">
        <v>25200000</v>
      </c>
      <c r="O564" s="64">
        <f t="shared" si="53"/>
        <v>700000</v>
      </c>
      <c r="P564" s="35">
        <f t="shared" ca="1" si="54"/>
        <v>23.810769695216003</v>
      </c>
      <c r="Q564" s="36">
        <f t="shared" ca="1" si="52"/>
        <v>16100000</v>
      </c>
      <c r="R564" s="61">
        <f>'[1]Si Cepat'!J173</f>
        <v>5484096</v>
      </c>
      <c r="S564" s="48">
        <f>'[1]Si Cepat'!F174</f>
        <v>6</v>
      </c>
      <c r="T564" s="108">
        <f t="shared" si="51"/>
        <v>19715904</v>
      </c>
      <c r="U564" s="174"/>
    </row>
    <row r="565" spans="2:21" ht="17.45" customHeight="1">
      <c r="B565" s="26">
        <v>560</v>
      </c>
      <c r="C565" s="380" t="s">
        <v>2304</v>
      </c>
      <c r="D565" s="647" t="s">
        <v>2224</v>
      </c>
      <c r="E565" s="246" t="s">
        <v>2225</v>
      </c>
      <c r="F565" s="414" t="s">
        <v>58</v>
      </c>
      <c r="G565" s="414" t="s">
        <v>59</v>
      </c>
      <c r="H565" s="223" t="s">
        <v>2308</v>
      </c>
      <c r="I565" s="57" t="s">
        <v>2309</v>
      </c>
      <c r="J565" s="57" t="s">
        <v>2310</v>
      </c>
      <c r="K565" s="415">
        <v>43851</v>
      </c>
      <c r="L565" s="415">
        <v>44947</v>
      </c>
      <c r="M565" s="64">
        <v>36</v>
      </c>
      <c r="N565" s="358">
        <v>25200000</v>
      </c>
      <c r="O565" s="64">
        <f t="shared" si="53"/>
        <v>700000</v>
      </c>
      <c r="P565" s="35">
        <f t="shared" ca="1" si="54"/>
        <v>23.810769695216003</v>
      </c>
      <c r="Q565" s="36">
        <f t="shared" ca="1" si="52"/>
        <v>16100000</v>
      </c>
      <c r="R565" s="61">
        <f>'[1]Si Cepat'!J884</f>
        <v>6076150</v>
      </c>
      <c r="S565" s="48">
        <f>'[1]Si Cepat'!F885</f>
        <v>4</v>
      </c>
      <c r="T565" s="108">
        <f t="shared" si="51"/>
        <v>19123850</v>
      </c>
      <c r="U565" s="174"/>
    </row>
    <row r="566" spans="2:21" ht="17.45" customHeight="1">
      <c r="B566" s="39">
        <v>561</v>
      </c>
      <c r="C566" s="380" t="s">
        <v>2304</v>
      </c>
      <c r="D566" s="647" t="s">
        <v>2224</v>
      </c>
      <c r="E566" s="246" t="s">
        <v>2225</v>
      </c>
      <c r="F566" s="414" t="s">
        <v>58</v>
      </c>
      <c r="G566" s="414" t="s">
        <v>59</v>
      </c>
      <c r="H566" s="223" t="s">
        <v>2311</v>
      </c>
      <c r="I566" s="57" t="s">
        <v>2312</v>
      </c>
      <c r="J566" s="57" t="s">
        <v>2313</v>
      </c>
      <c r="K566" s="415">
        <v>43851</v>
      </c>
      <c r="L566" s="415">
        <v>44947</v>
      </c>
      <c r="M566" s="64">
        <v>36</v>
      </c>
      <c r="N566" s="358">
        <v>25200000</v>
      </c>
      <c r="O566" s="64">
        <f t="shared" si="53"/>
        <v>700000</v>
      </c>
      <c r="P566" s="35">
        <f t="shared" ca="1" si="54"/>
        <v>23.810769695216003</v>
      </c>
      <c r="Q566" s="36">
        <f t="shared" ca="1" si="52"/>
        <v>16100000</v>
      </c>
      <c r="R566" s="61">
        <f>'[1]Si Cepat'!J3241</f>
        <v>8102426</v>
      </c>
      <c r="S566" s="48">
        <f>'[1]Si Cepat'!F3242</f>
        <v>9</v>
      </c>
      <c r="T566" s="108">
        <f t="shared" si="51"/>
        <v>17097574</v>
      </c>
      <c r="U566" s="174"/>
    </row>
    <row r="567" spans="2:21" ht="17.45" customHeight="1">
      <c r="B567" s="26">
        <v>562</v>
      </c>
      <c r="C567" s="380" t="s">
        <v>2304</v>
      </c>
      <c r="D567" s="647" t="s">
        <v>2224</v>
      </c>
      <c r="E567" s="246" t="s">
        <v>2225</v>
      </c>
      <c r="F567" s="414" t="s">
        <v>58</v>
      </c>
      <c r="G567" s="414" t="s">
        <v>59</v>
      </c>
      <c r="H567" s="223" t="s">
        <v>2314</v>
      </c>
      <c r="I567" s="57" t="s">
        <v>2315</v>
      </c>
      <c r="J567" s="57" t="s">
        <v>2316</v>
      </c>
      <c r="K567" s="415">
        <v>43851</v>
      </c>
      <c r="L567" s="415">
        <v>44947</v>
      </c>
      <c r="M567" s="64">
        <v>36</v>
      </c>
      <c r="N567" s="358">
        <v>25200000</v>
      </c>
      <c r="O567" s="64">
        <f t="shared" si="53"/>
        <v>700000</v>
      </c>
      <c r="P567" s="35">
        <f t="shared" ca="1" si="54"/>
        <v>23.810769695216003</v>
      </c>
      <c r="Q567" s="36">
        <f t="shared" ca="1" si="52"/>
        <v>16100000</v>
      </c>
      <c r="R567" s="61">
        <f>'[1]Si Cepat'!J527</f>
        <v>5687150</v>
      </c>
      <c r="S567" s="48">
        <f>'[1]Si Cepat'!F528</f>
        <v>6</v>
      </c>
      <c r="T567" s="108">
        <f t="shared" ref="T567:T846" si="55">N567-R567</f>
        <v>19512850</v>
      </c>
      <c r="U567" s="174"/>
    </row>
    <row r="568" spans="2:21" ht="17.45" customHeight="1">
      <c r="B568" s="39">
        <v>563</v>
      </c>
      <c r="C568" s="380" t="s">
        <v>2304</v>
      </c>
      <c r="D568" s="647" t="s">
        <v>2224</v>
      </c>
      <c r="E568" s="246" t="s">
        <v>2225</v>
      </c>
      <c r="F568" s="414" t="s">
        <v>58</v>
      </c>
      <c r="G568" s="414" t="s">
        <v>1920</v>
      </c>
      <c r="H568" s="223" t="s">
        <v>2317</v>
      </c>
      <c r="I568" s="57" t="s">
        <v>2273</v>
      </c>
      <c r="J568" s="57" t="s">
        <v>2274</v>
      </c>
      <c r="K568" s="415">
        <v>43851</v>
      </c>
      <c r="L568" s="415">
        <v>44947</v>
      </c>
      <c r="M568" s="64">
        <v>36</v>
      </c>
      <c r="N568" s="358">
        <v>25200000</v>
      </c>
      <c r="O568" s="64">
        <f t="shared" si="53"/>
        <v>700000</v>
      </c>
      <c r="P568" s="116">
        <f t="shared" ca="1" si="54"/>
        <v>23.810769695216003</v>
      </c>
      <c r="Q568" s="117">
        <f t="shared" ca="1" si="52"/>
        <v>16100000</v>
      </c>
      <c r="R568" s="61">
        <f>'[1]Si Cepat'!J6384</f>
        <v>7731597</v>
      </c>
      <c r="S568" s="48">
        <f>'[1]Si Cepat'!F6385</f>
        <v>9</v>
      </c>
      <c r="T568" s="108">
        <f t="shared" si="55"/>
        <v>17468403</v>
      </c>
      <c r="U568" s="174"/>
    </row>
    <row r="569" spans="2:21" ht="17.45" customHeight="1">
      <c r="B569" s="26">
        <v>564</v>
      </c>
      <c r="C569" s="380" t="s">
        <v>2318</v>
      </c>
      <c r="D569" s="647" t="s">
        <v>2224</v>
      </c>
      <c r="E569" s="246" t="s">
        <v>2319</v>
      </c>
      <c r="F569" s="414" t="s">
        <v>26</v>
      </c>
      <c r="G569" s="414" t="s">
        <v>2320</v>
      </c>
      <c r="H569" s="223" t="s">
        <v>2321</v>
      </c>
      <c r="I569" s="57" t="s">
        <v>2322</v>
      </c>
      <c r="J569" s="57" t="s">
        <v>2323</v>
      </c>
      <c r="K569" s="415">
        <v>43854</v>
      </c>
      <c r="L569" s="415">
        <v>44950</v>
      </c>
      <c r="M569" s="64">
        <v>36</v>
      </c>
      <c r="N569" s="358">
        <v>25200000</v>
      </c>
      <c r="O569" s="64">
        <f t="shared" si="53"/>
        <v>700000</v>
      </c>
      <c r="P569" s="35">
        <f t="shared" ca="1" si="54"/>
        <v>23.710769695216005</v>
      </c>
      <c r="Q569" s="36">
        <f t="shared" ca="1" si="52"/>
        <v>16100000</v>
      </c>
      <c r="R569" s="61">
        <f>'[1]Si Cepat'!J4592</f>
        <v>2872385</v>
      </c>
      <c r="S569" s="48">
        <f>'[1]Si Cepat'!F4593</f>
        <v>2</v>
      </c>
      <c r="T569" s="108">
        <f t="shared" si="55"/>
        <v>22327615</v>
      </c>
      <c r="U569" s="174"/>
    </row>
    <row r="570" spans="2:21" ht="17.45" customHeight="1">
      <c r="B570" s="39">
        <v>565</v>
      </c>
      <c r="C570" s="380" t="s">
        <v>2318</v>
      </c>
      <c r="D570" s="647" t="s">
        <v>2224</v>
      </c>
      <c r="E570" s="246" t="s">
        <v>2319</v>
      </c>
      <c r="F570" s="414" t="s">
        <v>26</v>
      </c>
      <c r="G570" s="414" t="s">
        <v>2320</v>
      </c>
      <c r="H570" s="223" t="s">
        <v>2324</v>
      </c>
      <c r="I570" s="57" t="s">
        <v>2325</v>
      </c>
      <c r="J570" s="57" t="s">
        <v>2326</v>
      </c>
      <c r="K570" s="415">
        <v>43854</v>
      </c>
      <c r="L570" s="415">
        <v>44950</v>
      </c>
      <c r="M570" s="64">
        <v>36</v>
      </c>
      <c r="N570" s="358">
        <v>25200000</v>
      </c>
      <c r="O570" s="64">
        <f t="shared" si="53"/>
        <v>700000</v>
      </c>
      <c r="P570" s="35">
        <f t="shared" ca="1" si="54"/>
        <v>23.710769695216005</v>
      </c>
      <c r="Q570" s="36">
        <f t="shared" ca="1" si="52"/>
        <v>16100000</v>
      </c>
      <c r="R570" s="61">
        <f>'[1]Si Cepat'!J468</f>
        <v>2588148</v>
      </c>
      <c r="S570" s="48">
        <f>'[1]Si Cepat'!F469</f>
        <v>2</v>
      </c>
      <c r="T570" s="108">
        <f t="shared" si="55"/>
        <v>22611852</v>
      </c>
      <c r="U570" s="174"/>
    </row>
    <row r="571" spans="2:21" ht="17.45" customHeight="1">
      <c r="B571" s="26">
        <v>566</v>
      </c>
      <c r="C571" s="380" t="s">
        <v>2327</v>
      </c>
      <c r="D571" s="647" t="s">
        <v>2224</v>
      </c>
      <c r="E571" s="246" t="s">
        <v>1893</v>
      </c>
      <c r="F571" s="414" t="s">
        <v>26</v>
      </c>
      <c r="G571" s="414" t="s">
        <v>2320</v>
      </c>
      <c r="H571" s="223" t="s">
        <v>2328</v>
      </c>
      <c r="I571" s="57" t="s">
        <v>2329</v>
      </c>
      <c r="J571" s="57" t="s">
        <v>2330</v>
      </c>
      <c r="K571" s="415">
        <v>43857</v>
      </c>
      <c r="L571" s="415">
        <v>44953</v>
      </c>
      <c r="M571" s="64">
        <v>36</v>
      </c>
      <c r="N571" s="358">
        <v>50400000</v>
      </c>
      <c r="O571" s="64">
        <f t="shared" si="53"/>
        <v>1400000</v>
      </c>
      <c r="P571" s="35">
        <f t="shared" ca="1" si="54"/>
        <v>23.610769695216003</v>
      </c>
      <c r="Q571" s="36">
        <f t="shared" ca="1" si="52"/>
        <v>32200000</v>
      </c>
      <c r="R571" s="61">
        <f>'[1]Si Cepat'!J7977</f>
        <v>14111487</v>
      </c>
      <c r="S571" s="48">
        <f>'[1]Si Cepat'!F7978</f>
        <v>3</v>
      </c>
      <c r="T571" s="108">
        <f t="shared" si="55"/>
        <v>36288513</v>
      </c>
      <c r="U571" s="499" t="s">
        <v>2331</v>
      </c>
    </row>
    <row r="572" spans="2:21" ht="17.45" customHeight="1">
      <c r="B572" s="39">
        <v>567</v>
      </c>
      <c r="C572" s="380" t="s">
        <v>2332</v>
      </c>
      <c r="D572" s="647" t="s">
        <v>2224</v>
      </c>
      <c r="E572" s="246" t="s">
        <v>2333</v>
      </c>
      <c r="F572" s="414" t="s">
        <v>26</v>
      </c>
      <c r="G572" s="414" t="s">
        <v>2334</v>
      </c>
      <c r="H572" s="223" t="s">
        <v>2335</v>
      </c>
      <c r="I572" s="57" t="s">
        <v>2336</v>
      </c>
      <c r="J572" s="57" t="s">
        <v>2337</v>
      </c>
      <c r="K572" s="415">
        <v>43866</v>
      </c>
      <c r="L572" s="415">
        <v>44962</v>
      </c>
      <c r="M572" s="64">
        <v>36</v>
      </c>
      <c r="N572" s="358">
        <v>25200000</v>
      </c>
      <c r="O572" s="64">
        <f t="shared" si="53"/>
        <v>700000</v>
      </c>
      <c r="P572" s="35">
        <f t="shared" ca="1" si="54"/>
        <v>23.310769695216003</v>
      </c>
      <c r="Q572" s="36">
        <f t="shared" ca="1" si="52"/>
        <v>16100000</v>
      </c>
      <c r="R572" s="61">
        <f>'[1]Si Cepat'!J647</f>
        <v>6750487</v>
      </c>
      <c r="S572" s="48">
        <f>'[1]Si Cepat'!F648</f>
        <v>6</v>
      </c>
      <c r="T572" s="108">
        <f t="shared" si="55"/>
        <v>18449513</v>
      </c>
      <c r="U572" s="174"/>
    </row>
    <row r="573" spans="2:21" ht="17.45" customHeight="1">
      <c r="B573" s="26">
        <v>568</v>
      </c>
      <c r="C573" s="380" t="s">
        <v>2332</v>
      </c>
      <c r="D573" s="647" t="s">
        <v>2224</v>
      </c>
      <c r="E573" s="246" t="s">
        <v>2333</v>
      </c>
      <c r="F573" s="414" t="s">
        <v>26</v>
      </c>
      <c r="G573" s="414" t="s">
        <v>2338</v>
      </c>
      <c r="H573" s="223" t="s">
        <v>2339</v>
      </c>
      <c r="I573" s="57" t="s">
        <v>2340</v>
      </c>
      <c r="J573" s="57" t="s">
        <v>2341</v>
      </c>
      <c r="K573" s="415">
        <v>43866</v>
      </c>
      <c r="L573" s="415">
        <v>44962</v>
      </c>
      <c r="M573" s="64">
        <v>36</v>
      </c>
      <c r="N573" s="358">
        <v>25200000</v>
      </c>
      <c r="O573" s="64">
        <f t="shared" si="53"/>
        <v>700000</v>
      </c>
      <c r="P573" s="35">
        <f t="shared" ca="1" si="54"/>
        <v>23.310769695216003</v>
      </c>
      <c r="Q573" s="36">
        <f t="shared" ca="1" si="52"/>
        <v>16100000</v>
      </c>
      <c r="R573" s="61">
        <f>'[1]Si Cepat'!J5599</f>
        <v>5739849</v>
      </c>
      <c r="S573" s="48">
        <f>'[1]Si Cepat'!F5600</f>
        <v>5</v>
      </c>
      <c r="T573" s="108">
        <f t="shared" si="55"/>
        <v>19460151</v>
      </c>
      <c r="U573" s="174"/>
    </row>
    <row r="574" spans="2:21" ht="17.45" customHeight="1">
      <c r="B574" s="39">
        <v>569</v>
      </c>
      <c r="C574" s="380" t="s">
        <v>2332</v>
      </c>
      <c r="D574" s="647" t="s">
        <v>2224</v>
      </c>
      <c r="E574" s="246" t="s">
        <v>2333</v>
      </c>
      <c r="F574" s="414" t="s">
        <v>26</v>
      </c>
      <c r="G574" s="414" t="s">
        <v>2261</v>
      </c>
      <c r="H574" s="223" t="s">
        <v>2342</v>
      </c>
      <c r="I574" s="57" t="s">
        <v>2343</v>
      </c>
      <c r="J574" s="57" t="s">
        <v>2344</v>
      </c>
      <c r="K574" s="415">
        <v>43866</v>
      </c>
      <c r="L574" s="415">
        <v>44962</v>
      </c>
      <c r="M574" s="64">
        <v>36</v>
      </c>
      <c r="N574" s="358">
        <v>25200000</v>
      </c>
      <c r="O574" s="64">
        <f t="shared" si="53"/>
        <v>700000</v>
      </c>
      <c r="P574" s="35">
        <f t="shared" ca="1" si="54"/>
        <v>23.310769695216003</v>
      </c>
      <c r="Q574" s="36">
        <f t="shared" ca="1" si="52"/>
        <v>16100000</v>
      </c>
      <c r="R574" s="61">
        <f>'[1]Si Cepat'!J5424</f>
        <v>10739121</v>
      </c>
      <c r="S574" s="48">
        <f>'[1]Si Cepat'!F5425</f>
        <v>8</v>
      </c>
      <c r="T574" s="108">
        <f t="shared" si="55"/>
        <v>14460879</v>
      </c>
      <c r="U574" s="174"/>
    </row>
    <row r="575" spans="2:21" ht="17.45" customHeight="1">
      <c r="B575" s="26">
        <v>570</v>
      </c>
      <c r="C575" s="380" t="s">
        <v>2332</v>
      </c>
      <c r="D575" s="647" t="s">
        <v>2224</v>
      </c>
      <c r="E575" s="246" t="s">
        <v>2333</v>
      </c>
      <c r="F575" s="414" t="s">
        <v>187</v>
      </c>
      <c r="G575" s="414" t="s">
        <v>2345</v>
      </c>
      <c r="H575" s="223" t="s">
        <v>2346</v>
      </c>
      <c r="I575" s="57" t="s">
        <v>2347</v>
      </c>
      <c r="J575" s="57" t="s">
        <v>2348</v>
      </c>
      <c r="K575" s="415">
        <v>43866</v>
      </c>
      <c r="L575" s="415">
        <v>44962</v>
      </c>
      <c r="M575" s="64">
        <v>36</v>
      </c>
      <c r="N575" s="358">
        <v>25200000</v>
      </c>
      <c r="O575" s="64">
        <f t="shared" si="53"/>
        <v>700000</v>
      </c>
      <c r="P575" s="35">
        <f t="shared" ca="1" si="54"/>
        <v>23.310769695216003</v>
      </c>
      <c r="Q575" s="36">
        <f t="shared" ca="1" si="52"/>
        <v>16100000</v>
      </c>
      <c r="R575" s="61">
        <f>'[1]Si Cepat'!J824</f>
        <v>7057148</v>
      </c>
      <c r="S575" s="48">
        <f>'[1]Si Cepat'!F825</f>
        <v>6</v>
      </c>
      <c r="T575" s="108">
        <f t="shared" si="55"/>
        <v>18142852</v>
      </c>
      <c r="U575" s="174"/>
    </row>
    <row r="576" spans="2:21" ht="17.45" customHeight="1">
      <c r="B576" s="39">
        <v>571</v>
      </c>
      <c r="C576" s="380" t="s">
        <v>2332</v>
      </c>
      <c r="D576" s="647" t="s">
        <v>2224</v>
      </c>
      <c r="E576" s="246" t="s">
        <v>2333</v>
      </c>
      <c r="F576" s="414" t="s">
        <v>26</v>
      </c>
      <c r="G576" s="414" t="s">
        <v>2349</v>
      </c>
      <c r="H576" s="223" t="s">
        <v>2350</v>
      </c>
      <c r="I576" s="57" t="s">
        <v>2351</v>
      </c>
      <c r="J576" s="57" t="s">
        <v>2352</v>
      </c>
      <c r="K576" s="415">
        <v>43866</v>
      </c>
      <c r="L576" s="415">
        <v>44962</v>
      </c>
      <c r="M576" s="64">
        <v>36</v>
      </c>
      <c r="N576" s="358">
        <v>25200000</v>
      </c>
      <c r="O576" s="64">
        <f t="shared" si="53"/>
        <v>700000</v>
      </c>
      <c r="P576" s="35">
        <f t="shared" ca="1" si="54"/>
        <v>23.310769695216003</v>
      </c>
      <c r="Q576" s="36">
        <f t="shared" ca="1" si="52"/>
        <v>16100000</v>
      </c>
      <c r="R576" s="61">
        <f>'[1]Si Cepat'!J10978</f>
        <v>9203860</v>
      </c>
      <c r="S576" s="48">
        <f>'[1]Si Cepat'!F10979</f>
        <v>4</v>
      </c>
      <c r="T576" s="108">
        <f t="shared" si="55"/>
        <v>15996140</v>
      </c>
      <c r="U576" s="174"/>
    </row>
    <row r="577" spans="2:21" ht="17.45" customHeight="1">
      <c r="B577" s="26">
        <v>572</v>
      </c>
      <c r="C577" s="380" t="s">
        <v>2332</v>
      </c>
      <c r="D577" s="647" t="s">
        <v>2224</v>
      </c>
      <c r="E577" s="246" t="s">
        <v>2333</v>
      </c>
      <c r="F577" s="414" t="s">
        <v>1126</v>
      </c>
      <c r="G577" s="414" t="s">
        <v>2353</v>
      </c>
      <c r="H577" s="223" t="s">
        <v>2354</v>
      </c>
      <c r="I577" s="57" t="s">
        <v>2355</v>
      </c>
      <c r="J577" s="57" t="s">
        <v>2356</v>
      </c>
      <c r="K577" s="415">
        <v>43866</v>
      </c>
      <c r="L577" s="415">
        <v>44962</v>
      </c>
      <c r="M577" s="64">
        <v>36</v>
      </c>
      <c r="N577" s="358">
        <v>25200000</v>
      </c>
      <c r="O577" s="64">
        <f t="shared" si="53"/>
        <v>700000</v>
      </c>
      <c r="P577" s="35">
        <f t="shared" ca="1" si="54"/>
        <v>23.310769695216003</v>
      </c>
      <c r="Q577" s="36">
        <f t="shared" ca="1" si="52"/>
        <v>16100000</v>
      </c>
      <c r="R577" s="61">
        <f>'[1]Si Cepat'!J4355</f>
        <v>5680473</v>
      </c>
      <c r="S577" s="48">
        <f>'[1]Si Cepat'!F4356</f>
        <v>7</v>
      </c>
      <c r="T577" s="108">
        <f t="shared" si="55"/>
        <v>19519527</v>
      </c>
      <c r="U577" s="174"/>
    </row>
    <row r="578" spans="2:21" ht="17.45" customHeight="1">
      <c r="B578" s="39">
        <v>573</v>
      </c>
      <c r="C578" s="380" t="s">
        <v>2332</v>
      </c>
      <c r="D578" s="647" t="s">
        <v>2224</v>
      </c>
      <c r="E578" s="246" t="s">
        <v>2333</v>
      </c>
      <c r="F578" s="414" t="s">
        <v>187</v>
      </c>
      <c r="G578" s="414" t="s">
        <v>2357</v>
      </c>
      <c r="H578" s="223" t="s">
        <v>2358</v>
      </c>
      <c r="I578" s="57" t="s">
        <v>2359</v>
      </c>
      <c r="J578" s="57" t="s">
        <v>2360</v>
      </c>
      <c r="K578" s="415">
        <v>43866</v>
      </c>
      <c r="L578" s="415">
        <v>44962</v>
      </c>
      <c r="M578" s="64">
        <v>36</v>
      </c>
      <c r="N578" s="358">
        <v>25200000</v>
      </c>
      <c r="O578" s="64">
        <f t="shared" si="53"/>
        <v>700000</v>
      </c>
      <c r="P578" s="116">
        <f t="shared" ca="1" si="54"/>
        <v>23.310769695216003</v>
      </c>
      <c r="Q578" s="117">
        <f t="shared" ca="1" si="52"/>
        <v>16100000</v>
      </c>
      <c r="R578" s="61">
        <f>'[1]Si Cepat'!J1004</f>
        <v>5825064</v>
      </c>
      <c r="S578" s="48">
        <f>'[1]Si Cepat'!F1005</f>
        <v>5</v>
      </c>
      <c r="T578" s="108">
        <f t="shared" si="55"/>
        <v>19374936</v>
      </c>
      <c r="U578" s="648"/>
    </row>
    <row r="579" spans="2:21" ht="17.45" customHeight="1">
      <c r="B579" s="26">
        <v>574</v>
      </c>
      <c r="C579" s="380" t="s">
        <v>2361</v>
      </c>
      <c r="D579" s="647" t="s">
        <v>2224</v>
      </c>
      <c r="E579" s="246" t="s">
        <v>2333</v>
      </c>
      <c r="F579" s="414" t="s">
        <v>26</v>
      </c>
      <c r="G579" s="414" t="s">
        <v>2334</v>
      </c>
      <c r="H579" s="223" t="s">
        <v>2362</v>
      </c>
      <c r="I579" s="57" t="s">
        <v>2363</v>
      </c>
      <c r="J579" s="57" t="s">
        <v>2364</v>
      </c>
      <c r="K579" s="415">
        <v>43871</v>
      </c>
      <c r="L579" s="415">
        <v>44967</v>
      </c>
      <c r="M579" s="64">
        <v>36</v>
      </c>
      <c r="N579" s="358">
        <v>25200000</v>
      </c>
      <c r="O579" s="64">
        <f t="shared" si="53"/>
        <v>700000</v>
      </c>
      <c r="P579" s="35">
        <f t="shared" ca="1" si="54"/>
        <v>23.144103028549338</v>
      </c>
      <c r="Q579" s="36">
        <f t="shared" ca="1" si="52"/>
        <v>16100000</v>
      </c>
      <c r="R579" s="61">
        <f>'[1]Si Cepat'!J765</f>
        <v>13525437</v>
      </c>
      <c r="S579" s="48">
        <f>'[1]Si Cepat'!F766</f>
        <v>12</v>
      </c>
      <c r="T579" s="108">
        <f t="shared" si="55"/>
        <v>11674563</v>
      </c>
      <c r="U579" s="174"/>
    </row>
    <row r="580" spans="2:21" ht="17.45" customHeight="1">
      <c r="B580" s="39">
        <v>575</v>
      </c>
      <c r="C580" s="380" t="s">
        <v>2365</v>
      </c>
      <c r="D580" s="647" t="s">
        <v>2224</v>
      </c>
      <c r="E580" s="246" t="s">
        <v>1893</v>
      </c>
      <c r="F580" s="414" t="s">
        <v>2366</v>
      </c>
      <c r="G580" s="414" t="s">
        <v>2367</v>
      </c>
      <c r="H580" s="223" t="s">
        <v>2368</v>
      </c>
      <c r="I580" s="57" t="s">
        <v>2369</v>
      </c>
      <c r="J580" s="57" t="s">
        <v>2370</v>
      </c>
      <c r="K580" s="415">
        <v>43944</v>
      </c>
      <c r="L580" s="415">
        <v>45039</v>
      </c>
      <c r="M580" s="64">
        <v>36</v>
      </c>
      <c r="N580" s="358">
        <v>54000000</v>
      </c>
      <c r="O580" s="64">
        <f t="shared" si="53"/>
        <v>1500000</v>
      </c>
      <c r="P580" s="116">
        <f t="shared" ca="1" si="54"/>
        <v>20.710769695216005</v>
      </c>
      <c r="Q580" s="117">
        <f t="shared" ca="1" si="52"/>
        <v>30000000</v>
      </c>
      <c r="R580" s="61">
        <f>'[1]Si Cepat'!J1425</f>
        <v>31003614</v>
      </c>
      <c r="S580" s="48">
        <f>'[1]Si Cepat'!F1426</f>
        <v>20</v>
      </c>
      <c r="T580" s="108">
        <f t="shared" si="55"/>
        <v>22996386</v>
      </c>
      <c r="U580" s="174"/>
    </row>
    <row r="581" spans="2:21" ht="17.45" customHeight="1">
      <c r="B581" s="26">
        <v>576</v>
      </c>
      <c r="C581" s="380" t="s">
        <v>2371</v>
      </c>
      <c r="D581" s="643" t="s">
        <v>2224</v>
      </c>
      <c r="E581" s="246" t="s">
        <v>2372</v>
      </c>
      <c r="F581" s="414"/>
      <c r="G581" s="414"/>
      <c r="H581" s="223" t="s">
        <v>2373</v>
      </c>
      <c r="I581" s="57" t="s">
        <v>2374</v>
      </c>
      <c r="J581" s="57" t="s">
        <v>2375</v>
      </c>
      <c r="K581" s="415">
        <v>44016</v>
      </c>
      <c r="L581" s="415">
        <v>45111</v>
      </c>
      <c r="M581" s="64">
        <v>36</v>
      </c>
      <c r="N581" s="358">
        <v>43200000</v>
      </c>
      <c r="O581" s="64">
        <f t="shared" si="53"/>
        <v>1200000</v>
      </c>
      <c r="P581" s="74">
        <f t="shared" ca="1" si="54"/>
        <v>18.310769695216003</v>
      </c>
      <c r="Q581" s="75">
        <f t="shared" ca="1" si="52"/>
        <v>21600000</v>
      </c>
      <c r="R581" s="61">
        <f>'[1]Si Cepat'!J2373</f>
        <v>52993540</v>
      </c>
      <c r="S581" s="348">
        <f>'[1]Si Cepat'!F2374</f>
        <v>28</v>
      </c>
      <c r="T581" s="108">
        <f t="shared" si="55"/>
        <v>-9793540</v>
      </c>
      <c r="U581" s="499" t="s">
        <v>2331</v>
      </c>
    </row>
    <row r="582" spans="2:21" ht="17.45" customHeight="1">
      <c r="B582" s="39">
        <v>577</v>
      </c>
      <c r="C582" s="380" t="s">
        <v>2376</v>
      </c>
      <c r="D582" s="643" t="s">
        <v>2224</v>
      </c>
      <c r="E582" s="246" t="s">
        <v>2372</v>
      </c>
      <c r="F582" s="414"/>
      <c r="G582" s="414"/>
      <c r="H582" s="223" t="s">
        <v>2377</v>
      </c>
      <c r="I582" s="57" t="s">
        <v>2378</v>
      </c>
      <c r="J582" s="57" t="s">
        <v>2379</v>
      </c>
      <c r="K582" s="415">
        <v>44011</v>
      </c>
      <c r="L582" s="415">
        <v>45106</v>
      </c>
      <c r="M582" s="64">
        <v>36</v>
      </c>
      <c r="N582" s="358">
        <v>43200000</v>
      </c>
      <c r="O582" s="64">
        <f t="shared" si="53"/>
        <v>1200000</v>
      </c>
      <c r="P582" s="74">
        <f t="shared" ca="1" si="54"/>
        <v>18.47743636188267</v>
      </c>
      <c r="Q582" s="75">
        <f t="shared" ca="1" si="52"/>
        <v>21600000</v>
      </c>
      <c r="R582" s="61">
        <f>'[1]Si Cepat'!J2302</f>
        <v>20238695</v>
      </c>
      <c r="S582" s="348">
        <f>'[1]Si Cepat'!F2303</f>
        <v>5</v>
      </c>
      <c r="T582" s="38">
        <f t="shared" si="55"/>
        <v>22961305</v>
      </c>
      <c r="U582" s="499" t="s">
        <v>2331</v>
      </c>
    </row>
    <row r="583" spans="2:21" ht="17.45" customHeight="1">
      <c r="B583" s="26">
        <v>578</v>
      </c>
      <c r="C583" s="380" t="s">
        <v>2380</v>
      </c>
      <c r="D583" s="643" t="s">
        <v>2224</v>
      </c>
      <c r="E583" s="246" t="s">
        <v>2381</v>
      </c>
      <c r="F583" s="414"/>
      <c r="G583" s="414"/>
      <c r="H583" s="223" t="s">
        <v>2382</v>
      </c>
      <c r="I583" s="57" t="s">
        <v>2383</v>
      </c>
      <c r="J583" s="57" t="s">
        <v>2384</v>
      </c>
      <c r="K583" s="415">
        <v>44018</v>
      </c>
      <c r="L583" s="415">
        <v>45113</v>
      </c>
      <c r="M583" s="64">
        <v>36</v>
      </c>
      <c r="N583" s="358">
        <v>21600000</v>
      </c>
      <c r="O583" s="64">
        <f t="shared" si="53"/>
        <v>600000</v>
      </c>
      <c r="P583" s="74">
        <f t="shared" ca="1" si="54"/>
        <v>18.244103028549336</v>
      </c>
      <c r="Q583" s="75">
        <f t="shared" ca="1" si="52"/>
        <v>10800000</v>
      </c>
      <c r="R583" s="61">
        <f>'[1]Si Cepat'!J1663</f>
        <v>9815606</v>
      </c>
      <c r="S583" s="348">
        <f>'[1]Si Cepat'!F1664</f>
        <v>8</v>
      </c>
      <c r="T583" s="38">
        <f t="shared" si="55"/>
        <v>11784394</v>
      </c>
      <c r="U583" s="499" t="s">
        <v>2331</v>
      </c>
    </row>
    <row r="584" spans="2:21" ht="17.45" customHeight="1">
      <c r="B584" s="39">
        <v>579</v>
      </c>
      <c r="C584" s="380" t="s">
        <v>2385</v>
      </c>
      <c r="D584" s="643" t="s">
        <v>2224</v>
      </c>
      <c r="E584" s="246" t="s">
        <v>2381</v>
      </c>
      <c r="F584" s="414"/>
      <c r="G584" s="414"/>
      <c r="H584" s="223" t="s">
        <v>2386</v>
      </c>
      <c r="I584" s="57" t="s">
        <v>2387</v>
      </c>
      <c r="J584" s="57" t="s">
        <v>2388</v>
      </c>
      <c r="K584" s="415">
        <v>44015</v>
      </c>
      <c r="L584" s="415">
        <v>45110</v>
      </c>
      <c r="M584" s="64">
        <v>36</v>
      </c>
      <c r="N584" s="358">
        <v>21600000</v>
      </c>
      <c r="O584" s="64">
        <f t="shared" si="53"/>
        <v>600000</v>
      </c>
      <c r="P584" s="74">
        <f t="shared" ca="1" si="54"/>
        <v>18.344103028549338</v>
      </c>
      <c r="Q584" s="75">
        <f t="shared" ca="1" si="52"/>
        <v>10800000</v>
      </c>
      <c r="R584" s="61">
        <f>'[1]Si Cepat'!J1779</f>
        <v>2928650</v>
      </c>
      <c r="S584" s="348">
        <f>'[1]Si Cepat'!F1780</f>
        <v>1</v>
      </c>
      <c r="T584" s="38">
        <f t="shared" si="55"/>
        <v>18671350</v>
      </c>
      <c r="U584" s="499" t="s">
        <v>2331</v>
      </c>
    </row>
    <row r="585" spans="2:21" ht="17.45" customHeight="1">
      <c r="B585" s="26">
        <v>580</v>
      </c>
      <c r="C585" s="380" t="s">
        <v>2385</v>
      </c>
      <c r="D585" s="643" t="s">
        <v>2224</v>
      </c>
      <c r="E585" s="246" t="s">
        <v>2381</v>
      </c>
      <c r="F585" s="414"/>
      <c r="G585" s="414"/>
      <c r="H585" s="223" t="s">
        <v>2389</v>
      </c>
      <c r="I585" s="57" t="s">
        <v>2390</v>
      </c>
      <c r="J585" s="57" t="s">
        <v>2391</v>
      </c>
      <c r="K585" s="415">
        <v>44015</v>
      </c>
      <c r="L585" s="415">
        <v>45110</v>
      </c>
      <c r="M585" s="64">
        <v>36</v>
      </c>
      <c r="N585" s="358">
        <v>21600000</v>
      </c>
      <c r="O585" s="64">
        <f t="shared" si="53"/>
        <v>600000</v>
      </c>
      <c r="P585" s="74">
        <f t="shared" ca="1" si="54"/>
        <v>18.344103028549338</v>
      </c>
      <c r="Q585" s="75">
        <f t="shared" ca="1" si="52"/>
        <v>10800000</v>
      </c>
      <c r="R585" s="61">
        <f>'[1]Si Cepat'!J3125</f>
        <v>4045698</v>
      </c>
      <c r="S585" s="348">
        <f>'[1]Si Cepat'!F3126</f>
        <v>2</v>
      </c>
      <c r="T585" s="38">
        <f t="shared" si="55"/>
        <v>17554302</v>
      </c>
      <c r="U585" s="499" t="s">
        <v>2331</v>
      </c>
    </row>
    <row r="586" spans="2:21" ht="17.45" customHeight="1">
      <c r="B586" s="39">
        <v>581</v>
      </c>
      <c r="C586" s="380" t="s">
        <v>2385</v>
      </c>
      <c r="D586" s="643" t="s">
        <v>2224</v>
      </c>
      <c r="E586" s="246" t="s">
        <v>2381</v>
      </c>
      <c r="F586" s="414"/>
      <c r="G586" s="414"/>
      <c r="H586" s="223" t="s">
        <v>2392</v>
      </c>
      <c r="I586" s="57" t="s">
        <v>2393</v>
      </c>
      <c r="J586" s="57" t="s">
        <v>2394</v>
      </c>
      <c r="K586" s="415">
        <v>44015</v>
      </c>
      <c r="L586" s="415">
        <v>45110</v>
      </c>
      <c r="M586" s="64">
        <v>36</v>
      </c>
      <c r="N586" s="358">
        <v>21600000</v>
      </c>
      <c r="O586" s="64">
        <f t="shared" si="53"/>
        <v>600000</v>
      </c>
      <c r="P586" s="74">
        <f t="shared" ca="1" si="54"/>
        <v>18.344103028549338</v>
      </c>
      <c r="Q586" s="75">
        <f t="shared" ca="1" si="52"/>
        <v>10800000</v>
      </c>
      <c r="R586" s="61">
        <f>'[1]Si Cepat'!J1721</f>
        <v>10130869</v>
      </c>
      <c r="S586" s="348">
        <f>'[1]Si Cepat'!F1722</f>
        <v>9</v>
      </c>
      <c r="T586" s="38">
        <f t="shared" si="55"/>
        <v>11469131</v>
      </c>
      <c r="U586" s="499" t="s">
        <v>2331</v>
      </c>
    </row>
    <row r="587" spans="2:21" ht="17.45" customHeight="1">
      <c r="B587" s="26">
        <v>582</v>
      </c>
      <c r="C587" s="380" t="s">
        <v>2385</v>
      </c>
      <c r="D587" s="643" t="s">
        <v>2224</v>
      </c>
      <c r="E587" s="246" t="s">
        <v>2381</v>
      </c>
      <c r="F587" s="414"/>
      <c r="G587" s="414"/>
      <c r="H587" s="223" t="s">
        <v>2395</v>
      </c>
      <c r="I587" s="57" t="s">
        <v>2396</v>
      </c>
      <c r="J587" s="57" t="s">
        <v>2397</v>
      </c>
      <c r="K587" s="415">
        <v>44015</v>
      </c>
      <c r="L587" s="415">
        <v>45110</v>
      </c>
      <c r="M587" s="64">
        <v>36</v>
      </c>
      <c r="N587" s="358">
        <v>21600000</v>
      </c>
      <c r="O587" s="64">
        <f t="shared" si="53"/>
        <v>600000</v>
      </c>
      <c r="P587" s="74">
        <f t="shared" ca="1" si="54"/>
        <v>18.344103028549338</v>
      </c>
      <c r="Q587" s="75">
        <f t="shared" ca="1" si="52"/>
        <v>10800000</v>
      </c>
      <c r="R587" s="61">
        <f>'[1]Si Cepat'!J3067</f>
        <v>5307197</v>
      </c>
      <c r="S587" s="348">
        <f>'[1]Si Cepat'!F3068</f>
        <v>2</v>
      </c>
      <c r="T587" s="38">
        <f t="shared" si="55"/>
        <v>16292803</v>
      </c>
      <c r="U587" s="499" t="s">
        <v>2331</v>
      </c>
    </row>
    <row r="588" spans="2:21" ht="17.45" customHeight="1">
      <c r="B588" s="39">
        <v>583</v>
      </c>
      <c r="C588" s="380" t="s">
        <v>2385</v>
      </c>
      <c r="D588" s="643" t="s">
        <v>2224</v>
      </c>
      <c r="E588" s="246" t="s">
        <v>2381</v>
      </c>
      <c r="F588" s="414"/>
      <c r="G588" s="414"/>
      <c r="H588" s="223" t="s">
        <v>2398</v>
      </c>
      <c r="I588" s="57" t="s">
        <v>2399</v>
      </c>
      <c r="J588" s="57" t="s">
        <v>2400</v>
      </c>
      <c r="K588" s="415">
        <v>44015</v>
      </c>
      <c r="L588" s="415">
        <v>45110</v>
      </c>
      <c r="M588" s="64">
        <v>36</v>
      </c>
      <c r="N588" s="358">
        <v>21600000</v>
      </c>
      <c r="O588" s="64">
        <f t="shared" si="53"/>
        <v>600000</v>
      </c>
      <c r="P588" s="74">
        <f t="shared" ca="1" si="54"/>
        <v>18.344103028549338</v>
      </c>
      <c r="Q588" s="75">
        <f t="shared" ca="1" si="52"/>
        <v>10800000</v>
      </c>
      <c r="R588" s="61">
        <f>'[1]Si Cepat'!J3009</f>
        <v>8219097</v>
      </c>
      <c r="S588" s="348">
        <f>'[1]Si Cepat'!F3010</f>
        <v>4</v>
      </c>
      <c r="T588" s="38">
        <f t="shared" si="55"/>
        <v>13380903</v>
      </c>
      <c r="U588" s="499" t="s">
        <v>2331</v>
      </c>
    </row>
    <row r="589" spans="2:21" ht="17.45" customHeight="1">
      <c r="B589" s="26">
        <v>584</v>
      </c>
      <c r="C589" s="380" t="s">
        <v>2385</v>
      </c>
      <c r="D589" s="643" t="s">
        <v>2224</v>
      </c>
      <c r="E589" s="246" t="s">
        <v>2381</v>
      </c>
      <c r="F589" s="414"/>
      <c r="G589" s="414"/>
      <c r="H589" s="223" t="s">
        <v>2401</v>
      </c>
      <c r="I589" s="57" t="s">
        <v>2402</v>
      </c>
      <c r="J589" s="57" t="s">
        <v>2403</v>
      </c>
      <c r="K589" s="415">
        <v>44015</v>
      </c>
      <c r="L589" s="415">
        <v>45110</v>
      </c>
      <c r="M589" s="64">
        <v>36</v>
      </c>
      <c r="N589" s="358">
        <v>21600000</v>
      </c>
      <c r="O589" s="64">
        <f t="shared" si="53"/>
        <v>600000</v>
      </c>
      <c r="P589" s="74">
        <f t="shared" ca="1" si="54"/>
        <v>18.344103028549338</v>
      </c>
      <c r="Q589" s="75">
        <f t="shared" ca="1" si="52"/>
        <v>10800000</v>
      </c>
      <c r="R589" s="61">
        <f>'[1]Si Cepat'!J1838</f>
        <v>5076567</v>
      </c>
      <c r="S589" s="348">
        <f>'[1]Si Cepat'!F1839</f>
        <v>3</v>
      </c>
      <c r="T589" s="38">
        <f t="shared" si="55"/>
        <v>16523433</v>
      </c>
      <c r="U589" s="499" t="s">
        <v>2331</v>
      </c>
    </row>
    <row r="590" spans="2:21" ht="17.45" customHeight="1">
      <c r="B590" s="39">
        <v>585</v>
      </c>
      <c r="C590" s="380" t="s">
        <v>2385</v>
      </c>
      <c r="D590" s="643" t="s">
        <v>2224</v>
      </c>
      <c r="E590" s="246" t="s">
        <v>2381</v>
      </c>
      <c r="F590" s="414"/>
      <c r="G590" s="414"/>
      <c r="H590" s="223" t="s">
        <v>2404</v>
      </c>
      <c r="I590" s="57" t="s">
        <v>2405</v>
      </c>
      <c r="J590" s="57" t="s">
        <v>2406</v>
      </c>
      <c r="K590" s="415">
        <v>44015</v>
      </c>
      <c r="L590" s="415">
        <v>45110</v>
      </c>
      <c r="M590" s="64">
        <v>36</v>
      </c>
      <c r="N590" s="358">
        <v>21600000</v>
      </c>
      <c r="O590" s="64">
        <f t="shared" si="53"/>
        <v>600000</v>
      </c>
      <c r="P590" s="74">
        <f t="shared" ca="1" si="54"/>
        <v>18.344103028549338</v>
      </c>
      <c r="Q590" s="75">
        <f t="shared" ca="1" si="52"/>
        <v>10800000</v>
      </c>
      <c r="R590" s="61">
        <f>'[1]Si Cepat'!J2893</f>
        <v>4343411</v>
      </c>
      <c r="S590" s="348">
        <f>'[1]Si Cepat'!F2894</f>
        <v>3</v>
      </c>
      <c r="T590" s="38">
        <f t="shared" si="55"/>
        <v>17256589</v>
      </c>
      <c r="U590" s="499" t="s">
        <v>2331</v>
      </c>
    </row>
    <row r="591" spans="2:21" ht="17.45" customHeight="1">
      <c r="B591" s="26">
        <v>586</v>
      </c>
      <c r="C591" s="380" t="s">
        <v>2407</v>
      </c>
      <c r="D591" s="643" t="s">
        <v>2224</v>
      </c>
      <c r="E591" s="246" t="s">
        <v>2381</v>
      </c>
      <c r="F591" s="414"/>
      <c r="G591" s="414"/>
      <c r="H591" s="223" t="s">
        <v>2408</v>
      </c>
      <c r="I591" s="57" t="s">
        <v>2409</v>
      </c>
      <c r="J591" s="57" t="s">
        <v>2410</v>
      </c>
      <c r="K591" s="415">
        <v>44020</v>
      </c>
      <c r="L591" s="415">
        <v>45115</v>
      </c>
      <c r="M591" s="64">
        <v>36</v>
      </c>
      <c r="N591" s="358">
        <v>21600000</v>
      </c>
      <c r="O591" s="64">
        <f t="shared" si="53"/>
        <v>600000</v>
      </c>
      <c r="P591" s="74">
        <f t="shared" ca="1" si="54"/>
        <v>18.17743636188267</v>
      </c>
      <c r="Q591" s="75">
        <f t="shared" ca="1" si="52"/>
        <v>10800000</v>
      </c>
      <c r="R591" s="61">
        <f>'[1]Si Cepat'!J3182</f>
        <v>4631383</v>
      </c>
      <c r="S591" s="348">
        <f>'[1]Si Cepat'!F3183</f>
        <v>4</v>
      </c>
      <c r="T591" s="38">
        <f t="shared" si="55"/>
        <v>16968617</v>
      </c>
      <c r="U591" s="499" t="s">
        <v>2331</v>
      </c>
    </row>
    <row r="592" spans="2:21" ht="17.45" customHeight="1">
      <c r="B592" s="39">
        <v>587</v>
      </c>
      <c r="C592" s="380" t="s">
        <v>2407</v>
      </c>
      <c r="D592" s="643" t="s">
        <v>2224</v>
      </c>
      <c r="E592" s="246" t="s">
        <v>2381</v>
      </c>
      <c r="F592" s="414"/>
      <c r="G592" s="414"/>
      <c r="H592" s="223" t="s">
        <v>2411</v>
      </c>
      <c r="I592" s="57" t="s">
        <v>2412</v>
      </c>
      <c r="J592" s="57" t="s">
        <v>2413</v>
      </c>
      <c r="K592" s="415">
        <v>44020</v>
      </c>
      <c r="L592" s="415">
        <v>45115</v>
      </c>
      <c r="M592" s="64">
        <v>36</v>
      </c>
      <c r="N592" s="358">
        <v>21600000</v>
      </c>
      <c r="O592" s="64">
        <f t="shared" si="53"/>
        <v>600000</v>
      </c>
      <c r="P592" s="74">
        <f t="shared" ca="1" si="54"/>
        <v>18.17743636188267</v>
      </c>
      <c r="Q592" s="75">
        <f t="shared" ca="1" si="52"/>
        <v>10800000</v>
      </c>
      <c r="R592" s="61">
        <f>'[1]Si Cepat'!J2244</f>
        <v>6009962</v>
      </c>
      <c r="S592" s="348">
        <f>'[1]Si Cepat'!F2245</f>
        <v>4</v>
      </c>
      <c r="T592" s="38">
        <f t="shared" si="55"/>
        <v>15590038</v>
      </c>
      <c r="U592" s="499" t="s">
        <v>2331</v>
      </c>
    </row>
    <row r="593" spans="2:21" ht="17.45" customHeight="1">
      <c r="B593" s="26">
        <v>588</v>
      </c>
      <c r="C593" s="380" t="s">
        <v>2407</v>
      </c>
      <c r="D593" s="643" t="s">
        <v>2224</v>
      </c>
      <c r="E593" s="246" t="s">
        <v>2381</v>
      </c>
      <c r="F593" s="414"/>
      <c r="G593" s="414"/>
      <c r="H593" s="223" t="s">
        <v>2414</v>
      </c>
      <c r="I593" s="57" t="s">
        <v>2415</v>
      </c>
      <c r="J593" s="57" t="s">
        <v>2416</v>
      </c>
      <c r="K593" s="415">
        <v>44020</v>
      </c>
      <c r="L593" s="415">
        <v>45115</v>
      </c>
      <c r="M593" s="64">
        <v>36</v>
      </c>
      <c r="N593" s="358">
        <v>21600000</v>
      </c>
      <c r="O593" s="64">
        <f t="shared" si="53"/>
        <v>600000</v>
      </c>
      <c r="P593" s="74">
        <f t="shared" ca="1" si="54"/>
        <v>18.17743636188267</v>
      </c>
      <c r="Q593" s="75">
        <f t="shared" ca="1" si="52"/>
        <v>10800000</v>
      </c>
      <c r="R593" s="61">
        <f>'[1]Si Cepat'!J2186</f>
        <v>10261802</v>
      </c>
      <c r="S593" s="348">
        <f>'[1]Si Cepat'!F2187</f>
        <v>9</v>
      </c>
      <c r="T593" s="38">
        <f t="shared" si="55"/>
        <v>11338198</v>
      </c>
      <c r="U593" s="499" t="s">
        <v>2331</v>
      </c>
    </row>
    <row r="594" spans="2:21" ht="17.45" customHeight="1">
      <c r="B594" s="39">
        <v>589</v>
      </c>
      <c r="C594" s="380" t="s">
        <v>2417</v>
      </c>
      <c r="D594" s="643" t="s">
        <v>2224</v>
      </c>
      <c r="E594" s="246" t="s">
        <v>2372</v>
      </c>
      <c r="F594" s="414"/>
      <c r="G594" s="414"/>
      <c r="H594" s="223" t="s">
        <v>2418</v>
      </c>
      <c r="I594" s="57" t="s">
        <v>2419</v>
      </c>
      <c r="J594" s="57" t="s">
        <v>2420</v>
      </c>
      <c r="K594" s="415">
        <v>44021</v>
      </c>
      <c r="L594" s="415">
        <v>45116</v>
      </c>
      <c r="M594" s="64">
        <v>36</v>
      </c>
      <c r="N594" s="358">
        <v>48774000</v>
      </c>
      <c r="O594" s="64">
        <f t="shared" si="53"/>
        <v>1354833.3333333333</v>
      </c>
      <c r="P594" s="74">
        <f t="shared" ca="1" si="54"/>
        <v>18.144103028549338</v>
      </c>
      <c r="Q594" s="75">
        <f t="shared" ca="1" si="52"/>
        <v>24387000</v>
      </c>
      <c r="R594" s="61">
        <f>'[1]Si Cepat'!J1545</f>
        <v>18954748</v>
      </c>
      <c r="S594" s="348">
        <f>'[1]Si Cepat'!F1546</f>
        <v>12</v>
      </c>
      <c r="T594" s="38">
        <f t="shared" si="55"/>
        <v>29819252</v>
      </c>
      <c r="U594" s="499" t="s">
        <v>2331</v>
      </c>
    </row>
    <row r="595" spans="2:21" ht="17.45" customHeight="1">
      <c r="B595" s="26">
        <v>590</v>
      </c>
      <c r="C595" s="380" t="s">
        <v>2417</v>
      </c>
      <c r="D595" s="643" t="s">
        <v>2224</v>
      </c>
      <c r="E595" s="246" t="s">
        <v>2372</v>
      </c>
      <c r="F595" s="414"/>
      <c r="G595" s="414"/>
      <c r="H595" s="223" t="s">
        <v>2421</v>
      </c>
      <c r="I595" s="57" t="s">
        <v>2422</v>
      </c>
      <c r="J595" s="57" t="s">
        <v>2423</v>
      </c>
      <c r="K595" s="415">
        <v>44021</v>
      </c>
      <c r="L595" s="415">
        <v>45116</v>
      </c>
      <c r="M595" s="64">
        <v>36</v>
      </c>
      <c r="N595" s="358">
        <v>48774000</v>
      </c>
      <c r="O595" s="64">
        <f t="shared" si="53"/>
        <v>1354833.3333333333</v>
      </c>
      <c r="P595" s="74">
        <f t="shared" ca="1" si="54"/>
        <v>18.144103028549338</v>
      </c>
      <c r="Q595" s="75">
        <f t="shared" ca="1" si="52"/>
        <v>24387000</v>
      </c>
      <c r="R595" s="61">
        <f>'[1]Si Cepat'!J1485</f>
        <v>37840991</v>
      </c>
      <c r="S595" s="348">
        <f>'[1]Si Cepat'!F1486</f>
        <v>9</v>
      </c>
      <c r="T595" s="38">
        <f t="shared" si="55"/>
        <v>10933009</v>
      </c>
      <c r="U595" s="499" t="s">
        <v>2331</v>
      </c>
    </row>
    <row r="596" spans="2:21" ht="17.45" customHeight="1">
      <c r="B596" s="39">
        <v>591</v>
      </c>
      <c r="C596" s="380" t="s">
        <v>2424</v>
      </c>
      <c r="D596" s="643" t="s">
        <v>2224</v>
      </c>
      <c r="E596" s="246" t="s">
        <v>2425</v>
      </c>
      <c r="F596" s="414"/>
      <c r="G596" s="414"/>
      <c r="H596" s="223" t="s">
        <v>2426</v>
      </c>
      <c r="I596" s="57" t="s">
        <v>2427</v>
      </c>
      <c r="J596" s="57" t="s">
        <v>2428</v>
      </c>
      <c r="K596" s="415">
        <v>44021</v>
      </c>
      <c r="L596" s="415">
        <v>45116</v>
      </c>
      <c r="M596" s="64">
        <v>36</v>
      </c>
      <c r="N596" s="358">
        <v>48774000</v>
      </c>
      <c r="O596" s="64">
        <f t="shared" si="53"/>
        <v>1354833.3333333333</v>
      </c>
      <c r="P596" s="74">
        <f t="shared" ca="1" si="54"/>
        <v>18.144103028549338</v>
      </c>
      <c r="Q596" s="75">
        <f t="shared" ca="1" si="52"/>
        <v>24387000</v>
      </c>
      <c r="R596" s="61">
        <f>'[1]Si Cepat'!J2431</f>
        <v>19733157</v>
      </c>
      <c r="S596" s="348">
        <f>'[1]Si Cepat'!F2432</f>
        <v>8</v>
      </c>
      <c r="T596" s="38">
        <f t="shared" si="55"/>
        <v>29040843</v>
      </c>
      <c r="U596" s="499" t="s">
        <v>2331</v>
      </c>
    </row>
    <row r="597" spans="2:21" ht="17.45" customHeight="1">
      <c r="B597" s="26">
        <v>592</v>
      </c>
      <c r="C597" s="380" t="s">
        <v>2429</v>
      </c>
      <c r="D597" s="643" t="s">
        <v>2224</v>
      </c>
      <c r="E597" s="246" t="s">
        <v>2372</v>
      </c>
      <c r="F597" s="414"/>
      <c r="G597" s="414"/>
      <c r="H597" s="223" t="s">
        <v>2430</v>
      </c>
      <c r="I597" s="57" t="s">
        <v>2431</v>
      </c>
      <c r="J597" s="57" t="s">
        <v>2432</v>
      </c>
      <c r="K597" s="415">
        <v>44022</v>
      </c>
      <c r="L597" s="415">
        <v>45117</v>
      </c>
      <c r="M597" s="64">
        <v>36</v>
      </c>
      <c r="N597" s="358">
        <v>48774000</v>
      </c>
      <c r="O597" s="64">
        <f t="shared" si="53"/>
        <v>1354833.3333333333</v>
      </c>
      <c r="P597" s="74">
        <f t="shared" ca="1" si="54"/>
        <v>18.110769695216003</v>
      </c>
      <c r="Q597" s="75">
        <f t="shared" ca="1" si="52"/>
        <v>24387000</v>
      </c>
      <c r="R597" s="61">
        <f>'[1]Si Cepat'!J1605</f>
        <v>13299840</v>
      </c>
      <c r="S597" s="348">
        <f>'[1]Si Cepat'!F1606</f>
        <v>4</v>
      </c>
      <c r="T597" s="38">
        <f t="shared" si="55"/>
        <v>35474160</v>
      </c>
      <c r="U597" s="499" t="s">
        <v>2331</v>
      </c>
    </row>
    <row r="598" spans="2:21" ht="17.45" customHeight="1">
      <c r="B598" s="39">
        <v>593</v>
      </c>
      <c r="C598" s="380" t="s">
        <v>2433</v>
      </c>
      <c r="D598" s="643" t="s">
        <v>2224</v>
      </c>
      <c r="E598" s="246" t="s">
        <v>2381</v>
      </c>
      <c r="F598" s="414"/>
      <c r="G598" s="414"/>
      <c r="H598" s="223" t="s">
        <v>2434</v>
      </c>
      <c r="I598" s="57" t="s">
        <v>2435</v>
      </c>
      <c r="J598" s="57" t="s">
        <v>2436</v>
      </c>
      <c r="K598" s="415">
        <v>44021</v>
      </c>
      <c r="L598" s="415">
        <v>45116</v>
      </c>
      <c r="M598" s="64">
        <v>36</v>
      </c>
      <c r="N598" s="358">
        <v>22680000</v>
      </c>
      <c r="O598" s="64">
        <f t="shared" si="53"/>
        <v>630000</v>
      </c>
      <c r="P598" s="74">
        <f t="shared" ca="1" si="54"/>
        <v>18.144103028549338</v>
      </c>
      <c r="Q598" s="75">
        <f t="shared" ca="1" si="52"/>
        <v>11340000</v>
      </c>
      <c r="R598" s="61">
        <f>'[1]Si Cepat'!J2011</f>
        <v>8001022</v>
      </c>
      <c r="S598" s="348">
        <f>'[1]Si Cepat'!F2012</f>
        <v>5</v>
      </c>
      <c r="T598" s="38">
        <f t="shared" si="55"/>
        <v>14678978</v>
      </c>
      <c r="U598" s="499" t="s">
        <v>2331</v>
      </c>
    </row>
    <row r="599" spans="2:21" ht="17.45" customHeight="1">
      <c r="B599" s="26">
        <v>594</v>
      </c>
      <c r="C599" s="380" t="s">
        <v>2433</v>
      </c>
      <c r="D599" s="643" t="s">
        <v>2224</v>
      </c>
      <c r="E599" s="246" t="s">
        <v>2381</v>
      </c>
      <c r="F599" s="414"/>
      <c r="G599" s="414"/>
      <c r="H599" s="223" t="s">
        <v>2437</v>
      </c>
      <c r="I599" s="57" t="s">
        <v>2438</v>
      </c>
      <c r="J599" s="57" t="s">
        <v>2439</v>
      </c>
      <c r="K599" s="415">
        <v>44021</v>
      </c>
      <c r="L599" s="415">
        <v>45116</v>
      </c>
      <c r="M599" s="64">
        <v>36</v>
      </c>
      <c r="N599" s="358">
        <v>22680000</v>
      </c>
      <c r="O599" s="64">
        <f t="shared" si="53"/>
        <v>630000</v>
      </c>
      <c r="P599" s="74">
        <f t="shared" ca="1" si="54"/>
        <v>18.144103028549338</v>
      </c>
      <c r="Q599" s="75">
        <f t="shared" ca="1" si="52"/>
        <v>11340000</v>
      </c>
      <c r="R599" s="61">
        <f>'[1]Si Cepat'!J2068</f>
        <v>5868259</v>
      </c>
      <c r="S599" s="348">
        <f>'[1]Si Cepat'!F2069</f>
        <v>3</v>
      </c>
      <c r="T599" s="38">
        <f t="shared" si="55"/>
        <v>16811741</v>
      </c>
      <c r="U599" s="499" t="s">
        <v>2331</v>
      </c>
    </row>
    <row r="600" spans="2:21" ht="17.45" customHeight="1">
      <c r="B600" s="39">
        <v>595</v>
      </c>
      <c r="C600" s="380" t="s">
        <v>2433</v>
      </c>
      <c r="D600" s="643" t="s">
        <v>2224</v>
      </c>
      <c r="E600" s="246" t="s">
        <v>2381</v>
      </c>
      <c r="F600" s="414"/>
      <c r="G600" s="414"/>
      <c r="H600" s="223" t="s">
        <v>2440</v>
      </c>
      <c r="I600" s="57" t="s">
        <v>2441</v>
      </c>
      <c r="J600" s="57" t="s">
        <v>2442</v>
      </c>
      <c r="K600" s="415">
        <v>44021</v>
      </c>
      <c r="L600" s="415">
        <v>45116</v>
      </c>
      <c r="M600" s="64">
        <v>36</v>
      </c>
      <c r="N600" s="358">
        <v>22680000</v>
      </c>
      <c r="O600" s="64">
        <f t="shared" si="53"/>
        <v>630000</v>
      </c>
      <c r="P600" s="74">
        <f t="shared" ca="1" si="54"/>
        <v>18.144103028549338</v>
      </c>
      <c r="Q600" s="75">
        <f t="shared" ca="1" si="52"/>
        <v>11340000</v>
      </c>
      <c r="R600" s="61">
        <f>'[1]Si Cepat'!J1896</f>
        <v>6696600</v>
      </c>
      <c r="S600" s="348">
        <f>'[1]Si Cepat'!F1897</f>
        <v>4</v>
      </c>
      <c r="T600" s="38">
        <f t="shared" si="55"/>
        <v>15983400</v>
      </c>
      <c r="U600" s="499" t="s">
        <v>2331</v>
      </c>
    </row>
    <row r="601" spans="2:21" ht="17.45" customHeight="1">
      <c r="B601" s="26">
        <v>596</v>
      </c>
      <c r="C601" s="380" t="s">
        <v>2433</v>
      </c>
      <c r="D601" s="643" t="s">
        <v>2224</v>
      </c>
      <c r="E601" s="246" t="s">
        <v>2381</v>
      </c>
      <c r="F601" s="414"/>
      <c r="G601" s="414"/>
      <c r="H601" s="223" t="s">
        <v>2443</v>
      </c>
      <c r="I601" s="57" t="s">
        <v>2444</v>
      </c>
      <c r="J601" s="57" t="s">
        <v>2445</v>
      </c>
      <c r="K601" s="415">
        <v>44021</v>
      </c>
      <c r="L601" s="415">
        <v>45116</v>
      </c>
      <c r="M601" s="64">
        <v>36</v>
      </c>
      <c r="N601" s="358">
        <v>22680000</v>
      </c>
      <c r="O601" s="64">
        <f t="shared" si="53"/>
        <v>630000</v>
      </c>
      <c r="P601" s="74">
        <f t="shared" ca="1" si="54"/>
        <v>18.144103028549338</v>
      </c>
      <c r="Q601" s="75">
        <f t="shared" ca="1" si="52"/>
        <v>11340000</v>
      </c>
      <c r="R601" s="61">
        <f>'[1]Si Cepat'!J2951</f>
        <v>6338147</v>
      </c>
      <c r="S601" s="348">
        <f>'[1]Si Cepat'!F2952</f>
        <v>4</v>
      </c>
      <c r="T601" s="38">
        <f t="shared" si="55"/>
        <v>16341853</v>
      </c>
      <c r="U601" s="499" t="s">
        <v>2331</v>
      </c>
    </row>
    <row r="602" spans="2:21" ht="17.45" customHeight="1">
      <c r="B602" s="39">
        <v>597</v>
      </c>
      <c r="C602" s="380" t="s">
        <v>2433</v>
      </c>
      <c r="D602" s="643" t="s">
        <v>2224</v>
      </c>
      <c r="E602" s="246" t="s">
        <v>2381</v>
      </c>
      <c r="F602" s="414"/>
      <c r="G602" s="414"/>
      <c r="H602" s="223" t="s">
        <v>2446</v>
      </c>
      <c r="I602" s="57" t="s">
        <v>2447</v>
      </c>
      <c r="J602" s="57" t="s">
        <v>2448</v>
      </c>
      <c r="K602" s="415">
        <v>44021</v>
      </c>
      <c r="L602" s="415">
        <v>45116</v>
      </c>
      <c r="M602" s="64">
        <v>36</v>
      </c>
      <c r="N602" s="358">
        <v>22680000</v>
      </c>
      <c r="O602" s="64">
        <f t="shared" si="53"/>
        <v>630000</v>
      </c>
      <c r="P602" s="74">
        <f t="shared" ca="1" si="54"/>
        <v>18.144103028549338</v>
      </c>
      <c r="Q602" s="75">
        <f t="shared" ca="1" si="52"/>
        <v>11340000</v>
      </c>
      <c r="R602" s="61">
        <f>'[1]Si Cepat'!J2128</f>
        <v>9069804</v>
      </c>
      <c r="S602" s="348">
        <f>'[1]Si Cepat'!F2129</f>
        <v>6</v>
      </c>
      <c r="T602" s="38">
        <f t="shared" si="55"/>
        <v>13610196</v>
      </c>
      <c r="U602" s="499" t="s">
        <v>2331</v>
      </c>
    </row>
    <row r="603" spans="2:21" ht="17.45" customHeight="1">
      <c r="B603" s="26">
        <v>598</v>
      </c>
      <c r="C603" s="380" t="s">
        <v>2433</v>
      </c>
      <c r="D603" s="643" t="s">
        <v>2224</v>
      </c>
      <c r="E603" s="246" t="s">
        <v>2381</v>
      </c>
      <c r="F603" s="414"/>
      <c r="G603" s="414"/>
      <c r="H603" s="223" t="s">
        <v>2449</v>
      </c>
      <c r="I603" s="57" t="s">
        <v>2450</v>
      </c>
      <c r="J603" s="57" t="s">
        <v>2451</v>
      </c>
      <c r="K603" s="415">
        <v>44021</v>
      </c>
      <c r="L603" s="415">
        <v>45116</v>
      </c>
      <c r="M603" s="64">
        <v>36</v>
      </c>
      <c r="N603" s="358">
        <v>22680000</v>
      </c>
      <c r="O603" s="64">
        <f t="shared" si="53"/>
        <v>630000</v>
      </c>
      <c r="P603" s="74">
        <f t="shared" ca="1" si="54"/>
        <v>18.144103028549338</v>
      </c>
      <c r="Q603" s="75">
        <f t="shared" ca="1" si="52"/>
        <v>11340000</v>
      </c>
      <c r="R603" s="61">
        <f>'[1]Si Cepat'!J1953</f>
        <v>13764716</v>
      </c>
      <c r="S603" s="348">
        <f>'[1]Si Cepat'!F1954</f>
        <v>7</v>
      </c>
      <c r="T603" s="38">
        <f t="shared" si="55"/>
        <v>8915284</v>
      </c>
      <c r="U603" s="499" t="s">
        <v>2331</v>
      </c>
    </row>
    <row r="604" spans="2:21" ht="17.45" customHeight="1">
      <c r="B604" s="39">
        <v>599</v>
      </c>
      <c r="C604" s="380" t="s">
        <v>2452</v>
      </c>
      <c r="D604" s="643" t="s">
        <v>2224</v>
      </c>
      <c r="E604" s="246" t="s">
        <v>2381</v>
      </c>
      <c r="F604" s="414"/>
      <c r="G604" s="414"/>
      <c r="H604" s="223" t="s">
        <v>2453</v>
      </c>
      <c r="I604" s="57" t="s">
        <v>2454</v>
      </c>
      <c r="J604" s="57" t="s">
        <v>2455</v>
      </c>
      <c r="K604" s="415">
        <v>44025</v>
      </c>
      <c r="L604" s="415">
        <v>45120</v>
      </c>
      <c r="M604" s="64">
        <v>36</v>
      </c>
      <c r="N604" s="358">
        <v>24480000</v>
      </c>
      <c r="O604" s="64">
        <f t="shared" si="53"/>
        <v>680000</v>
      </c>
      <c r="P604" s="74">
        <f t="shared" ca="1" si="54"/>
        <v>18.010769695216005</v>
      </c>
      <c r="Q604" s="75">
        <f t="shared" ca="1" si="52"/>
        <v>12240000</v>
      </c>
      <c r="R604" s="61">
        <f>'[1]Si Cepat'!J2488</f>
        <v>14197778</v>
      </c>
      <c r="S604" s="348">
        <f>'[1]Si Cepat'!F2489</f>
        <v>14</v>
      </c>
      <c r="T604" s="38">
        <f t="shared" si="55"/>
        <v>10282222</v>
      </c>
      <c r="U604" s="499" t="s">
        <v>2331</v>
      </c>
    </row>
    <row r="605" spans="2:21" ht="17.45" customHeight="1">
      <c r="B605" s="26">
        <v>600</v>
      </c>
      <c r="C605" s="380" t="s">
        <v>2452</v>
      </c>
      <c r="D605" s="643" t="s">
        <v>2224</v>
      </c>
      <c r="E605" s="246" t="s">
        <v>2381</v>
      </c>
      <c r="F605" s="414"/>
      <c r="G605" s="414"/>
      <c r="H605" s="223" t="s">
        <v>2456</v>
      </c>
      <c r="I605" s="57" t="s">
        <v>2457</v>
      </c>
      <c r="J605" s="57" t="s">
        <v>2458</v>
      </c>
      <c r="K605" s="415">
        <v>44025</v>
      </c>
      <c r="L605" s="415">
        <v>45120</v>
      </c>
      <c r="M605" s="64">
        <v>36</v>
      </c>
      <c r="N605" s="358">
        <v>24480000</v>
      </c>
      <c r="O605" s="64">
        <f t="shared" si="53"/>
        <v>680000</v>
      </c>
      <c r="P605" s="74">
        <f t="shared" ca="1" si="54"/>
        <v>18.010769695216005</v>
      </c>
      <c r="Q605" s="75">
        <f t="shared" ca="1" si="52"/>
        <v>12240000</v>
      </c>
      <c r="R605" s="61">
        <f>'[1]Si Cepat'!J2546</f>
        <v>11828410</v>
      </c>
      <c r="S605" s="348">
        <f>'[1]Si Cepat'!F2547</f>
        <v>9</v>
      </c>
      <c r="T605" s="38">
        <f t="shared" si="55"/>
        <v>12651590</v>
      </c>
      <c r="U605" s="499" t="s">
        <v>2331</v>
      </c>
    </row>
    <row r="606" spans="2:21" ht="17.45" customHeight="1">
      <c r="B606" s="39">
        <v>601</v>
      </c>
      <c r="C606" s="380" t="s">
        <v>2459</v>
      </c>
      <c r="D606" s="643" t="s">
        <v>2224</v>
      </c>
      <c r="E606" s="246" t="s">
        <v>2381</v>
      </c>
      <c r="F606" s="414"/>
      <c r="G606" s="414"/>
      <c r="H606" s="223" t="s">
        <v>2460</v>
      </c>
      <c r="I606" s="57" t="s">
        <v>2461</v>
      </c>
      <c r="J606" s="57" t="s">
        <v>2462</v>
      </c>
      <c r="K606" s="415">
        <v>44029</v>
      </c>
      <c r="L606" s="415">
        <v>45124</v>
      </c>
      <c r="M606" s="64">
        <v>36</v>
      </c>
      <c r="N606" s="358">
        <v>26280000</v>
      </c>
      <c r="O606" s="64">
        <f t="shared" si="53"/>
        <v>730000</v>
      </c>
      <c r="P606" s="74">
        <f t="shared" ca="1" si="54"/>
        <v>17.877436361882669</v>
      </c>
      <c r="Q606" s="75">
        <f t="shared" ca="1" si="52"/>
        <v>12410000</v>
      </c>
      <c r="R606" s="61">
        <f>'[1]Si Cepat'!J2605</f>
        <v>4913099</v>
      </c>
      <c r="S606" s="348">
        <f>'[1]Si Cepat'!F2606</f>
        <v>3</v>
      </c>
      <c r="T606" s="38">
        <f t="shared" si="55"/>
        <v>21366901</v>
      </c>
      <c r="U606" s="499" t="s">
        <v>2331</v>
      </c>
    </row>
    <row r="607" spans="2:21" ht="17.45" customHeight="1">
      <c r="B607" s="26">
        <v>602</v>
      </c>
      <c r="C607" s="380" t="s">
        <v>2459</v>
      </c>
      <c r="D607" s="643" t="s">
        <v>2224</v>
      </c>
      <c r="E607" s="246" t="s">
        <v>2381</v>
      </c>
      <c r="F607" s="414"/>
      <c r="G607" s="414"/>
      <c r="H607" s="223" t="s">
        <v>2463</v>
      </c>
      <c r="I607" s="57" t="s">
        <v>2464</v>
      </c>
      <c r="J607" s="57" t="s">
        <v>2465</v>
      </c>
      <c r="K607" s="415">
        <v>44029</v>
      </c>
      <c r="L607" s="415">
        <v>45124</v>
      </c>
      <c r="M607" s="64">
        <v>36</v>
      </c>
      <c r="N607" s="358">
        <v>26280000</v>
      </c>
      <c r="O607" s="64">
        <f t="shared" si="53"/>
        <v>730000</v>
      </c>
      <c r="P607" s="74">
        <f t="shared" ca="1" si="54"/>
        <v>17.877436361882669</v>
      </c>
      <c r="Q607" s="75">
        <f t="shared" ca="1" si="52"/>
        <v>12410000</v>
      </c>
      <c r="R607" s="61">
        <f>'[1]Si Cepat'!J2778</f>
        <v>6396854</v>
      </c>
      <c r="S607" s="348">
        <f>'[1]Si Cepat'!F2779</f>
        <v>6</v>
      </c>
      <c r="T607" s="38">
        <f t="shared" si="55"/>
        <v>19883146</v>
      </c>
      <c r="U607" s="499" t="s">
        <v>2331</v>
      </c>
    </row>
    <row r="608" spans="2:21" ht="17.45" customHeight="1">
      <c r="B608" s="39">
        <v>603</v>
      </c>
      <c r="C608" s="380" t="s">
        <v>2459</v>
      </c>
      <c r="D608" s="643" t="s">
        <v>2224</v>
      </c>
      <c r="E608" s="246" t="s">
        <v>2381</v>
      </c>
      <c r="F608" s="414"/>
      <c r="G608" s="414"/>
      <c r="H608" s="223" t="s">
        <v>2466</v>
      </c>
      <c r="I608" s="57" t="s">
        <v>2467</v>
      </c>
      <c r="J608" s="57" t="s">
        <v>2468</v>
      </c>
      <c r="K608" s="415">
        <v>44029</v>
      </c>
      <c r="L608" s="415">
        <v>45124</v>
      </c>
      <c r="M608" s="64">
        <v>36</v>
      </c>
      <c r="N608" s="358">
        <v>26280000</v>
      </c>
      <c r="O608" s="64">
        <f t="shared" si="53"/>
        <v>730000</v>
      </c>
      <c r="P608" s="74">
        <f t="shared" ca="1" si="54"/>
        <v>17.877436361882669</v>
      </c>
      <c r="Q608" s="75">
        <f t="shared" ca="1" si="52"/>
        <v>12410000</v>
      </c>
      <c r="R608" s="61">
        <f>'[1]Si Cepat'!J2836</f>
        <v>11820463</v>
      </c>
      <c r="S608" s="348">
        <f>'[1]Si Cepat'!F2837</f>
        <v>8</v>
      </c>
      <c r="T608" s="38">
        <f t="shared" si="55"/>
        <v>14459537</v>
      </c>
      <c r="U608" s="499" t="s">
        <v>2331</v>
      </c>
    </row>
    <row r="609" spans="2:21" ht="17.45" customHeight="1">
      <c r="B609" s="26">
        <v>604</v>
      </c>
      <c r="C609" s="380" t="s">
        <v>2459</v>
      </c>
      <c r="D609" s="643" t="s">
        <v>2224</v>
      </c>
      <c r="E609" s="246" t="s">
        <v>2381</v>
      </c>
      <c r="F609" s="414"/>
      <c r="G609" s="414"/>
      <c r="H609" s="223" t="s">
        <v>2469</v>
      </c>
      <c r="I609" s="57" t="s">
        <v>2470</v>
      </c>
      <c r="J609" s="57" t="s">
        <v>2471</v>
      </c>
      <c r="K609" s="415">
        <v>44029</v>
      </c>
      <c r="L609" s="415">
        <v>45124</v>
      </c>
      <c r="M609" s="64">
        <v>36</v>
      </c>
      <c r="N609" s="358">
        <v>26280000</v>
      </c>
      <c r="O609" s="64">
        <f t="shared" si="53"/>
        <v>730000</v>
      </c>
      <c r="P609" s="74">
        <f t="shared" ca="1" si="54"/>
        <v>17.877436361882669</v>
      </c>
      <c r="Q609" s="75">
        <f t="shared" ca="1" si="52"/>
        <v>12410000</v>
      </c>
      <c r="R609" s="61">
        <f>'[1]Si Cepat'!J2721</f>
        <v>4995324</v>
      </c>
      <c r="S609" s="348">
        <f>'[1]Si Cepat'!F2722</f>
        <v>4</v>
      </c>
      <c r="T609" s="38">
        <f t="shared" si="55"/>
        <v>21284676</v>
      </c>
      <c r="U609" s="499" t="s">
        <v>2331</v>
      </c>
    </row>
    <row r="610" spans="2:21" ht="17.45" customHeight="1">
      <c r="B610" s="39">
        <v>605</v>
      </c>
      <c r="C610" s="380" t="s">
        <v>2459</v>
      </c>
      <c r="D610" s="643" t="s">
        <v>2224</v>
      </c>
      <c r="E610" s="246" t="s">
        <v>2381</v>
      </c>
      <c r="F610" s="414"/>
      <c r="G610" s="414"/>
      <c r="H610" s="223" t="s">
        <v>2472</v>
      </c>
      <c r="I610" s="57" t="s">
        <v>2473</v>
      </c>
      <c r="J610" s="57" t="s">
        <v>2474</v>
      </c>
      <c r="K610" s="415">
        <v>44029</v>
      </c>
      <c r="L610" s="415">
        <v>45124</v>
      </c>
      <c r="M610" s="64">
        <v>36</v>
      </c>
      <c r="N610" s="358">
        <v>26280000</v>
      </c>
      <c r="O610" s="64">
        <f t="shared" si="53"/>
        <v>730000</v>
      </c>
      <c r="P610" s="74">
        <f t="shared" ca="1" si="54"/>
        <v>17.877436361882669</v>
      </c>
      <c r="Q610" s="75">
        <f t="shared" ca="1" si="52"/>
        <v>12410000</v>
      </c>
      <c r="R610" s="61">
        <f>'[1]Si Cepat'!J2663</f>
        <v>6270620</v>
      </c>
      <c r="S610" s="348">
        <f>'[1]Si Cepat'!F2664</f>
        <v>6</v>
      </c>
      <c r="T610" s="38">
        <f t="shared" si="55"/>
        <v>20009380</v>
      </c>
      <c r="U610" s="499" t="s">
        <v>2331</v>
      </c>
    </row>
    <row r="611" spans="2:21" ht="17.45" customHeight="1">
      <c r="B611" s="26">
        <v>606</v>
      </c>
      <c r="C611" s="380" t="s">
        <v>2475</v>
      </c>
      <c r="D611" s="643" t="s">
        <v>2224</v>
      </c>
      <c r="E611" s="246" t="s">
        <v>2476</v>
      </c>
      <c r="F611" s="414"/>
      <c r="G611" s="414"/>
      <c r="H611" s="223" t="s">
        <v>2477</v>
      </c>
      <c r="I611" s="57" t="s">
        <v>2478</v>
      </c>
      <c r="J611" s="57" t="s">
        <v>2479</v>
      </c>
      <c r="K611" s="415">
        <v>44021</v>
      </c>
      <c r="L611" s="415">
        <v>45116</v>
      </c>
      <c r="M611" s="64">
        <v>36</v>
      </c>
      <c r="N611" s="358">
        <v>29880000</v>
      </c>
      <c r="O611" s="64">
        <f t="shared" si="53"/>
        <v>830000</v>
      </c>
      <c r="P611" s="74">
        <f t="shared" ca="1" si="54"/>
        <v>18.144103028549338</v>
      </c>
      <c r="Q611" s="75">
        <f t="shared" ref="Q611:Q674" ca="1" si="56">LEFT(P611,2)*O611</f>
        <v>14940000</v>
      </c>
      <c r="R611" s="61">
        <f>'[1]Si Cepat'!J4006</f>
        <v>4113098</v>
      </c>
      <c r="S611" s="348">
        <f>'[1]Si Cepat'!F4007</f>
        <v>2</v>
      </c>
      <c r="T611" s="38">
        <f t="shared" si="55"/>
        <v>25766902</v>
      </c>
      <c r="U611" s="499" t="s">
        <v>2331</v>
      </c>
    </row>
    <row r="612" spans="2:21" ht="17.45" customHeight="1">
      <c r="B612" s="39">
        <v>607</v>
      </c>
      <c r="C612" s="380" t="s">
        <v>2480</v>
      </c>
      <c r="D612" s="643" t="s">
        <v>2224</v>
      </c>
      <c r="E612" s="246" t="s">
        <v>2381</v>
      </c>
      <c r="F612" s="414"/>
      <c r="G612" s="414"/>
      <c r="H612" s="649" t="s">
        <v>2481</v>
      </c>
      <c r="I612" s="332" t="s">
        <v>2482</v>
      </c>
      <c r="J612" s="332" t="s">
        <v>2483</v>
      </c>
      <c r="K612" s="415">
        <v>44029</v>
      </c>
      <c r="L612" s="415">
        <v>45124</v>
      </c>
      <c r="M612" s="64">
        <v>36</v>
      </c>
      <c r="N612" s="358">
        <v>22680000</v>
      </c>
      <c r="O612" s="64">
        <f t="shared" ref="O612:O675" si="57">N612/M612</f>
        <v>630000</v>
      </c>
      <c r="P612" s="74">
        <f t="shared" ca="1" si="54"/>
        <v>17.877436361882669</v>
      </c>
      <c r="Q612" s="75">
        <f t="shared" ca="1" si="56"/>
        <v>10710000</v>
      </c>
      <c r="R612" s="61">
        <f>'[1]Si Cepat'!J5541</f>
        <v>2847600</v>
      </c>
      <c r="S612" s="348">
        <f>'[1]Si Cepat'!F5542</f>
        <v>2</v>
      </c>
      <c r="T612" s="38">
        <f t="shared" si="55"/>
        <v>19832400</v>
      </c>
      <c r="U612" s="499" t="s">
        <v>2331</v>
      </c>
    </row>
    <row r="613" spans="2:21" ht="17.45" customHeight="1">
      <c r="B613" s="26">
        <v>608</v>
      </c>
      <c r="C613" s="380" t="s">
        <v>2480</v>
      </c>
      <c r="D613" s="643" t="s">
        <v>2224</v>
      </c>
      <c r="E613" s="246" t="s">
        <v>2381</v>
      </c>
      <c r="F613" s="414"/>
      <c r="G613" s="414"/>
      <c r="H613" s="223" t="s">
        <v>2484</v>
      </c>
      <c r="I613" s="57" t="s">
        <v>2485</v>
      </c>
      <c r="J613" s="57" t="s">
        <v>2486</v>
      </c>
      <c r="K613" s="415">
        <v>44029</v>
      </c>
      <c r="L613" s="415">
        <v>45124</v>
      </c>
      <c r="M613" s="64">
        <v>36</v>
      </c>
      <c r="N613" s="358">
        <v>22680000</v>
      </c>
      <c r="O613" s="64">
        <f t="shared" si="57"/>
        <v>630000</v>
      </c>
      <c r="P613" s="74">
        <f t="shared" ca="1" si="54"/>
        <v>17.877436361882669</v>
      </c>
      <c r="Q613" s="75">
        <f t="shared" ca="1" si="56"/>
        <v>10710000</v>
      </c>
      <c r="R613" s="61">
        <f>'[1]Si Cepat'!J5482</f>
        <v>8029955</v>
      </c>
      <c r="S613" s="348">
        <f>'[1]Si Cepat'!F5483</f>
        <v>4</v>
      </c>
      <c r="T613" s="38">
        <f t="shared" si="55"/>
        <v>14650045</v>
      </c>
      <c r="U613" s="499" t="s">
        <v>2331</v>
      </c>
    </row>
    <row r="614" spans="2:21" ht="17.45" customHeight="1">
      <c r="B614" s="39">
        <v>609</v>
      </c>
      <c r="C614" s="380" t="s">
        <v>2480</v>
      </c>
      <c r="D614" s="643" t="s">
        <v>2224</v>
      </c>
      <c r="E614" s="246" t="s">
        <v>2381</v>
      </c>
      <c r="F614" s="414"/>
      <c r="G614" s="414"/>
      <c r="H614" s="398" t="s">
        <v>2487</v>
      </c>
      <c r="I614" s="332" t="s">
        <v>2488</v>
      </c>
      <c r="J614" s="332" t="s">
        <v>2489</v>
      </c>
      <c r="K614" s="415">
        <v>44029</v>
      </c>
      <c r="L614" s="415">
        <v>45124</v>
      </c>
      <c r="M614" s="64">
        <v>36</v>
      </c>
      <c r="N614" s="358">
        <v>22680000</v>
      </c>
      <c r="O614" s="64">
        <f t="shared" si="57"/>
        <v>630000</v>
      </c>
      <c r="P614" s="74">
        <f t="shared" ca="1" si="54"/>
        <v>17.877436361882669</v>
      </c>
      <c r="Q614" s="75">
        <f t="shared" ca="1" si="56"/>
        <v>10710000</v>
      </c>
      <c r="R614" s="61">
        <f>'[1]Si Cepat'!J3831</f>
        <v>5517547</v>
      </c>
      <c r="S614" s="348">
        <f>'[1]Si Cepat'!F3832</f>
        <v>5</v>
      </c>
      <c r="T614" s="38">
        <f t="shared" si="55"/>
        <v>17162453</v>
      </c>
      <c r="U614" s="499" t="s">
        <v>2331</v>
      </c>
    </row>
    <row r="615" spans="2:21" ht="17.45" customHeight="1">
      <c r="B615" s="26">
        <v>610</v>
      </c>
      <c r="C615" s="380" t="s">
        <v>2480</v>
      </c>
      <c r="D615" s="643" t="s">
        <v>2224</v>
      </c>
      <c r="E615" s="246" t="s">
        <v>2381</v>
      </c>
      <c r="F615" s="414"/>
      <c r="G615" s="414"/>
      <c r="H615" s="361" t="s">
        <v>2490</v>
      </c>
      <c r="I615" s="331" t="s">
        <v>2491</v>
      </c>
      <c r="J615" s="331" t="s">
        <v>2492</v>
      </c>
      <c r="K615" s="415">
        <v>44029</v>
      </c>
      <c r="L615" s="415">
        <v>45124</v>
      </c>
      <c r="M615" s="64">
        <v>36</v>
      </c>
      <c r="N615" s="358">
        <v>22680000</v>
      </c>
      <c r="O615" s="64">
        <f t="shared" si="57"/>
        <v>630000</v>
      </c>
      <c r="P615" s="74">
        <f t="shared" ref="P615:P678" ca="1" si="58">($P$3-K615)/30</f>
        <v>17.877436361882669</v>
      </c>
      <c r="Q615" s="75">
        <f t="shared" ca="1" si="56"/>
        <v>10710000</v>
      </c>
      <c r="R615" s="61">
        <f>'[1]Si Cepat'!J3771</f>
        <v>7662922</v>
      </c>
      <c r="S615" s="348">
        <f>'[1]Si Cepat'!F3772</f>
        <v>6</v>
      </c>
      <c r="T615" s="38">
        <f t="shared" si="55"/>
        <v>15017078</v>
      </c>
      <c r="U615" s="499" t="s">
        <v>2331</v>
      </c>
    </row>
    <row r="616" spans="2:21" ht="17.45" customHeight="1">
      <c r="B616" s="39">
        <v>611</v>
      </c>
      <c r="C616" s="380" t="s">
        <v>2480</v>
      </c>
      <c r="D616" s="643" t="s">
        <v>2224</v>
      </c>
      <c r="E616" s="246" t="s">
        <v>2381</v>
      </c>
      <c r="F616" s="414"/>
      <c r="G616" s="414"/>
      <c r="H616" s="223" t="s">
        <v>2493</v>
      </c>
      <c r="I616" s="57" t="s">
        <v>2494</v>
      </c>
      <c r="J616" s="57" t="s">
        <v>2495</v>
      </c>
      <c r="K616" s="415">
        <v>44029</v>
      </c>
      <c r="L616" s="415">
        <v>45124</v>
      </c>
      <c r="M616" s="64">
        <v>36</v>
      </c>
      <c r="N616" s="358">
        <v>22680000</v>
      </c>
      <c r="O616" s="64">
        <f t="shared" si="57"/>
        <v>630000</v>
      </c>
      <c r="P616" s="74">
        <f t="shared" ca="1" si="58"/>
        <v>17.877436361882669</v>
      </c>
      <c r="Q616" s="75">
        <f t="shared" ca="1" si="56"/>
        <v>10710000</v>
      </c>
      <c r="R616" s="61">
        <f>'[1]Si Cepat'!J3711</f>
        <v>6151621</v>
      </c>
      <c r="S616" s="348">
        <f>'[1]Si Cepat'!F3712</f>
        <v>5</v>
      </c>
      <c r="T616" s="38">
        <f t="shared" si="55"/>
        <v>16528379</v>
      </c>
      <c r="U616" s="499" t="s">
        <v>2331</v>
      </c>
    </row>
    <row r="617" spans="2:21" ht="17.45" customHeight="1">
      <c r="B617" s="26">
        <v>612</v>
      </c>
      <c r="C617" s="380" t="s">
        <v>2496</v>
      </c>
      <c r="D617" s="643" t="s">
        <v>2224</v>
      </c>
      <c r="E617" s="246" t="s">
        <v>2425</v>
      </c>
      <c r="F617" s="414"/>
      <c r="G617" s="414"/>
      <c r="H617" s="223" t="s">
        <v>2497</v>
      </c>
      <c r="I617" s="57" t="s">
        <v>2498</v>
      </c>
      <c r="J617" s="57" t="s">
        <v>2499</v>
      </c>
      <c r="K617" s="415">
        <v>44029</v>
      </c>
      <c r="L617" s="415">
        <v>45124</v>
      </c>
      <c r="M617" s="64">
        <v>36</v>
      </c>
      <c r="N617" s="358">
        <v>48744000</v>
      </c>
      <c r="O617" s="64">
        <f t="shared" si="57"/>
        <v>1354000</v>
      </c>
      <c r="P617" s="74">
        <f t="shared" ca="1" si="58"/>
        <v>17.877436361882669</v>
      </c>
      <c r="Q617" s="75">
        <f t="shared" ca="1" si="56"/>
        <v>23018000</v>
      </c>
      <c r="R617" s="61">
        <f>'[1]Si Cepat'!J3653</f>
        <v>14722734</v>
      </c>
      <c r="S617" s="348">
        <f>'[1]Si Cepat'!F3654</f>
        <v>8</v>
      </c>
      <c r="T617" s="38">
        <f t="shared" si="55"/>
        <v>34021266</v>
      </c>
      <c r="U617" s="499" t="s">
        <v>2331</v>
      </c>
    </row>
    <row r="618" spans="2:21" ht="17.45" customHeight="1">
      <c r="B618" s="39">
        <v>613</v>
      </c>
      <c r="C618" s="377" t="s">
        <v>2500</v>
      </c>
      <c r="D618" s="643" t="s">
        <v>2224</v>
      </c>
      <c r="E618" s="209" t="s">
        <v>2501</v>
      </c>
      <c r="F618" s="423"/>
      <c r="G618" s="423"/>
      <c r="H618" s="211" t="s">
        <v>2502</v>
      </c>
      <c r="I618" s="331" t="s">
        <v>2503</v>
      </c>
      <c r="J618" s="331" t="s">
        <v>2504</v>
      </c>
      <c r="K618" s="213">
        <v>44032</v>
      </c>
      <c r="L618" s="213">
        <v>45127</v>
      </c>
      <c r="M618" s="214">
        <v>36</v>
      </c>
      <c r="N618" s="215">
        <v>33480000</v>
      </c>
      <c r="O618" s="214">
        <f t="shared" si="57"/>
        <v>930000</v>
      </c>
      <c r="P618" s="116">
        <f t="shared" ca="1" si="58"/>
        <v>17.777436361882671</v>
      </c>
      <c r="Q618" s="75">
        <f t="shared" ca="1" si="56"/>
        <v>15810000</v>
      </c>
      <c r="R618" s="61">
        <f>'[1]Si Cepat'!J3890</f>
        <v>11430941</v>
      </c>
      <c r="S618" s="348">
        <f>'[1]Si Cepat'!F3891</f>
        <v>6</v>
      </c>
      <c r="T618" s="38">
        <f t="shared" si="55"/>
        <v>22049059</v>
      </c>
      <c r="U618" s="499" t="s">
        <v>2331</v>
      </c>
    </row>
    <row r="619" spans="2:21" ht="17.45" customHeight="1">
      <c r="B619" s="26">
        <v>614</v>
      </c>
      <c r="C619" s="377" t="s">
        <v>2500</v>
      </c>
      <c r="D619" s="643" t="s">
        <v>2224</v>
      </c>
      <c r="E619" s="209" t="s">
        <v>2501</v>
      </c>
      <c r="F619" s="423"/>
      <c r="G619" s="423"/>
      <c r="H619" s="211" t="s">
        <v>2505</v>
      </c>
      <c r="I619" s="212" t="s">
        <v>2506</v>
      </c>
      <c r="J619" s="212" t="s">
        <v>2507</v>
      </c>
      <c r="K619" s="213">
        <v>44032</v>
      </c>
      <c r="L619" s="213">
        <v>45127</v>
      </c>
      <c r="M619" s="214">
        <v>36</v>
      </c>
      <c r="N619" s="215">
        <v>33480000</v>
      </c>
      <c r="O619" s="214">
        <f t="shared" si="57"/>
        <v>930000</v>
      </c>
      <c r="P619" s="116">
        <f t="shared" ca="1" si="58"/>
        <v>17.777436361882671</v>
      </c>
      <c r="Q619" s="75">
        <f t="shared" ca="1" si="56"/>
        <v>15810000</v>
      </c>
      <c r="R619" s="61">
        <f>'[1]Si Cepat'!J1185</f>
        <v>5654154</v>
      </c>
      <c r="S619" s="348">
        <f>'[1]Si Cepat'!F1186</f>
        <v>4</v>
      </c>
      <c r="T619" s="38">
        <f t="shared" si="55"/>
        <v>27825846</v>
      </c>
      <c r="U619" s="499"/>
    </row>
    <row r="620" spans="2:21" ht="17.45" customHeight="1">
      <c r="B620" s="39">
        <v>615</v>
      </c>
      <c r="C620" s="377" t="s">
        <v>2508</v>
      </c>
      <c r="D620" s="643" t="s">
        <v>2224</v>
      </c>
      <c r="E620" s="209" t="s">
        <v>2509</v>
      </c>
      <c r="F620" s="423"/>
      <c r="G620" s="423"/>
      <c r="H620" s="211" t="s">
        <v>2510</v>
      </c>
      <c r="I620" s="331" t="s">
        <v>2511</v>
      </c>
      <c r="J620" s="331" t="s">
        <v>2512</v>
      </c>
      <c r="K620" s="213">
        <v>44033</v>
      </c>
      <c r="L620" s="213">
        <v>45128</v>
      </c>
      <c r="M620" s="214">
        <v>36</v>
      </c>
      <c r="N620" s="215">
        <v>48744000</v>
      </c>
      <c r="O620" s="214">
        <f t="shared" si="57"/>
        <v>1354000</v>
      </c>
      <c r="P620" s="116">
        <f t="shared" ca="1" si="58"/>
        <v>17.744103028549336</v>
      </c>
      <c r="Q620" s="75">
        <f t="shared" ca="1" si="56"/>
        <v>23018000</v>
      </c>
      <c r="R620" s="61">
        <f>'[1]Si Cepat'!J3299</f>
        <v>18651096</v>
      </c>
      <c r="S620" s="348">
        <f>'[1]Si Cepat'!F3300</f>
        <v>10</v>
      </c>
      <c r="T620" s="38">
        <f t="shared" si="55"/>
        <v>30092904</v>
      </c>
      <c r="U620" s="499" t="s">
        <v>2331</v>
      </c>
    </row>
    <row r="621" spans="2:21" ht="17.45" customHeight="1">
      <c r="B621" s="26">
        <v>616</v>
      </c>
      <c r="C621" s="377" t="s">
        <v>2513</v>
      </c>
      <c r="D621" s="643" t="s">
        <v>2224</v>
      </c>
      <c r="E621" s="209" t="s">
        <v>2514</v>
      </c>
      <c r="F621" s="423"/>
      <c r="G621" s="423"/>
      <c r="H621" s="361" t="s">
        <v>2515</v>
      </c>
      <c r="I621" s="331" t="s">
        <v>2516</v>
      </c>
      <c r="J621" s="331" t="s">
        <v>2517</v>
      </c>
      <c r="K621" s="213">
        <v>44029</v>
      </c>
      <c r="L621" s="213">
        <v>45124</v>
      </c>
      <c r="M621" s="214">
        <v>36</v>
      </c>
      <c r="N621" s="215">
        <v>63144000</v>
      </c>
      <c r="O621" s="214">
        <f t="shared" si="57"/>
        <v>1754000</v>
      </c>
      <c r="P621" s="116">
        <f t="shared" ca="1" si="58"/>
        <v>17.877436361882669</v>
      </c>
      <c r="Q621" s="75">
        <f t="shared" ca="1" si="56"/>
        <v>29818000</v>
      </c>
      <c r="R621" s="61">
        <f>'[1]Si Cepat'!J3595</f>
        <v>19244376</v>
      </c>
      <c r="S621" s="348">
        <f>'[1]Si Cepat'!F3596</f>
        <v>9</v>
      </c>
      <c r="T621" s="38">
        <f t="shared" si="55"/>
        <v>43899624</v>
      </c>
      <c r="U621" s="499" t="s">
        <v>2331</v>
      </c>
    </row>
    <row r="622" spans="2:21" ht="17.45" customHeight="1">
      <c r="B622" s="39">
        <v>617</v>
      </c>
      <c r="C622" s="377" t="s">
        <v>2518</v>
      </c>
      <c r="D622" s="643" t="s">
        <v>2224</v>
      </c>
      <c r="E622" s="246" t="s">
        <v>2381</v>
      </c>
      <c r="F622" s="423"/>
      <c r="G622" s="423"/>
      <c r="H622" s="211" t="s">
        <v>2519</v>
      </c>
      <c r="I622" s="212" t="s">
        <v>2520</v>
      </c>
      <c r="J622" s="212" t="s">
        <v>2521</v>
      </c>
      <c r="K622" s="213">
        <v>44043</v>
      </c>
      <c r="L622" s="213">
        <v>45138</v>
      </c>
      <c r="M622" s="214">
        <v>36</v>
      </c>
      <c r="N622" s="215">
        <v>24480000</v>
      </c>
      <c r="O622" s="214">
        <f t="shared" si="57"/>
        <v>680000</v>
      </c>
      <c r="P622" s="116">
        <f t="shared" ca="1" si="58"/>
        <v>17.410769695216004</v>
      </c>
      <c r="Q622" s="75">
        <f t="shared" ca="1" si="56"/>
        <v>11560000</v>
      </c>
      <c r="R622" s="61">
        <f>'[1]Si Cepat'!J6564</f>
        <v>4605500</v>
      </c>
      <c r="S622" s="348">
        <f>'[1]Si Cepat'!F6565</f>
        <v>3</v>
      </c>
      <c r="T622" s="38">
        <f t="shared" si="55"/>
        <v>19874500</v>
      </c>
      <c r="U622" s="499" t="s">
        <v>2331</v>
      </c>
    </row>
    <row r="623" spans="2:21" ht="17.45" customHeight="1">
      <c r="B623" s="26">
        <v>618</v>
      </c>
      <c r="C623" s="377" t="s">
        <v>2518</v>
      </c>
      <c r="D623" s="643" t="s">
        <v>2224</v>
      </c>
      <c r="E623" s="246" t="s">
        <v>2381</v>
      </c>
      <c r="F623" s="423"/>
      <c r="G623" s="423"/>
      <c r="H623" s="211" t="s">
        <v>2522</v>
      </c>
      <c r="I623" s="212" t="s">
        <v>2523</v>
      </c>
      <c r="J623" s="212" t="s">
        <v>2524</v>
      </c>
      <c r="K623" s="213">
        <v>44043</v>
      </c>
      <c r="L623" s="213">
        <v>45138</v>
      </c>
      <c r="M623" s="214">
        <v>36</v>
      </c>
      <c r="N623" s="215">
        <v>24480000</v>
      </c>
      <c r="O623" s="214">
        <f t="shared" si="57"/>
        <v>680000</v>
      </c>
      <c r="P623" s="116">
        <f t="shared" ca="1" si="58"/>
        <v>17.410769695216004</v>
      </c>
      <c r="Q623" s="75">
        <f t="shared" ca="1" si="56"/>
        <v>11560000</v>
      </c>
      <c r="R623" s="61">
        <f>'[1]Si Cepat'!J6624</f>
        <v>3271198</v>
      </c>
      <c r="S623" s="348">
        <f>'[1]Si Cepat'!F6625</f>
        <v>2</v>
      </c>
      <c r="T623" s="38">
        <f t="shared" si="55"/>
        <v>21208802</v>
      </c>
      <c r="U623" s="499" t="s">
        <v>2331</v>
      </c>
    </row>
    <row r="624" spans="2:21" ht="17.45" customHeight="1">
      <c r="B624" s="39">
        <v>619</v>
      </c>
      <c r="C624" s="377" t="s">
        <v>2518</v>
      </c>
      <c r="D624" s="643" t="s">
        <v>2224</v>
      </c>
      <c r="E624" s="246" t="s">
        <v>2381</v>
      </c>
      <c r="F624" s="423"/>
      <c r="G624" s="423"/>
      <c r="H624" s="211" t="s">
        <v>2525</v>
      </c>
      <c r="I624" s="212" t="s">
        <v>2526</v>
      </c>
      <c r="J624" s="212" t="s">
        <v>2527</v>
      </c>
      <c r="K624" s="213">
        <v>44043</v>
      </c>
      <c r="L624" s="213">
        <v>45138</v>
      </c>
      <c r="M624" s="214">
        <v>36</v>
      </c>
      <c r="N624" s="215">
        <v>24480000</v>
      </c>
      <c r="O624" s="214">
        <f t="shared" si="57"/>
        <v>680000</v>
      </c>
      <c r="P624" s="116">
        <f t="shared" ca="1" si="58"/>
        <v>17.410769695216004</v>
      </c>
      <c r="Q624" s="75">
        <f t="shared" ca="1" si="56"/>
        <v>11560000</v>
      </c>
      <c r="R624" s="61">
        <f>'[1]Si Cepat'!J6685</f>
        <v>4207998</v>
      </c>
      <c r="S624" s="348">
        <f>'[1]Si Cepat'!F6686</f>
        <v>4</v>
      </c>
      <c r="T624" s="38">
        <f t="shared" si="55"/>
        <v>20272002</v>
      </c>
      <c r="U624" s="499" t="s">
        <v>2331</v>
      </c>
    </row>
    <row r="625" spans="2:22" ht="17.45" customHeight="1">
      <c r="B625" s="26">
        <v>620</v>
      </c>
      <c r="C625" s="377" t="s">
        <v>2518</v>
      </c>
      <c r="D625" s="643" t="s">
        <v>2224</v>
      </c>
      <c r="E625" s="246" t="s">
        <v>2381</v>
      </c>
      <c r="F625" s="423"/>
      <c r="G625" s="423"/>
      <c r="H625" s="211" t="s">
        <v>2528</v>
      </c>
      <c r="I625" s="212" t="s">
        <v>2529</v>
      </c>
      <c r="J625" s="212" t="s">
        <v>2530</v>
      </c>
      <c r="K625" s="213">
        <v>44043</v>
      </c>
      <c r="L625" s="213">
        <v>45138</v>
      </c>
      <c r="M625" s="214">
        <v>36</v>
      </c>
      <c r="N625" s="215">
        <v>24480000</v>
      </c>
      <c r="O625" s="214">
        <f t="shared" si="57"/>
        <v>680000</v>
      </c>
      <c r="P625" s="116">
        <f t="shared" ca="1" si="58"/>
        <v>17.410769695216004</v>
      </c>
      <c r="Q625" s="75">
        <f t="shared" ca="1" si="56"/>
        <v>11560000</v>
      </c>
      <c r="R625" s="61">
        <f>'[1]Si Cepat'!J6745</f>
        <v>3165925</v>
      </c>
      <c r="S625" s="348">
        <f>'[1]Si Cepat'!F6746</f>
        <v>2</v>
      </c>
      <c r="T625" s="38">
        <f t="shared" si="55"/>
        <v>21314075</v>
      </c>
      <c r="U625" s="499" t="s">
        <v>2331</v>
      </c>
    </row>
    <row r="626" spans="2:22" ht="17.45" customHeight="1">
      <c r="B626" s="39">
        <v>621</v>
      </c>
      <c r="C626" s="377" t="s">
        <v>2518</v>
      </c>
      <c r="D626" s="643" t="s">
        <v>2224</v>
      </c>
      <c r="E626" s="246" t="s">
        <v>2381</v>
      </c>
      <c r="F626" s="423"/>
      <c r="G626" s="423"/>
      <c r="H626" s="211" t="s">
        <v>2531</v>
      </c>
      <c r="I626" s="212" t="s">
        <v>2532</v>
      </c>
      <c r="J626" s="212" t="s">
        <v>2533</v>
      </c>
      <c r="K626" s="213">
        <v>44043</v>
      </c>
      <c r="L626" s="213">
        <v>45138</v>
      </c>
      <c r="M626" s="214">
        <v>36</v>
      </c>
      <c r="N626" s="215">
        <v>24480000</v>
      </c>
      <c r="O626" s="214">
        <f t="shared" si="57"/>
        <v>680000</v>
      </c>
      <c r="P626" s="116">
        <f t="shared" ca="1" si="58"/>
        <v>17.410769695216004</v>
      </c>
      <c r="Q626" s="75">
        <f t="shared" ca="1" si="56"/>
        <v>11560000</v>
      </c>
      <c r="R626" s="61">
        <f>'[1]Si Cepat'!J6805</f>
        <v>3666798</v>
      </c>
      <c r="S626" s="348">
        <f>'[1]Si Cepat'!F6806</f>
        <v>2</v>
      </c>
      <c r="T626" s="38">
        <f t="shared" si="55"/>
        <v>20813202</v>
      </c>
      <c r="U626" s="499" t="s">
        <v>2331</v>
      </c>
    </row>
    <row r="627" spans="2:22" ht="17.45" customHeight="1">
      <c r="B627" s="26">
        <v>622</v>
      </c>
      <c r="C627" s="377" t="s">
        <v>2534</v>
      </c>
      <c r="D627" s="643" t="s">
        <v>2224</v>
      </c>
      <c r="E627" s="209" t="s">
        <v>2535</v>
      </c>
      <c r="F627" s="423"/>
      <c r="G627" s="423"/>
      <c r="H627" s="211" t="s">
        <v>2536</v>
      </c>
      <c r="I627" s="212" t="s">
        <v>2537</v>
      </c>
      <c r="J627" s="212" t="s">
        <v>2538</v>
      </c>
      <c r="K627" s="213">
        <v>44044</v>
      </c>
      <c r="L627" s="213">
        <v>45139</v>
      </c>
      <c r="M627" s="214">
        <v>36</v>
      </c>
      <c r="N627" s="215">
        <v>33480000</v>
      </c>
      <c r="O627" s="214">
        <f t="shared" si="57"/>
        <v>930000</v>
      </c>
      <c r="P627" s="116">
        <f t="shared" ca="1" si="58"/>
        <v>17.377436361882669</v>
      </c>
      <c r="Q627" s="75">
        <f t="shared" ca="1" si="56"/>
        <v>15810000</v>
      </c>
      <c r="R627" s="61">
        <f>'[1]Si Cepat'!J1366</f>
        <v>5414050</v>
      </c>
      <c r="S627" s="348">
        <f>'[1]Si Cepat'!F1367</f>
        <v>3</v>
      </c>
      <c r="T627" s="38">
        <f t="shared" si="55"/>
        <v>28065950</v>
      </c>
      <c r="U627" s="499"/>
    </row>
    <row r="628" spans="2:22" ht="17.45" customHeight="1">
      <c r="B628" s="39">
        <v>623</v>
      </c>
      <c r="C628" s="377" t="s">
        <v>2539</v>
      </c>
      <c r="D628" s="643" t="s">
        <v>2224</v>
      </c>
      <c r="E628" s="246" t="s">
        <v>2381</v>
      </c>
      <c r="F628" s="423"/>
      <c r="G628" s="423"/>
      <c r="H628" s="211" t="s">
        <v>2540</v>
      </c>
      <c r="I628" s="212" t="s">
        <v>2541</v>
      </c>
      <c r="J628" s="212" t="s">
        <v>2542</v>
      </c>
      <c r="K628" s="213">
        <v>44042</v>
      </c>
      <c r="L628" s="213">
        <v>45137</v>
      </c>
      <c r="M628" s="214">
        <v>36</v>
      </c>
      <c r="N628" s="215">
        <v>24480000</v>
      </c>
      <c r="O628" s="214">
        <f t="shared" si="57"/>
        <v>680000</v>
      </c>
      <c r="P628" s="116">
        <f t="shared" ca="1" si="58"/>
        <v>17.444103028549339</v>
      </c>
      <c r="Q628" s="75">
        <f t="shared" ca="1" si="56"/>
        <v>11560000</v>
      </c>
      <c r="R628" s="61">
        <f>'[1]Si Cepat'!J6443</f>
        <v>11694413</v>
      </c>
      <c r="S628" s="348">
        <f>'[1]Si Cepat'!F6444</f>
        <v>8</v>
      </c>
      <c r="T628" s="38">
        <f t="shared" si="55"/>
        <v>12785587</v>
      </c>
      <c r="U628" s="499"/>
    </row>
    <row r="629" spans="2:22" ht="17.45" customHeight="1">
      <c r="B629" s="26">
        <v>624</v>
      </c>
      <c r="C629" s="380" t="s">
        <v>2543</v>
      </c>
      <c r="D629" s="643" t="s">
        <v>2224</v>
      </c>
      <c r="E629" s="246" t="s">
        <v>2381</v>
      </c>
      <c r="F629" s="414"/>
      <c r="G629" s="414"/>
      <c r="H629" s="223" t="s">
        <v>2544</v>
      </c>
      <c r="I629" s="57" t="s">
        <v>2545</v>
      </c>
      <c r="J629" s="57" t="s">
        <v>2546</v>
      </c>
      <c r="K629" s="415">
        <v>44055</v>
      </c>
      <c r="L629" s="415">
        <v>45150</v>
      </c>
      <c r="M629" s="64">
        <v>36</v>
      </c>
      <c r="N629" s="358">
        <v>24480000</v>
      </c>
      <c r="O629" s="64">
        <f t="shared" si="57"/>
        <v>680000</v>
      </c>
      <c r="P629" s="116">
        <f t="shared" ca="1" si="58"/>
        <v>17.010769695216005</v>
      </c>
      <c r="Q629" s="117">
        <f t="shared" ca="1" si="56"/>
        <v>11560000</v>
      </c>
      <c r="R629" s="61">
        <f>'[1]Si Cepat'!J4770</f>
        <v>2486270</v>
      </c>
      <c r="S629" s="348">
        <f>'[1]Si Cepat'!F4771</f>
        <v>2</v>
      </c>
      <c r="T629" s="38">
        <f t="shared" si="55"/>
        <v>21993730</v>
      </c>
      <c r="U629" s="499"/>
    </row>
    <row r="630" spans="2:22" ht="17.45" customHeight="1">
      <c r="B630" s="39">
        <v>625</v>
      </c>
      <c r="C630" s="380" t="s">
        <v>2547</v>
      </c>
      <c r="D630" s="643" t="s">
        <v>2224</v>
      </c>
      <c r="E630" s="246" t="s">
        <v>2381</v>
      </c>
      <c r="F630" s="414"/>
      <c r="G630" s="414"/>
      <c r="H630" s="223" t="s">
        <v>2548</v>
      </c>
      <c r="I630" s="57" t="s">
        <v>2549</v>
      </c>
      <c r="J630" s="57" t="s">
        <v>2550</v>
      </c>
      <c r="K630" s="415">
        <v>44061</v>
      </c>
      <c r="L630" s="415">
        <v>45156</v>
      </c>
      <c r="M630" s="64">
        <v>36</v>
      </c>
      <c r="N630" s="358">
        <v>24480000</v>
      </c>
      <c r="O630" s="64">
        <f t="shared" si="57"/>
        <v>680000</v>
      </c>
      <c r="P630" s="116">
        <f t="shared" ca="1" si="58"/>
        <v>16.810769695216003</v>
      </c>
      <c r="Q630" s="117">
        <f t="shared" ca="1" si="56"/>
        <v>10880000</v>
      </c>
      <c r="R630" s="61">
        <f>'[1]Si Cepat'!J6866</f>
        <v>4483158</v>
      </c>
      <c r="S630" s="348">
        <f>'[1]Si Cepat'!F6867</f>
        <v>2</v>
      </c>
      <c r="T630" s="38">
        <f t="shared" si="55"/>
        <v>19996842</v>
      </c>
      <c r="U630" s="499" t="s">
        <v>2331</v>
      </c>
    </row>
    <row r="631" spans="2:22" ht="17.45" customHeight="1">
      <c r="B631" s="26">
        <v>626</v>
      </c>
      <c r="C631" s="380" t="s">
        <v>2547</v>
      </c>
      <c r="D631" s="643" t="s">
        <v>2224</v>
      </c>
      <c r="E631" s="246" t="s">
        <v>2381</v>
      </c>
      <c r="F631" s="414"/>
      <c r="G631" s="414"/>
      <c r="H631" s="223" t="s">
        <v>2551</v>
      </c>
      <c r="I631" s="57" t="s">
        <v>2552</v>
      </c>
      <c r="J631" s="57" t="s">
        <v>2553</v>
      </c>
      <c r="K631" s="415">
        <v>44061</v>
      </c>
      <c r="L631" s="415">
        <v>45156</v>
      </c>
      <c r="M631" s="64">
        <v>36</v>
      </c>
      <c r="N631" s="358">
        <v>24480000</v>
      </c>
      <c r="O631" s="64">
        <f t="shared" si="57"/>
        <v>680000</v>
      </c>
      <c r="P631" s="116">
        <f t="shared" ca="1" si="58"/>
        <v>16.810769695216003</v>
      </c>
      <c r="Q631" s="117">
        <f t="shared" ca="1" si="56"/>
        <v>10880000</v>
      </c>
      <c r="R631" s="61">
        <f>'[1]Si Cepat'!J6926</f>
        <v>3305698</v>
      </c>
      <c r="S631" s="348">
        <f>'[1]Si Cepat'!F6927</f>
        <v>2</v>
      </c>
      <c r="T631" s="38">
        <f t="shared" si="55"/>
        <v>21174302</v>
      </c>
      <c r="U631" s="499" t="s">
        <v>2331</v>
      </c>
    </row>
    <row r="632" spans="2:22" ht="17.45" customHeight="1">
      <c r="B632" s="39">
        <v>627</v>
      </c>
      <c r="C632" s="380" t="s">
        <v>2547</v>
      </c>
      <c r="D632" s="643" t="s">
        <v>2224</v>
      </c>
      <c r="E632" s="246" t="s">
        <v>2381</v>
      </c>
      <c r="F632" s="414"/>
      <c r="G632" s="414"/>
      <c r="H632" s="223" t="s">
        <v>2554</v>
      </c>
      <c r="I632" s="57" t="s">
        <v>2555</v>
      </c>
      <c r="J632" s="57" t="s">
        <v>2556</v>
      </c>
      <c r="K632" s="415">
        <v>44061</v>
      </c>
      <c r="L632" s="415">
        <v>45156</v>
      </c>
      <c r="M632" s="64">
        <v>36</v>
      </c>
      <c r="N632" s="358">
        <v>24480000</v>
      </c>
      <c r="O632" s="64">
        <f t="shared" si="57"/>
        <v>680000</v>
      </c>
      <c r="P632" s="116">
        <f t="shared" ca="1" si="58"/>
        <v>16.810769695216003</v>
      </c>
      <c r="Q632" s="117">
        <f t="shared" ca="1" si="56"/>
        <v>10880000</v>
      </c>
      <c r="R632" s="61">
        <f>'[1]Si Cepat'!J6987</f>
        <v>4177144</v>
      </c>
      <c r="S632" s="348">
        <f>'[1]Si Cepat'!F6988</f>
        <v>3</v>
      </c>
      <c r="T632" s="38">
        <f t="shared" si="55"/>
        <v>20302856</v>
      </c>
      <c r="U632" s="499" t="s">
        <v>2331</v>
      </c>
    </row>
    <row r="633" spans="2:22" ht="17.45" customHeight="1">
      <c r="B633" s="26">
        <v>628</v>
      </c>
      <c r="C633" s="380" t="s">
        <v>2547</v>
      </c>
      <c r="D633" s="643" t="s">
        <v>2224</v>
      </c>
      <c r="E633" s="246" t="s">
        <v>2381</v>
      </c>
      <c r="F633" s="414"/>
      <c r="G633" s="414"/>
      <c r="H633" s="223" t="s">
        <v>2557</v>
      </c>
      <c r="I633" s="57" t="s">
        <v>2558</v>
      </c>
      <c r="J633" s="57" t="s">
        <v>2559</v>
      </c>
      <c r="K633" s="415">
        <v>44061</v>
      </c>
      <c r="L633" s="415">
        <v>45156</v>
      </c>
      <c r="M633" s="64">
        <v>36</v>
      </c>
      <c r="N633" s="358">
        <v>24480000</v>
      </c>
      <c r="O633" s="64">
        <f t="shared" si="57"/>
        <v>680000</v>
      </c>
      <c r="P633" s="116">
        <f t="shared" ca="1" si="58"/>
        <v>16.810769695216003</v>
      </c>
      <c r="Q633" s="117">
        <f t="shared" ca="1" si="56"/>
        <v>10880000</v>
      </c>
      <c r="R633" s="61">
        <f>'[1]Si Cepat'!J7048</f>
        <v>7636696</v>
      </c>
      <c r="S633" s="348">
        <f>'[1]Si Cepat'!F7049</f>
        <v>5</v>
      </c>
      <c r="T633" s="38">
        <f t="shared" si="55"/>
        <v>16843304</v>
      </c>
      <c r="U633" s="499" t="s">
        <v>2331</v>
      </c>
    </row>
    <row r="634" spans="2:22" ht="17.45" customHeight="1">
      <c r="B634" s="39">
        <v>629</v>
      </c>
      <c r="C634" s="380" t="s">
        <v>2547</v>
      </c>
      <c r="D634" s="643" t="s">
        <v>2224</v>
      </c>
      <c r="E634" s="246" t="s">
        <v>2381</v>
      </c>
      <c r="F634" s="414"/>
      <c r="G634" s="414"/>
      <c r="H634" s="223" t="s">
        <v>2560</v>
      </c>
      <c r="I634" s="57" t="s">
        <v>2561</v>
      </c>
      <c r="J634" s="57" t="s">
        <v>2562</v>
      </c>
      <c r="K634" s="415">
        <v>44061</v>
      </c>
      <c r="L634" s="415">
        <v>45156</v>
      </c>
      <c r="M634" s="64">
        <v>36</v>
      </c>
      <c r="N634" s="358">
        <v>24480000</v>
      </c>
      <c r="O634" s="64">
        <f t="shared" si="57"/>
        <v>680000</v>
      </c>
      <c r="P634" s="116">
        <f t="shared" ca="1" si="58"/>
        <v>16.810769695216003</v>
      </c>
      <c r="Q634" s="117">
        <f t="shared" ca="1" si="56"/>
        <v>10880000</v>
      </c>
      <c r="R634" s="61">
        <f>'[1]Si Cepat'!J7109</f>
        <v>3803780</v>
      </c>
      <c r="S634" s="348">
        <f>'[1]Si Cepat'!F7110</f>
        <v>3</v>
      </c>
      <c r="T634" s="38">
        <f t="shared" si="55"/>
        <v>20676220</v>
      </c>
      <c r="U634" s="499" t="s">
        <v>2331</v>
      </c>
    </row>
    <row r="635" spans="2:22" ht="17.45" customHeight="1">
      <c r="B635" s="26">
        <v>630</v>
      </c>
      <c r="C635" s="380" t="s">
        <v>2563</v>
      </c>
      <c r="D635" s="643" t="s">
        <v>2224</v>
      </c>
      <c r="E635" s="246" t="s">
        <v>2381</v>
      </c>
      <c r="F635" s="451"/>
      <c r="G635" s="451"/>
      <c r="H635" s="223" t="s">
        <v>2564</v>
      </c>
      <c r="I635" s="57" t="s">
        <v>2565</v>
      </c>
      <c r="J635" s="57" t="s">
        <v>2566</v>
      </c>
      <c r="K635" s="415">
        <v>44054</v>
      </c>
      <c r="L635" s="415">
        <v>45149</v>
      </c>
      <c r="M635" s="64">
        <v>36</v>
      </c>
      <c r="N635" s="358">
        <v>24480000</v>
      </c>
      <c r="O635" s="64">
        <f t="shared" si="57"/>
        <v>680000</v>
      </c>
      <c r="P635" s="116">
        <f t="shared" ca="1" si="58"/>
        <v>17.044103028549337</v>
      </c>
      <c r="Q635" s="117">
        <f t="shared" ca="1" si="56"/>
        <v>11560000</v>
      </c>
      <c r="R635" s="61">
        <f>'[1]Si Cepat'!J4297</f>
        <v>4471700</v>
      </c>
      <c r="S635" s="348">
        <f>'[1]Si Cepat'!F4298</f>
        <v>3</v>
      </c>
      <c r="T635" s="38">
        <f t="shared" si="55"/>
        <v>20008300</v>
      </c>
      <c r="U635" s="499" t="s">
        <v>2331</v>
      </c>
      <c r="V635" s="650" t="s">
        <v>2567</v>
      </c>
    </row>
    <row r="636" spans="2:22" ht="17.45" customHeight="1">
      <c r="B636" s="39">
        <v>631</v>
      </c>
      <c r="C636" s="380" t="s">
        <v>2563</v>
      </c>
      <c r="D636" s="643" t="s">
        <v>2224</v>
      </c>
      <c r="E636" s="246" t="s">
        <v>2381</v>
      </c>
      <c r="F636" s="451"/>
      <c r="G636" s="451"/>
      <c r="H636" s="223" t="s">
        <v>2568</v>
      </c>
      <c r="I636" s="57" t="s">
        <v>2569</v>
      </c>
      <c r="J636" s="57" t="s">
        <v>2570</v>
      </c>
      <c r="K636" s="415">
        <v>44054</v>
      </c>
      <c r="L636" s="415">
        <v>45149</v>
      </c>
      <c r="M636" s="64">
        <v>36</v>
      </c>
      <c r="N636" s="358">
        <v>24480000</v>
      </c>
      <c r="O636" s="64">
        <f t="shared" si="57"/>
        <v>680000</v>
      </c>
      <c r="P636" s="116">
        <f t="shared" ca="1" si="58"/>
        <v>17.044103028549337</v>
      </c>
      <c r="Q636" s="117">
        <f t="shared" ca="1" si="56"/>
        <v>11560000</v>
      </c>
      <c r="R636" s="61">
        <f>'[1]Si Cepat'!J4710</f>
        <v>3981690</v>
      </c>
      <c r="S636" s="348">
        <f>'[1]Si Cepat'!F4711</f>
        <v>3</v>
      </c>
      <c r="T636" s="38">
        <f t="shared" si="55"/>
        <v>20498310</v>
      </c>
      <c r="U636" s="499" t="s">
        <v>2331</v>
      </c>
      <c r="V636" s="650" t="s">
        <v>2567</v>
      </c>
    </row>
    <row r="637" spans="2:22" ht="17.45" customHeight="1">
      <c r="B637" s="26">
        <v>632</v>
      </c>
      <c r="C637" s="380" t="s">
        <v>2563</v>
      </c>
      <c r="D637" s="643" t="s">
        <v>2224</v>
      </c>
      <c r="E637" s="246" t="s">
        <v>2381</v>
      </c>
      <c r="F637" s="451"/>
      <c r="G637" s="451"/>
      <c r="H637" s="223" t="s">
        <v>2571</v>
      </c>
      <c r="I637" s="57" t="s">
        <v>2572</v>
      </c>
      <c r="J637" s="57" t="s">
        <v>2573</v>
      </c>
      <c r="K637" s="415">
        <v>44054</v>
      </c>
      <c r="L637" s="415">
        <v>45149</v>
      </c>
      <c r="M637" s="64">
        <v>36</v>
      </c>
      <c r="N637" s="358">
        <v>24480000</v>
      </c>
      <c r="O637" s="64">
        <f t="shared" si="57"/>
        <v>680000</v>
      </c>
      <c r="P637" s="116">
        <f t="shared" ca="1" si="58"/>
        <v>17.044103028549337</v>
      </c>
      <c r="Q637" s="117">
        <f t="shared" ca="1" si="56"/>
        <v>11560000</v>
      </c>
      <c r="R637" s="61">
        <f>'[1]Si Cepat'!J4944</f>
        <v>5199297</v>
      </c>
      <c r="S637" s="348">
        <f>'[1]Si Cepat'!F4945</f>
        <v>4</v>
      </c>
      <c r="T637" s="38">
        <f t="shared" si="55"/>
        <v>19280703</v>
      </c>
      <c r="U637" s="499" t="s">
        <v>2331</v>
      </c>
      <c r="V637" s="650" t="s">
        <v>2567</v>
      </c>
    </row>
    <row r="638" spans="2:22" ht="17.45" customHeight="1">
      <c r="B638" s="39">
        <v>633</v>
      </c>
      <c r="C638" s="380" t="s">
        <v>2563</v>
      </c>
      <c r="D638" s="643" t="s">
        <v>2224</v>
      </c>
      <c r="E638" s="246" t="s">
        <v>2381</v>
      </c>
      <c r="F638" s="451"/>
      <c r="G638" s="451"/>
      <c r="H638" s="223" t="s">
        <v>2574</v>
      </c>
      <c r="I638" s="57" t="s">
        <v>2575</v>
      </c>
      <c r="J638" s="57" t="s">
        <v>2576</v>
      </c>
      <c r="K638" s="415">
        <v>44054</v>
      </c>
      <c r="L638" s="415">
        <v>45149</v>
      </c>
      <c r="M638" s="64">
        <v>36</v>
      </c>
      <c r="N638" s="358">
        <v>24480000</v>
      </c>
      <c r="O638" s="64">
        <f t="shared" si="57"/>
        <v>680000</v>
      </c>
      <c r="P638" s="116">
        <f t="shared" ca="1" si="58"/>
        <v>17.044103028549337</v>
      </c>
      <c r="Q638" s="117">
        <f t="shared" ca="1" si="56"/>
        <v>11560000</v>
      </c>
      <c r="R638" s="61">
        <f>'[1]Si Cepat'!J7169</f>
        <v>4518962</v>
      </c>
      <c r="S638" s="348">
        <f>'[1]Si Cepat'!F7170</f>
        <v>2</v>
      </c>
      <c r="T638" s="38">
        <f t="shared" si="55"/>
        <v>19961038</v>
      </c>
      <c r="U638" s="499" t="s">
        <v>2331</v>
      </c>
    </row>
    <row r="639" spans="2:22" ht="17.45" customHeight="1">
      <c r="B639" s="26">
        <v>634</v>
      </c>
      <c r="C639" s="380" t="s">
        <v>2563</v>
      </c>
      <c r="D639" s="643" t="s">
        <v>2224</v>
      </c>
      <c r="E639" s="246" t="s">
        <v>2381</v>
      </c>
      <c r="F639" s="451"/>
      <c r="G639" s="451"/>
      <c r="H639" s="223" t="s">
        <v>2577</v>
      </c>
      <c r="I639" s="57" t="s">
        <v>2578</v>
      </c>
      <c r="J639" s="57" t="s">
        <v>2579</v>
      </c>
      <c r="K639" s="415">
        <v>44054</v>
      </c>
      <c r="L639" s="415">
        <v>45149</v>
      </c>
      <c r="M639" s="64">
        <v>36</v>
      </c>
      <c r="N639" s="358">
        <v>24480000</v>
      </c>
      <c r="O639" s="64">
        <f t="shared" si="57"/>
        <v>680000</v>
      </c>
      <c r="P639" s="116">
        <f t="shared" ca="1" si="58"/>
        <v>17.044103028549337</v>
      </c>
      <c r="Q639" s="117">
        <f t="shared" ca="1" si="56"/>
        <v>11560000</v>
      </c>
      <c r="R639" s="61">
        <f>'[1]Si Cepat'!J7231</f>
        <v>6549607</v>
      </c>
      <c r="S639" s="348">
        <f>'[1]Si Cepat'!F7232</f>
        <v>5</v>
      </c>
      <c r="T639" s="38">
        <f t="shared" si="55"/>
        <v>17930393</v>
      </c>
      <c r="U639" s="499" t="s">
        <v>2331</v>
      </c>
    </row>
    <row r="640" spans="2:22" ht="17.45" customHeight="1">
      <c r="B640" s="39">
        <v>635</v>
      </c>
      <c r="C640" s="380" t="s">
        <v>2563</v>
      </c>
      <c r="D640" s="643" t="s">
        <v>2224</v>
      </c>
      <c r="E640" s="246" t="s">
        <v>2381</v>
      </c>
      <c r="F640" s="451"/>
      <c r="G640" s="451"/>
      <c r="H640" s="223" t="s">
        <v>2580</v>
      </c>
      <c r="I640" s="57" t="s">
        <v>2581</v>
      </c>
      <c r="J640" s="57" t="s">
        <v>2582</v>
      </c>
      <c r="K640" s="415">
        <v>44054</v>
      </c>
      <c r="L640" s="415">
        <v>45149</v>
      </c>
      <c r="M640" s="64">
        <v>36</v>
      </c>
      <c r="N640" s="358">
        <v>24480000</v>
      </c>
      <c r="O640" s="64">
        <f t="shared" si="57"/>
        <v>680000</v>
      </c>
      <c r="P640" s="116">
        <f t="shared" ca="1" si="58"/>
        <v>17.044103028549337</v>
      </c>
      <c r="Q640" s="117">
        <f t="shared" ca="1" si="56"/>
        <v>11560000</v>
      </c>
      <c r="R640" s="61">
        <f>'[1]Si Cepat'!J7292</f>
        <v>8162958</v>
      </c>
      <c r="S640" s="348">
        <f>'[1]Si Cepat'!F7293</f>
        <v>6</v>
      </c>
      <c r="T640" s="38">
        <f t="shared" si="55"/>
        <v>16317042</v>
      </c>
      <c r="U640" s="499" t="s">
        <v>2331</v>
      </c>
    </row>
    <row r="641" spans="2:21" ht="17.45" customHeight="1">
      <c r="B641" s="26">
        <v>636</v>
      </c>
      <c r="C641" s="380" t="s">
        <v>2583</v>
      </c>
      <c r="D641" s="643" t="s">
        <v>2224</v>
      </c>
      <c r="E641" s="246" t="s">
        <v>2381</v>
      </c>
      <c r="F641" s="414"/>
      <c r="G641" s="414"/>
      <c r="H641" s="223" t="s">
        <v>2584</v>
      </c>
      <c r="I641" s="57" t="s">
        <v>2585</v>
      </c>
      <c r="J641" s="57" t="s">
        <v>2586</v>
      </c>
      <c r="K641" s="415">
        <v>44055</v>
      </c>
      <c r="L641" s="415">
        <v>45150</v>
      </c>
      <c r="M641" s="64">
        <v>36</v>
      </c>
      <c r="N641" s="358">
        <v>24480000</v>
      </c>
      <c r="O641" s="64">
        <f t="shared" si="57"/>
        <v>680000</v>
      </c>
      <c r="P641" s="116">
        <f t="shared" ca="1" si="58"/>
        <v>17.010769695216005</v>
      </c>
      <c r="Q641" s="117">
        <f t="shared" ca="1" si="56"/>
        <v>11560000</v>
      </c>
      <c r="R641" s="61">
        <f>'[1]Si Cepat'!J7415</f>
        <v>2894399</v>
      </c>
      <c r="S641" s="348">
        <f>'[1]Si Cepat'!F7416</f>
        <v>2</v>
      </c>
      <c r="T641" s="38">
        <f t="shared" si="55"/>
        <v>21585601</v>
      </c>
      <c r="U641" s="499" t="s">
        <v>2331</v>
      </c>
    </row>
    <row r="642" spans="2:21" ht="17.45" customHeight="1">
      <c r="B642" s="39">
        <v>637</v>
      </c>
      <c r="C642" s="380" t="s">
        <v>2583</v>
      </c>
      <c r="D642" s="643" t="s">
        <v>2224</v>
      </c>
      <c r="E642" s="246" t="s">
        <v>2381</v>
      </c>
      <c r="F642" s="414"/>
      <c r="G642" s="414"/>
      <c r="H642" s="223" t="s">
        <v>2587</v>
      </c>
      <c r="I642" s="57" t="s">
        <v>2588</v>
      </c>
      <c r="J642" s="57" t="s">
        <v>2589</v>
      </c>
      <c r="K642" s="415">
        <v>44055</v>
      </c>
      <c r="L642" s="415">
        <v>45150</v>
      </c>
      <c r="M642" s="64">
        <v>36</v>
      </c>
      <c r="N642" s="358">
        <v>24480000</v>
      </c>
      <c r="O642" s="64">
        <f t="shared" si="57"/>
        <v>680000</v>
      </c>
      <c r="P642" s="116">
        <f t="shared" ca="1" si="58"/>
        <v>17.010769695216005</v>
      </c>
      <c r="Q642" s="117">
        <f t="shared" ca="1" si="56"/>
        <v>11560000</v>
      </c>
      <c r="R642" s="61">
        <f>'[1]Si Cepat'!J7353</f>
        <v>1472600</v>
      </c>
      <c r="S642" s="348">
        <f>'[1]Si Cepat'!F7354</f>
        <v>1</v>
      </c>
      <c r="T642" s="38">
        <f t="shared" si="55"/>
        <v>23007400</v>
      </c>
      <c r="U642" s="499" t="s">
        <v>2331</v>
      </c>
    </row>
    <row r="643" spans="2:21" ht="17.45" customHeight="1">
      <c r="B643" s="26">
        <v>638</v>
      </c>
      <c r="C643" s="380" t="s">
        <v>2590</v>
      </c>
      <c r="D643" s="643" t="s">
        <v>2224</v>
      </c>
      <c r="E643" s="246" t="s">
        <v>2509</v>
      </c>
      <c r="F643" s="414"/>
      <c r="G643" s="414"/>
      <c r="H643" s="223" t="s">
        <v>2591</v>
      </c>
      <c r="I643" s="57" t="s">
        <v>2592</v>
      </c>
      <c r="J643" s="57" t="s">
        <v>2593</v>
      </c>
      <c r="K643" s="415">
        <v>44055</v>
      </c>
      <c r="L643" s="415">
        <v>45150</v>
      </c>
      <c r="M643" s="64">
        <v>36</v>
      </c>
      <c r="N643" s="358">
        <v>41544000</v>
      </c>
      <c r="O643" s="64">
        <f t="shared" si="57"/>
        <v>1154000</v>
      </c>
      <c r="P643" s="116">
        <f t="shared" ca="1" si="58"/>
        <v>17.010769695216005</v>
      </c>
      <c r="Q643" s="117">
        <f t="shared" ca="1" si="56"/>
        <v>19618000</v>
      </c>
      <c r="R643" s="61">
        <f>'[1]Si Cepat'!J3948</f>
        <v>15091528</v>
      </c>
      <c r="S643" s="348">
        <f>'[1]Si Cepat'!F3949</f>
        <v>9</v>
      </c>
      <c r="T643" s="38">
        <f t="shared" si="55"/>
        <v>26452472</v>
      </c>
      <c r="U643" s="499" t="s">
        <v>2331</v>
      </c>
    </row>
    <row r="644" spans="2:21" ht="17.45" customHeight="1">
      <c r="B644" s="39">
        <v>639</v>
      </c>
      <c r="C644" s="380" t="s">
        <v>2594</v>
      </c>
      <c r="D644" s="643" t="s">
        <v>2224</v>
      </c>
      <c r="E644" s="246" t="s">
        <v>2595</v>
      </c>
      <c r="F644" s="414"/>
      <c r="G644" s="414"/>
      <c r="H644" s="223" t="s">
        <v>2596</v>
      </c>
      <c r="I644" s="57" t="s">
        <v>2597</v>
      </c>
      <c r="J644" s="57" t="s">
        <v>2598</v>
      </c>
      <c r="K644" s="415">
        <v>44064</v>
      </c>
      <c r="L644" s="415">
        <v>45159</v>
      </c>
      <c r="M644" s="64">
        <v>36</v>
      </c>
      <c r="N644" s="358">
        <v>24480000</v>
      </c>
      <c r="O644" s="64">
        <f t="shared" si="57"/>
        <v>680000</v>
      </c>
      <c r="P644" s="116">
        <f t="shared" ca="1" si="58"/>
        <v>16.710769695216005</v>
      </c>
      <c r="Q644" s="117">
        <f t="shared" ca="1" si="56"/>
        <v>10880000</v>
      </c>
      <c r="R644" s="61">
        <f>'[1]Si Cepat'!J3357</f>
        <v>5402918</v>
      </c>
      <c r="S644" s="348">
        <f>'[1]Si Cepat'!F3358</f>
        <v>5</v>
      </c>
      <c r="T644" s="38">
        <f t="shared" si="55"/>
        <v>19077082</v>
      </c>
      <c r="U644" s="499" t="s">
        <v>2331</v>
      </c>
    </row>
    <row r="645" spans="2:21" ht="17.45" customHeight="1">
      <c r="B645" s="26">
        <v>640</v>
      </c>
      <c r="C645" s="380" t="s">
        <v>2594</v>
      </c>
      <c r="D645" s="643" t="s">
        <v>2224</v>
      </c>
      <c r="E645" s="246" t="s">
        <v>2595</v>
      </c>
      <c r="F645" s="414"/>
      <c r="G645" s="414"/>
      <c r="H645" s="223" t="s">
        <v>2599</v>
      </c>
      <c r="I645" s="57" t="s">
        <v>2600</v>
      </c>
      <c r="J645" s="57" t="s">
        <v>2601</v>
      </c>
      <c r="K645" s="415">
        <v>44064</v>
      </c>
      <c r="L645" s="415">
        <v>45159</v>
      </c>
      <c r="M645" s="64">
        <v>36</v>
      </c>
      <c r="N645" s="358">
        <v>24480000</v>
      </c>
      <c r="O645" s="64">
        <f t="shared" si="57"/>
        <v>680000</v>
      </c>
      <c r="P645" s="116">
        <f t="shared" ca="1" si="58"/>
        <v>16.710769695216005</v>
      </c>
      <c r="Q645" s="117">
        <f t="shared" ca="1" si="56"/>
        <v>10880000</v>
      </c>
      <c r="R645" s="61">
        <f>'[1]Si Cepat'!J3417</f>
        <v>7155795</v>
      </c>
      <c r="S645" s="348">
        <f>'[1]Si Cepat'!F3418</f>
        <v>5</v>
      </c>
      <c r="T645" s="38">
        <f t="shared" si="55"/>
        <v>17324205</v>
      </c>
      <c r="U645" s="499" t="s">
        <v>2331</v>
      </c>
    </row>
    <row r="646" spans="2:21" ht="17.45" customHeight="1">
      <c r="B646" s="39">
        <v>641</v>
      </c>
      <c r="C646" s="380" t="s">
        <v>2602</v>
      </c>
      <c r="D646" s="643" t="s">
        <v>2224</v>
      </c>
      <c r="E646" s="246" t="s">
        <v>2595</v>
      </c>
      <c r="F646" s="414"/>
      <c r="G646" s="414"/>
      <c r="H646" s="223" t="s">
        <v>2603</v>
      </c>
      <c r="I646" s="57" t="s">
        <v>2604</v>
      </c>
      <c r="J646" s="57" t="s">
        <v>2605</v>
      </c>
      <c r="K646" s="415">
        <v>44063</v>
      </c>
      <c r="L646" s="415">
        <v>45158</v>
      </c>
      <c r="M646" s="64">
        <v>36</v>
      </c>
      <c r="N646" s="358">
        <v>24480000</v>
      </c>
      <c r="O646" s="64">
        <f t="shared" si="57"/>
        <v>680000</v>
      </c>
      <c r="P646" s="116">
        <f t="shared" ca="1" si="58"/>
        <v>16.744103028549336</v>
      </c>
      <c r="Q646" s="117">
        <f t="shared" ca="1" si="56"/>
        <v>10880000</v>
      </c>
      <c r="R646" s="61">
        <f>'[1]Si Cepat'!J3477</f>
        <v>2537650</v>
      </c>
      <c r="S646" s="348">
        <f>'[1]Si Cepat'!F3478</f>
        <v>1</v>
      </c>
      <c r="T646" s="38">
        <f t="shared" si="55"/>
        <v>21942350</v>
      </c>
      <c r="U646" s="499" t="s">
        <v>2331</v>
      </c>
    </row>
    <row r="647" spans="2:21" ht="17.45" customHeight="1">
      <c r="B647" s="26">
        <v>642</v>
      </c>
      <c r="C647" s="380" t="s">
        <v>2606</v>
      </c>
      <c r="D647" s="643" t="s">
        <v>2224</v>
      </c>
      <c r="E647" s="246" t="s">
        <v>2595</v>
      </c>
      <c r="F647" s="414"/>
      <c r="G647" s="414"/>
      <c r="H647" s="223" t="s">
        <v>2607</v>
      </c>
      <c r="I647" s="57" t="s">
        <v>2608</v>
      </c>
      <c r="J647" s="57" t="s">
        <v>2609</v>
      </c>
      <c r="K647" s="415">
        <v>44063</v>
      </c>
      <c r="L647" s="415">
        <v>45158</v>
      </c>
      <c r="M647" s="64">
        <v>36</v>
      </c>
      <c r="N647" s="358">
        <v>24480000</v>
      </c>
      <c r="O647" s="64">
        <f t="shared" si="57"/>
        <v>680000</v>
      </c>
      <c r="P647" s="116">
        <f t="shared" ca="1" si="58"/>
        <v>16.744103028549336</v>
      </c>
      <c r="Q647" s="117">
        <f t="shared" ca="1" si="56"/>
        <v>10880000</v>
      </c>
      <c r="R647" s="61">
        <f>'[1]Si Cepat'!J3537</f>
        <v>10619040</v>
      </c>
      <c r="S647" s="348">
        <f>'[1]Si Cepat'!F3538</f>
        <v>7</v>
      </c>
      <c r="T647" s="38">
        <f t="shared" si="55"/>
        <v>13860960</v>
      </c>
      <c r="U647" s="499" t="s">
        <v>2331</v>
      </c>
    </row>
    <row r="648" spans="2:21" ht="17.45" customHeight="1">
      <c r="B648" s="39">
        <v>643</v>
      </c>
      <c r="C648" s="380" t="s">
        <v>2610</v>
      </c>
      <c r="D648" s="643" t="s">
        <v>2224</v>
      </c>
      <c r="E648" s="246" t="s">
        <v>2595</v>
      </c>
      <c r="F648" s="414"/>
      <c r="G648" s="414"/>
      <c r="H648" s="223" t="s">
        <v>2611</v>
      </c>
      <c r="I648" s="57" t="s">
        <v>2612</v>
      </c>
      <c r="J648" s="57" t="s">
        <v>2613</v>
      </c>
      <c r="K648" s="415">
        <v>44078</v>
      </c>
      <c r="L648" s="415">
        <v>45173</v>
      </c>
      <c r="M648" s="64">
        <v>36</v>
      </c>
      <c r="N648" s="358">
        <v>26280000</v>
      </c>
      <c r="O648" s="64">
        <f t="shared" si="57"/>
        <v>730000</v>
      </c>
      <c r="P648" s="116">
        <f t="shared" ca="1" si="58"/>
        <v>16.244103028549336</v>
      </c>
      <c r="Q648" s="117">
        <f t="shared" ca="1" si="56"/>
        <v>11680000</v>
      </c>
      <c r="R648" s="61">
        <f>'[1]Si Cepat'!J4652</f>
        <v>4011950</v>
      </c>
      <c r="S648" s="348">
        <f>'[1]Si Cepat'!F4653</f>
        <v>3</v>
      </c>
      <c r="T648" s="38">
        <f t="shared" si="55"/>
        <v>22268050</v>
      </c>
      <c r="U648" s="499"/>
    </row>
    <row r="649" spans="2:21" ht="17.45" customHeight="1">
      <c r="B649" s="26">
        <v>644</v>
      </c>
      <c r="C649" s="380" t="s">
        <v>2614</v>
      </c>
      <c r="D649" s="643" t="s">
        <v>2224</v>
      </c>
      <c r="E649" s="246" t="s">
        <v>2615</v>
      </c>
      <c r="F649" s="414"/>
      <c r="G649" s="414"/>
      <c r="H649" s="223" t="s">
        <v>2616</v>
      </c>
      <c r="I649" s="57" t="s">
        <v>2617</v>
      </c>
      <c r="J649" s="57" t="s">
        <v>2618</v>
      </c>
      <c r="K649" s="415">
        <v>44080</v>
      </c>
      <c r="L649" s="415">
        <v>44080</v>
      </c>
      <c r="M649" s="64">
        <v>36</v>
      </c>
      <c r="N649" s="358">
        <v>33480000</v>
      </c>
      <c r="O649" s="64">
        <f t="shared" si="57"/>
        <v>930000</v>
      </c>
      <c r="P649" s="116">
        <f t="shared" ca="1" si="58"/>
        <v>16.17743636188267</v>
      </c>
      <c r="Q649" s="117">
        <f t="shared" ca="1" si="56"/>
        <v>14880000</v>
      </c>
      <c r="R649" s="61">
        <f>'[1]Si Cepat'!J5004</f>
        <v>6015788</v>
      </c>
      <c r="S649" s="348">
        <f>'[1]Si Cepat'!F5005</f>
        <v>5</v>
      </c>
      <c r="T649" s="38">
        <f t="shared" si="55"/>
        <v>27464212</v>
      </c>
      <c r="U649" s="499"/>
    </row>
    <row r="650" spans="2:21" ht="17.45" customHeight="1">
      <c r="B650" s="39">
        <v>645</v>
      </c>
      <c r="C650" s="380" t="s">
        <v>2619</v>
      </c>
      <c r="D650" s="643" t="s">
        <v>2224</v>
      </c>
      <c r="E650" s="246" t="s">
        <v>2381</v>
      </c>
      <c r="F650" s="414"/>
      <c r="G650" s="414"/>
      <c r="H650" s="223" t="s">
        <v>2620</v>
      </c>
      <c r="I650" s="57" t="s">
        <v>2621</v>
      </c>
      <c r="J650" s="57" t="s">
        <v>2622</v>
      </c>
      <c r="K650" s="415">
        <v>44085</v>
      </c>
      <c r="L650" s="415">
        <v>45180</v>
      </c>
      <c r="M650" s="64">
        <v>36</v>
      </c>
      <c r="N650" s="358">
        <v>22680000</v>
      </c>
      <c r="O650" s="64">
        <f t="shared" si="57"/>
        <v>630000</v>
      </c>
      <c r="P650" s="116">
        <f t="shared" ca="1" si="58"/>
        <v>16.010769695216005</v>
      </c>
      <c r="Q650" s="117">
        <f t="shared" ca="1" si="56"/>
        <v>10080000</v>
      </c>
      <c r="R650" s="61">
        <f>'[1]Si Cepat'!J6324</f>
        <v>2824099</v>
      </c>
      <c r="S650" s="348">
        <f>'[1]Si Cepat'!F6325</f>
        <v>2</v>
      </c>
      <c r="T650" s="38">
        <f t="shared" si="55"/>
        <v>19855901</v>
      </c>
      <c r="U650" s="499" t="s">
        <v>2331</v>
      </c>
    </row>
    <row r="651" spans="2:21" ht="17.45" customHeight="1">
      <c r="B651" s="26">
        <v>646</v>
      </c>
      <c r="C651" s="380" t="s">
        <v>2619</v>
      </c>
      <c r="D651" s="643" t="s">
        <v>2224</v>
      </c>
      <c r="E651" s="246" t="s">
        <v>2381</v>
      </c>
      <c r="F651" s="414"/>
      <c r="G651" s="414"/>
      <c r="H651" s="223" t="s">
        <v>2623</v>
      </c>
      <c r="I651" s="57" t="s">
        <v>2624</v>
      </c>
      <c r="J651" s="57" t="s">
        <v>2625</v>
      </c>
      <c r="K651" s="415">
        <v>44085</v>
      </c>
      <c r="L651" s="415">
        <v>45180</v>
      </c>
      <c r="M651" s="64">
        <v>36</v>
      </c>
      <c r="N651" s="358">
        <v>22680000</v>
      </c>
      <c r="O651" s="64">
        <f t="shared" si="57"/>
        <v>630000</v>
      </c>
      <c r="P651" s="116">
        <f t="shared" ca="1" si="58"/>
        <v>16.010769695216005</v>
      </c>
      <c r="Q651" s="117">
        <f t="shared" ca="1" si="56"/>
        <v>10080000</v>
      </c>
      <c r="R651" s="61">
        <f>'[1]Si Cepat'!J6263</f>
        <v>3520298</v>
      </c>
      <c r="S651" s="348">
        <f>'[1]Si Cepat'!F6264</f>
        <v>3</v>
      </c>
      <c r="T651" s="38">
        <f t="shared" si="55"/>
        <v>19159702</v>
      </c>
      <c r="U651" s="499" t="s">
        <v>2331</v>
      </c>
    </row>
    <row r="652" spans="2:21" ht="17.45" customHeight="1">
      <c r="B652" s="39">
        <v>647</v>
      </c>
      <c r="C652" s="377" t="s">
        <v>2626</v>
      </c>
      <c r="D652" s="643" t="s">
        <v>2224</v>
      </c>
      <c r="E652" s="246" t="s">
        <v>2509</v>
      </c>
      <c r="F652" s="492"/>
      <c r="G652" s="492"/>
      <c r="H652" s="211" t="s">
        <v>2627</v>
      </c>
      <c r="I652" s="212" t="s">
        <v>2628</v>
      </c>
      <c r="J652" s="212" t="s">
        <v>2629</v>
      </c>
      <c r="K652" s="213">
        <v>44095</v>
      </c>
      <c r="L652" s="213">
        <v>45190</v>
      </c>
      <c r="M652" s="214">
        <v>36</v>
      </c>
      <c r="N652" s="215">
        <v>48744000</v>
      </c>
      <c r="O652" s="64">
        <f t="shared" si="57"/>
        <v>1354000</v>
      </c>
      <c r="P652" s="116">
        <f t="shared" ca="1" si="58"/>
        <v>15.677436361882672</v>
      </c>
      <c r="Q652" s="117">
        <f t="shared" ca="1" si="56"/>
        <v>20310000</v>
      </c>
      <c r="R652" s="105">
        <f>'[1]Si Cepat'!J4886</f>
        <v>23397880</v>
      </c>
      <c r="S652" s="348">
        <f>'[1]Si Cepat'!F4887</f>
        <v>6</v>
      </c>
      <c r="T652" s="38">
        <f t="shared" si="55"/>
        <v>25346120</v>
      </c>
      <c r="U652" s="499" t="s">
        <v>2331</v>
      </c>
    </row>
    <row r="653" spans="2:21" ht="17.45" customHeight="1">
      <c r="B653" s="26">
        <v>648</v>
      </c>
      <c r="C653" s="377" t="s">
        <v>2630</v>
      </c>
      <c r="D653" s="643" t="s">
        <v>2224</v>
      </c>
      <c r="E653" s="246" t="s">
        <v>2509</v>
      </c>
      <c r="F653" s="492"/>
      <c r="G653" s="492"/>
      <c r="H653" s="211" t="s">
        <v>2631</v>
      </c>
      <c r="I653" s="212" t="s">
        <v>2632</v>
      </c>
      <c r="J653" s="212" t="s">
        <v>2633</v>
      </c>
      <c r="K653" s="213">
        <v>44099</v>
      </c>
      <c r="L653" s="213">
        <v>45194</v>
      </c>
      <c r="M653" s="214">
        <v>36</v>
      </c>
      <c r="N653" s="215">
        <v>48744000</v>
      </c>
      <c r="O653" s="64">
        <f t="shared" si="57"/>
        <v>1354000</v>
      </c>
      <c r="P653" s="116">
        <f t="shared" ca="1" si="58"/>
        <v>15.544103028549337</v>
      </c>
      <c r="Q653" s="117">
        <f t="shared" ca="1" si="56"/>
        <v>20310000</v>
      </c>
      <c r="R653" s="105">
        <f>'[1]Si Cepat'!J4064</f>
        <v>25912043</v>
      </c>
      <c r="S653" s="348">
        <f>'[1]Si Cepat'!F4065</f>
        <v>20</v>
      </c>
      <c r="T653" s="38">
        <f t="shared" si="55"/>
        <v>22831957</v>
      </c>
      <c r="U653" s="499" t="s">
        <v>2331</v>
      </c>
    </row>
    <row r="654" spans="2:21" ht="17.45" customHeight="1">
      <c r="B654" s="39">
        <v>649</v>
      </c>
      <c r="C654" s="377" t="s">
        <v>2630</v>
      </c>
      <c r="D654" s="643" t="s">
        <v>2224</v>
      </c>
      <c r="E654" s="246" t="s">
        <v>2509</v>
      </c>
      <c r="F654" s="492"/>
      <c r="G654" s="492"/>
      <c r="H654" s="211" t="s">
        <v>2634</v>
      </c>
      <c r="I654" s="212" t="s">
        <v>2635</v>
      </c>
      <c r="J654" s="212" t="s">
        <v>2636</v>
      </c>
      <c r="K654" s="213">
        <v>44099</v>
      </c>
      <c r="L654" s="213">
        <v>45194</v>
      </c>
      <c r="M654" s="214">
        <v>36</v>
      </c>
      <c r="N654" s="215">
        <v>48744000</v>
      </c>
      <c r="O654" s="64">
        <f t="shared" si="57"/>
        <v>1354000</v>
      </c>
      <c r="P654" s="116">
        <f t="shared" ca="1" si="58"/>
        <v>15.544103028549337</v>
      </c>
      <c r="Q654" s="117">
        <f t="shared" ca="1" si="56"/>
        <v>20310000</v>
      </c>
      <c r="R654" s="105">
        <f>'[1]Si Cepat'!J4123</f>
        <v>18483795</v>
      </c>
      <c r="S654" s="348">
        <f>'[1]Si Cepat'!F4124</f>
        <v>11</v>
      </c>
      <c r="T654" s="38">
        <f t="shared" si="55"/>
        <v>30260205</v>
      </c>
      <c r="U654" s="499" t="s">
        <v>2331</v>
      </c>
    </row>
    <row r="655" spans="2:21" ht="17.45" customHeight="1">
      <c r="B655" s="26">
        <v>650</v>
      </c>
      <c r="C655" s="377" t="s">
        <v>2630</v>
      </c>
      <c r="D655" s="643" t="s">
        <v>2224</v>
      </c>
      <c r="E655" s="246" t="s">
        <v>2509</v>
      </c>
      <c r="F655" s="492"/>
      <c r="G655" s="492"/>
      <c r="H655" s="211" t="s">
        <v>2637</v>
      </c>
      <c r="I655" s="212" t="s">
        <v>2638</v>
      </c>
      <c r="J655" s="212" t="s">
        <v>2639</v>
      </c>
      <c r="K655" s="213">
        <v>44099</v>
      </c>
      <c r="L655" s="213">
        <v>45194</v>
      </c>
      <c r="M655" s="214">
        <v>36</v>
      </c>
      <c r="N655" s="215">
        <v>48744000</v>
      </c>
      <c r="O655" s="64">
        <f>N655/M655</f>
        <v>1354000</v>
      </c>
      <c r="P655" s="116">
        <f ca="1">($P$3-K655)/30</f>
        <v>15.544103028549337</v>
      </c>
      <c r="Q655" s="117">
        <f ca="1">LEFT(P655,2)*O655</f>
        <v>20310000</v>
      </c>
      <c r="R655" s="105">
        <f>'[1]Si Cepat'!J4182</f>
        <v>17123277</v>
      </c>
      <c r="S655" s="461">
        <f>'[1]Si Cepat'!F4183</f>
        <v>10</v>
      </c>
      <c r="T655" s="38">
        <f>N655-R655</f>
        <v>31620723</v>
      </c>
      <c r="U655" s="499" t="s">
        <v>2331</v>
      </c>
    </row>
    <row r="656" spans="2:21" ht="17.45" customHeight="1">
      <c r="B656" s="39">
        <v>651</v>
      </c>
      <c r="C656" s="377" t="s">
        <v>2630</v>
      </c>
      <c r="D656" s="643" t="s">
        <v>2224</v>
      </c>
      <c r="E656" s="246" t="s">
        <v>2509</v>
      </c>
      <c r="F656" s="492"/>
      <c r="G656" s="492"/>
      <c r="H656" s="211" t="s">
        <v>2640</v>
      </c>
      <c r="I656" s="212" t="s">
        <v>2641</v>
      </c>
      <c r="J656" s="212" t="s">
        <v>2642</v>
      </c>
      <c r="K656" s="213">
        <v>44099</v>
      </c>
      <c r="L656" s="213">
        <v>45194</v>
      </c>
      <c r="M656" s="214">
        <v>36</v>
      </c>
      <c r="N656" s="215">
        <v>48744000</v>
      </c>
      <c r="O656" s="64">
        <f t="shared" si="57"/>
        <v>1354000</v>
      </c>
      <c r="P656" s="116">
        <f t="shared" ca="1" si="58"/>
        <v>15.544103028549337</v>
      </c>
      <c r="Q656" s="117">
        <f t="shared" ca="1" si="56"/>
        <v>20310000</v>
      </c>
      <c r="R656" s="105">
        <f>'[1]Si Cepat'!J4239</f>
        <v>20596782</v>
      </c>
      <c r="S656" s="348">
        <f>'[1]Si Cepat'!F4240</f>
        <v>12</v>
      </c>
      <c r="T656" s="38">
        <f t="shared" si="55"/>
        <v>28147218</v>
      </c>
      <c r="U656" s="499" t="s">
        <v>2331</v>
      </c>
    </row>
    <row r="657" spans="1:21" ht="17.45" customHeight="1">
      <c r="B657" s="26">
        <v>652</v>
      </c>
      <c r="C657" s="651" t="s">
        <v>2643</v>
      </c>
      <c r="D657" s="643" t="s">
        <v>2224</v>
      </c>
      <c r="E657" s="246" t="s">
        <v>2615</v>
      </c>
      <c r="F657" s="492"/>
      <c r="G657" s="492"/>
      <c r="H657" s="211" t="s">
        <v>2644</v>
      </c>
      <c r="I657" s="212" t="s">
        <v>2645</v>
      </c>
      <c r="J657" s="212" t="s">
        <v>2646</v>
      </c>
      <c r="K657" s="213">
        <v>44093</v>
      </c>
      <c r="L657" s="213">
        <v>45188</v>
      </c>
      <c r="M657" s="214">
        <v>36</v>
      </c>
      <c r="N657" s="215">
        <v>33480000</v>
      </c>
      <c r="O657" s="214">
        <f t="shared" si="57"/>
        <v>930000</v>
      </c>
      <c r="P657" s="116">
        <f t="shared" ca="1" si="58"/>
        <v>15.744103028549338</v>
      </c>
      <c r="Q657" s="117">
        <f t="shared" ca="1" si="56"/>
        <v>13950000</v>
      </c>
      <c r="R657" s="105">
        <f>'[1]Si Cepat'!J5305</f>
        <v>1326000</v>
      </c>
      <c r="S657" s="348">
        <f>'[1]Si Cepat'!F5306</f>
        <v>0</v>
      </c>
      <c r="T657" s="38">
        <f t="shared" si="55"/>
        <v>32154000</v>
      </c>
      <c r="U657" s="499" t="s">
        <v>2331</v>
      </c>
    </row>
    <row r="658" spans="1:21" ht="17.45" customHeight="1">
      <c r="B658" s="39">
        <v>653</v>
      </c>
      <c r="C658" s="651" t="s">
        <v>2643</v>
      </c>
      <c r="D658" s="643" t="s">
        <v>2224</v>
      </c>
      <c r="E658" s="246" t="s">
        <v>2615</v>
      </c>
      <c r="F658" s="492"/>
      <c r="G658" s="492"/>
      <c r="H658" s="211" t="s">
        <v>2647</v>
      </c>
      <c r="I658" s="212" t="s">
        <v>2648</v>
      </c>
      <c r="J658" s="212" t="s">
        <v>2649</v>
      </c>
      <c r="K658" s="213">
        <v>44093</v>
      </c>
      <c r="L658" s="213">
        <v>45188</v>
      </c>
      <c r="M658" s="214">
        <v>36</v>
      </c>
      <c r="N658" s="215">
        <v>33480000</v>
      </c>
      <c r="O658" s="214">
        <f t="shared" si="57"/>
        <v>930000</v>
      </c>
      <c r="P658" s="116">
        <f t="shared" ca="1" si="58"/>
        <v>15.744103028549338</v>
      </c>
      <c r="Q658" s="117">
        <f t="shared" ca="1" si="56"/>
        <v>13950000</v>
      </c>
      <c r="R658" s="105">
        <f>'[1]Si Cepat'!J5365</f>
        <v>2896000</v>
      </c>
      <c r="S658" s="348">
        <f>'[1]Si Cepat'!F5366</f>
        <v>1</v>
      </c>
      <c r="T658" s="38">
        <f t="shared" si="55"/>
        <v>30584000</v>
      </c>
      <c r="U658" s="499" t="s">
        <v>2331</v>
      </c>
    </row>
    <row r="659" spans="1:21" ht="17.45" customHeight="1">
      <c r="B659" s="26">
        <v>654</v>
      </c>
      <c r="C659" s="394" t="s">
        <v>2650</v>
      </c>
      <c r="D659" s="652" t="s">
        <v>2224</v>
      </c>
      <c r="E659" s="253" t="s">
        <v>2509</v>
      </c>
      <c r="F659" s="564"/>
      <c r="G659" s="564"/>
      <c r="H659" s="308" t="s">
        <v>2651</v>
      </c>
      <c r="I659" s="69" t="s">
        <v>2652</v>
      </c>
      <c r="J659" s="69" t="s">
        <v>2653</v>
      </c>
      <c r="K659" s="459">
        <v>44083</v>
      </c>
      <c r="L659" s="459">
        <v>45178</v>
      </c>
      <c r="M659" s="73">
        <v>36</v>
      </c>
      <c r="N659" s="367">
        <v>41544000</v>
      </c>
      <c r="O659" s="73">
        <f t="shared" si="57"/>
        <v>1154000</v>
      </c>
      <c r="P659" s="74">
        <f t="shared" ca="1" si="58"/>
        <v>16.077436361882672</v>
      </c>
      <c r="Q659" s="75">
        <f t="shared" ca="1" si="56"/>
        <v>18464000</v>
      </c>
      <c r="R659" s="76">
        <f>'[1]Si Cepat'!J4827</f>
        <v>13718865</v>
      </c>
      <c r="S659" s="521">
        <f>'[1]Si Cepat'!F4828</f>
        <v>3</v>
      </c>
      <c r="T659" s="108">
        <f t="shared" si="55"/>
        <v>27825135</v>
      </c>
      <c r="U659" s="499" t="s">
        <v>2331</v>
      </c>
    </row>
    <row r="660" spans="1:21" ht="17.45" customHeight="1">
      <c r="A660" s="284" t="s">
        <v>476</v>
      </c>
      <c r="B660" s="39">
        <v>655</v>
      </c>
      <c r="C660" s="653" t="s">
        <v>2654</v>
      </c>
      <c r="D660" s="654" t="s">
        <v>2224</v>
      </c>
      <c r="E660" s="531" t="s">
        <v>2655</v>
      </c>
      <c r="F660" s="655"/>
      <c r="G660" s="296" t="s">
        <v>2656</v>
      </c>
      <c r="H660" s="296" t="s">
        <v>2656</v>
      </c>
      <c r="I660" s="533" t="s">
        <v>2657</v>
      </c>
      <c r="J660" s="533" t="s">
        <v>2658</v>
      </c>
      <c r="K660" s="656">
        <v>44149</v>
      </c>
      <c r="L660" s="657">
        <v>44880</v>
      </c>
      <c r="M660" s="143">
        <v>24</v>
      </c>
      <c r="N660" s="389">
        <f>15000000+9000000</f>
        <v>24000000</v>
      </c>
      <c r="O660" s="143">
        <f t="shared" si="57"/>
        <v>1000000</v>
      </c>
      <c r="P660" s="144">
        <f t="shared" ca="1" si="58"/>
        <v>13.877436361882671</v>
      </c>
      <c r="Q660" s="145">
        <f t="shared" ca="1" si="56"/>
        <v>13000000</v>
      </c>
      <c r="R660" s="146">
        <f>'[1]Si Cepat'!J7704</f>
        <v>7699592</v>
      </c>
      <c r="S660" s="147">
        <f>'[1]Si Cepat'!F7705</f>
        <v>5</v>
      </c>
      <c r="T660" s="301">
        <f t="shared" si="55"/>
        <v>16300408</v>
      </c>
      <c r="U660" s="499"/>
    </row>
    <row r="661" spans="1:21" ht="17.45" customHeight="1">
      <c r="A661" s="284" t="s">
        <v>476</v>
      </c>
      <c r="B661" s="26">
        <v>656</v>
      </c>
      <c r="C661" s="653" t="s">
        <v>2654</v>
      </c>
      <c r="D661" s="654" t="s">
        <v>2224</v>
      </c>
      <c r="E661" s="531" t="s">
        <v>2655</v>
      </c>
      <c r="F661" s="655"/>
      <c r="G661" s="296" t="s">
        <v>2659</v>
      </c>
      <c r="H661" s="296" t="s">
        <v>2659</v>
      </c>
      <c r="I661" s="533" t="s">
        <v>2660</v>
      </c>
      <c r="J661" s="533" t="s">
        <v>2661</v>
      </c>
      <c r="K661" s="656">
        <v>44149</v>
      </c>
      <c r="L661" s="657">
        <v>44880</v>
      </c>
      <c r="M661" s="143">
        <v>24</v>
      </c>
      <c r="N661" s="389">
        <f t="shared" ref="N661:N663" si="59">15000000+9000000</f>
        <v>24000000</v>
      </c>
      <c r="O661" s="143">
        <f t="shared" si="57"/>
        <v>1000000</v>
      </c>
      <c r="P661" s="144">
        <f t="shared" ca="1" si="58"/>
        <v>13.877436361882671</v>
      </c>
      <c r="Q661" s="145">
        <f t="shared" ca="1" si="56"/>
        <v>13000000</v>
      </c>
      <c r="R661" s="146">
        <f>'[1]Si Cepat'!J7799</f>
        <v>14572490</v>
      </c>
      <c r="S661" s="147">
        <f>'[1]Si Cepat'!F7800</f>
        <v>8</v>
      </c>
      <c r="T661" s="301">
        <f t="shared" si="55"/>
        <v>9427510</v>
      </c>
      <c r="U661" s="499"/>
    </row>
    <row r="662" spans="1:21" ht="17.45" customHeight="1">
      <c r="A662" s="284" t="s">
        <v>476</v>
      </c>
      <c r="B662" s="39">
        <v>657</v>
      </c>
      <c r="C662" s="653" t="s">
        <v>2654</v>
      </c>
      <c r="D662" s="654" t="s">
        <v>2224</v>
      </c>
      <c r="E662" s="531" t="s">
        <v>2655</v>
      </c>
      <c r="F662" s="655"/>
      <c r="G662" s="296" t="s">
        <v>2662</v>
      </c>
      <c r="H662" s="296" t="s">
        <v>2663</v>
      </c>
      <c r="I662" s="533" t="s">
        <v>2664</v>
      </c>
      <c r="J662" s="533" t="s">
        <v>2665</v>
      </c>
      <c r="K662" s="656">
        <v>44149</v>
      </c>
      <c r="L662" s="657">
        <v>44880</v>
      </c>
      <c r="M662" s="143">
        <v>24</v>
      </c>
      <c r="N662" s="389">
        <f t="shared" si="59"/>
        <v>24000000</v>
      </c>
      <c r="O662" s="143">
        <f t="shared" si="57"/>
        <v>1000000</v>
      </c>
      <c r="P662" s="144">
        <f t="shared" ca="1" si="58"/>
        <v>13.877436361882671</v>
      </c>
      <c r="Q662" s="145">
        <f t="shared" ca="1" si="56"/>
        <v>13000000</v>
      </c>
      <c r="R662" s="146">
        <f>'[1]Si Cepat'!J7512</f>
        <v>10350764</v>
      </c>
      <c r="S662" s="147">
        <f>'[1]Si Cepat'!F7513</f>
        <v>6</v>
      </c>
      <c r="T662" s="301">
        <f t="shared" si="55"/>
        <v>13649236</v>
      </c>
      <c r="U662" s="499"/>
    </row>
    <row r="663" spans="1:21" ht="17.45" customHeight="1">
      <c r="A663" s="284" t="s">
        <v>476</v>
      </c>
      <c r="B663" s="26">
        <v>658</v>
      </c>
      <c r="C663" s="653" t="s">
        <v>2654</v>
      </c>
      <c r="D663" s="654" t="s">
        <v>2224</v>
      </c>
      <c r="E663" s="531" t="s">
        <v>2655</v>
      </c>
      <c r="F663" s="655"/>
      <c r="G663" s="296" t="s">
        <v>2666</v>
      </c>
      <c r="H663" s="296" t="s">
        <v>2667</v>
      </c>
      <c r="I663" s="533" t="s">
        <v>2668</v>
      </c>
      <c r="J663" s="533" t="s">
        <v>2669</v>
      </c>
      <c r="K663" s="656">
        <v>44149</v>
      </c>
      <c r="L663" s="657">
        <v>44880</v>
      </c>
      <c r="M663" s="143">
        <v>24</v>
      </c>
      <c r="N663" s="389">
        <f t="shared" si="59"/>
        <v>24000000</v>
      </c>
      <c r="O663" s="143">
        <f t="shared" si="57"/>
        <v>1000000</v>
      </c>
      <c r="P663" s="144">
        <f t="shared" ca="1" si="58"/>
        <v>13.877436361882671</v>
      </c>
      <c r="Q663" s="145">
        <f t="shared" ca="1" si="56"/>
        <v>13000000</v>
      </c>
      <c r="R663" s="146">
        <f>'[1]Si Cepat'!J7666</f>
        <v>8040230</v>
      </c>
      <c r="S663" s="147">
        <f>'[1]Si Cepat'!F7667</f>
        <v>6</v>
      </c>
      <c r="T663" s="301">
        <f t="shared" si="55"/>
        <v>15959770</v>
      </c>
      <c r="U663" s="499"/>
    </row>
    <row r="664" spans="1:21" ht="17.45" customHeight="1">
      <c r="B664" s="39">
        <v>659</v>
      </c>
      <c r="C664" s="380" t="s">
        <v>2670</v>
      </c>
      <c r="D664" s="652" t="s">
        <v>2224</v>
      </c>
      <c r="E664" s="246" t="s">
        <v>2509</v>
      </c>
      <c r="F664" s="451"/>
      <c r="G664" s="451"/>
      <c r="H664" s="223" t="s">
        <v>2671</v>
      </c>
      <c r="I664" s="57" t="s">
        <v>2672</v>
      </c>
      <c r="J664" s="57" t="s">
        <v>2673</v>
      </c>
      <c r="K664" s="415">
        <v>44159</v>
      </c>
      <c r="L664" s="415">
        <v>45254</v>
      </c>
      <c r="M664" s="64">
        <v>36</v>
      </c>
      <c r="N664" s="358">
        <v>59544000</v>
      </c>
      <c r="O664" s="64">
        <f t="shared" si="57"/>
        <v>1654000</v>
      </c>
      <c r="P664" s="74">
        <f t="shared" ca="1" si="58"/>
        <v>13.544103028549337</v>
      </c>
      <c r="Q664" s="75">
        <f t="shared" ca="1" si="56"/>
        <v>21502000</v>
      </c>
      <c r="R664" s="61">
        <f>'[1]Si Cepat'!J5064</f>
        <v>10068142</v>
      </c>
      <c r="S664" s="348">
        <f>'[1]Si Cepat'!F5065</f>
        <v>5</v>
      </c>
      <c r="T664" s="38">
        <f t="shared" si="55"/>
        <v>49475858</v>
      </c>
      <c r="U664" s="499"/>
    </row>
    <row r="665" spans="1:21" ht="17.45" customHeight="1">
      <c r="B665" s="26">
        <v>660</v>
      </c>
      <c r="C665" s="380" t="s">
        <v>2670</v>
      </c>
      <c r="D665" s="643" t="s">
        <v>2224</v>
      </c>
      <c r="E665" s="246" t="s">
        <v>2509</v>
      </c>
      <c r="F665" s="451"/>
      <c r="G665" s="451"/>
      <c r="H665" s="223" t="s">
        <v>2674</v>
      </c>
      <c r="I665" s="57" t="s">
        <v>2675</v>
      </c>
      <c r="J665" s="57" t="s">
        <v>2676</v>
      </c>
      <c r="K665" s="415">
        <v>44159</v>
      </c>
      <c r="L665" s="415">
        <v>45254</v>
      </c>
      <c r="M665" s="64">
        <v>36</v>
      </c>
      <c r="N665" s="358">
        <v>59544000</v>
      </c>
      <c r="O665" s="64">
        <f t="shared" si="57"/>
        <v>1654000</v>
      </c>
      <c r="P665" s="116">
        <f t="shared" ca="1" si="58"/>
        <v>13.544103028549337</v>
      </c>
      <c r="Q665" s="117">
        <f t="shared" ca="1" si="56"/>
        <v>21502000</v>
      </c>
      <c r="R665" s="61">
        <f>'[1]Si Cepat'!J5125</f>
        <v>30043628</v>
      </c>
      <c r="S665" s="348">
        <f>'[1]Si Cepat'!F5126</f>
        <v>24</v>
      </c>
      <c r="T665" s="38">
        <f t="shared" si="55"/>
        <v>29500372</v>
      </c>
      <c r="U665" s="499"/>
    </row>
    <row r="666" spans="1:21" ht="17.45" customHeight="1">
      <c r="B666" s="39">
        <v>661</v>
      </c>
      <c r="C666" s="394" t="s">
        <v>2677</v>
      </c>
      <c r="D666" s="652" t="s">
        <v>2224</v>
      </c>
      <c r="E666" s="253" t="s">
        <v>2381</v>
      </c>
      <c r="F666" s="564"/>
      <c r="G666" s="564"/>
      <c r="H666" s="308" t="s">
        <v>2678</v>
      </c>
      <c r="I666" s="69" t="s">
        <v>2679</v>
      </c>
      <c r="J666" s="69" t="s">
        <v>2680</v>
      </c>
      <c r="K666" s="459">
        <v>44179</v>
      </c>
      <c r="L666" s="459">
        <v>45274</v>
      </c>
      <c r="M666" s="73">
        <v>36</v>
      </c>
      <c r="N666" s="367">
        <v>26280000</v>
      </c>
      <c r="O666" s="73">
        <f t="shared" si="57"/>
        <v>730000</v>
      </c>
      <c r="P666" s="74">
        <f t="shared" ca="1" si="58"/>
        <v>12.877436361882671</v>
      </c>
      <c r="Q666" s="75">
        <f t="shared" ca="1" si="56"/>
        <v>8760000</v>
      </c>
      <c r="R666" s="76">
        <f>'[1]Si Cepat'!J6504</f>
        <v>2786677</v>
      </c>
      <c r="S666" s="521">
        <f>'[1]Si Cepat'!F6505</f>
        <v>3</v>
      </c>
      <c r="T666" s="108">
        <f t="shared" si="55"/>
        <v>23493323</v>
      </c>
      <c r="U666" s="499" t="s">
        <v>2331</v>
      </c>
    </row>
    <row r="667" spans="1:21" ht="17.45" customHeight="1">
      <c r="B667" s="26">
        <v>662</v>
      </c>
      <c r="C667" s="380" t="s">
        <v>2681</v>
      </c>
      <c r="D667" s="652" t="s">
        <v>2224</v>
      </c>
      <c r="E667" s="253" t="s">
        <v>2381</v>
      </c>
      <c r="F667" s="451"/>
      <c r="G667" s="451"/>
      <c r="H667" s="649" t="s">
        <v>2682</v>
      </c>
      <c r="I667" s="57" t="s">
        <v>2683</v>
      </c>
      <c r="J667" s="57" t="s">
        <v>2684</v>
      </c>
      <c r="K667" s="415">
        <v>44201</v>
      </c>
      <c r="L667" s="415">
        <v>45296</v>
      </c>
      <c r="M667" s="64">
        <v>36</v>
      </c>
      <c r="N667" s="358">
        <v>26280000</v>
      </c>
      <c r="O667" s="64">
        <f t="shared" si="57"/>
        <v>730000</v>
      </c>
      <c r="P667" s="74">
        <f t="shared" ca="1" si="58"/>
        <v>12.144103028549337</v>
      </c>
      <c r="Q667" s="75">
        <f t="shared" ca="1" si="56"/>
        <v>8760000</v>
      </c>
      <c r="R667" s="61">
        <f>'[1]Si Cepat'!J7631</f>
        <v>3652650</v>
      </c>
      <c r="S667" s="118">
        <f>'[1]Si Cepat'!F7632</f>
        <v>5</v>
      </c>
      <c r="T667" s="38">
        <f t="shared" si="55"/>
        <v>22627350</v>
      </c>
      <c r="U667" s="499" t="s">
        <v>2331</v>
      </c>
    </row>
    <row r="668" spans="1:21" ht="17.45" customHeight="1">
      <c r="B668" s="39">
        <v>663</v>
      </c>
      <c r="C668" s="380" t="s">
        <v>2685</v>
      </c>
      <c r="D668" s="652" t="s">
        <v>2224</v>
      </c>
      <c r="E668" s="253" t="s">
        <v>2381</v>
      </c>
      <c r="F668" s="451"/>
      <c r="G668" s="451"/>
      <c r="H668" s="223" t="s">
        <v>2686</v>
      </c>
      <c r="I668" s="57" t="s">
        <v>2687</v>
      </c>
      <c r="J668" s="57" t="s">
        <v>2688</v>
      </c>
      <c r="K668" s="415">
        <v>44196</v>
      </c>
      <c r="L668" s="415">
        <v>45291</v>
      </c>
      <c r="M668" s="64">
        <v>36</v>
      </c>
      <c r="N668" s="358">
        <v>26280000</v>
      </c>
      <c r="O668" s="64">
        <f t="shared" si="57"/>
        <v>730000</v>
      </c>
      <c r="P668" s="74">
        <f t="shared" ca="1" si="58"/>
        <v>12.310769695216004</v>
      </c>
      <c r="Q668" s="75">
        <f t="shared" ca="1" si="56"/>
        <v>8760000</v>
      </c>
      <c r="R668" s="61">
        <f>'[1]Si Cepat'!J7571</f>
        <v>3316798</v>
      </c>
      <c r="S668" s="118">
        <f>'[1]Si Cepat'!F7572</f>
        <v>2</v>
      </c>
      <c r="T668" s="38">
        <f t="shared" si="55"/>
        <v>22963202</v>
      </c>
      <c r="U668" s="499" t="s">
        <v>2331</v>
      </c>
    </row>
    <row r="669" spans="1:21" ht="17.45" customHeight="1">
      <c r="B669" s="26">
        <v>664</v>
      </c>
      <c r="C669" s="380" t="s">
        <v>2689</v>
      </c>
      <c r="D669" s="652" t="s">
        <v>2224</v>
      </c>
      <c r="E669" s="253" t="s">
        <v>2381</v>
      </c>
      <c r="F669" s="451"/>
      <c r="G669" s="451"/>
      <c r="H669" s="223" t="s">
        <v>2690</v>
      </c>
      <c r="I669" s="57" t="s">
        <v>2691</v>
      </c>
      <c r="J669" s="57" t="s">
        <v>2692</v>
      </c>
      <c r="K669" s="415">
        <v>44203</v>
      </c>
      <c r="L669" s="415">
        <v>45298</v>
      </c>
      <c r="M669" s="64">
        <v>36</v>
      </c>
      <c r="N669" s="358">
        <v>26280000</v>
      </c>
      <c r="O669" s="64">
        <f t="shared" si="57"/>
        <v>730000</v>
      </c>
      <c r="P669" s="74">
        <f t="shared" ca="1" si="58"/>
        <v>12.07743636188267</v>
      </c>
      <c r="Q669" s="75">
        <f t="shared" ca="1" si="56"/>
        <v>8760000</v>
      </c>
      <c r="R669" s="61">
        <f>'[1]Si Cepat'!J5717</f>
        <v>16332013</v>
      </c>
      <c r="S669" s="118">
        <f>'[1]Si Cepat'!F5718</f>
        <v>14</v>
      </c>
      <c r="T669" s="38">
        <f t="shared" si="55"/>
        <v>9947987</v>
      </c>
      <c r="U669" s="499" t="s">
        <v>2331</v>
      </c>
    </row>
    <row r="670" spans="1:21" ht="17.45" customHeight="1">
      <c r="B670" s="39">
        <v>665</v>
      </c>
      <c r="C670" s="380" t="s">
        <v>2689</v>
      </c>
      <c r="D670" s="652" t="s">
        <v>2224</v>
      </c>
      <c r="E670" s="253" t="s">
        <v>2381</v>
      </c>
      <c r="F670" s="451"/>
      <c r="G670" s="451"/>
      <c r="H670" s="223" t="s">
        <v>2693</v>
      </c>
      <c r="I670" s="57" t="s">
        <v>2694</v>
      </c>
      <c r="J670" s="57" t="s">
        <v>2695</v>
      </c>
      <c r="K670" s="415">
        <v>44203</v>
      </c>
      <c r="L670" s="415">
        <v>45298</v>
      </c>
      <c r="M670" s="64">
        <v>36</v>
      </c>
      <c r="N670" s="358">
        <v>26280000</v>
      </c>
      <c r="O670" s="64">
        <f t="shared" si="57"/>
        <v>730000</v>
      </c>
      <c r="P670" s="74">
        <f t="shared" ca="1" si="58"/>
        <v>12.07743636188267</v>
      </c>
      <c r="Q670" s="75">
        <f t="shared" ca="1" si="56"/>
        <v>8760000</v>
      </c>
      <c r="R670" s="61">
        <f>'[1]Si Cepat'!J5778</f>
        <v>27081596</v>
      </c>
      <c r="S670" s="118">
        <f>'[1]Si Cepat'!F5779</f>
        <v>14</v>
      </c>
      <c r="T670" s="38">
        <f t="shared" si="55"/>
        <v>-801596</v>
      </c>
      <c r="U670" s="499" t="s">
        <v>2331</v>
      </c>
    </row>
    <row r="671" spans="1:21" ht="17.45" customHeight="1">
      <c r="B671" s="26">
        <v>666</v>
      </c>
      <c r="C671" s="380" t="s">
        <v>2689</v>
      </c>
      <c r="D671" s="652" t="s">
        <v>2224</v>
      </c>
      <c r="E671" s="253" t="s">
        <v>2381</v>
      </c>
      <c r="F671" s="451"/>
      <c r="G671" s="451"/>
      <c r="H671" s="223" t="s">
        <v>2696</v>
      </c>
      <c r="I671" s="57" t="s">
        <v>2697</v>
      </c>
      <c r="J671" s="57" t="s">
        <v>2698</v>
      </c>
      <c r="K671" s="415">
        <v>44203</v>
      </c>
      <c r="L671" s="415">
        <v>45298</v>
      </c>
      <c r="M671" s="64">
        <v>36</v>
      </c>
      <c r="N671" s="358">
        <v>26280000</v>
      </c>
      <c r="O671" s="64">
        <f t="shared" si="57"/>
        <v>730000</v>
      </c>
      <c r="P671" s="74">
        <f t="shared" ca="1" si="58"/>
        <v>12.07743636188267</v>
      </c>
      <c r="Q671" s="75">
        <f t="shared" ca="1" si="56"/>
        <v>8760000</v>
      </c>
      <c r="R671" s="61">
        <f>'[1]Si Cepat'!J5839</f>
        <v>11654842</v>
      </c>
      <c r="S671" s="118">
        <f>'[1]Si Cepat'!F5840</f>
        <v>9</v>
      </c>
      <c r="T671" s="38">
        <f t="shared" si="55"/>
        <v>14625158</v>
      </c>
      <c r="U671" s="499" t="s">
        <v>2331</v>
      </c>
    </row>
    <row r="672" spans="1:21" ht="17.45" customHeight="1">
      <c r="B672" s="39">
        <v>667</v>
      </c>
      <c r="C672" s="380" t="s">
        <v>2689</v>
      </c>
      <c r="D672" s="652" t="s">
        <v>2224</v>
      </c>
      <c r="E672" s="253" t="s">
        <v>2381</v>
      </c>
      <c r="F672" s="451"/>
      <c r="G672" s="451"/>
      <c r="H672" s="223" t="s">
        <v>2699</v>
      </c>
      <c r="I672" s="57" t="s">
        <v>2700</v>
      </c>
      <c r="J672" s="57" t="s">
        <v>2701</v>
      </c>
      <c r="K672" s="415">
        <v>44203</v>
      </c>
      <c r="L672" s="415">
        <v>45298</v>
      </c>
      <c r="M672" s="64">
        <v>36</v>
      </c>
      <c r="N672" s="358">
        <v>26280000</v>
      </c>
      <c r="O672" s="64">
        <f t="shared" si="57"/>
        <v>730000</v>
      </c>
      <c r="P672" s="74">
        <f t="shared" ca="1" si="58"/>
        <v>12.07743636188267</v>
      </c>
      <c r="Q672" s="75">
        <f t="shared" ca="1" si="56"/>
        <v>8760000</v>
      </c>
      <c r="R672" s="61">
        <f>'[1]Si Cepat'!J5899</f>
        <v>5684220</v>
      </c>
      <c r="S672" s="118">
        <f>'[1]Si Cepat'!F5900</f>
        <v>4</v>
      </c>
      <c r="T672" s="38">
        <f t="shared" si="55"/>
        <v>20595780</v>
      </c>
      <c r="U672" s="499" t="s">
        <v>2331</v>
      </c>
    </row>
    <row r="673" spans="2:21" ht="17.45" customHeight="1">
      <c r="B673" s="26">
        <v>668</v>
      </c>
      <c r="C673" s="380" t="s">
        <v>2702</v>
      </c>
      <c r="D673" s="652" t="s">
        <v>2224</v>
      </c>
      <c r="E673" s="253" t="s">
        <v>2703</v>
      </c>
      <c r="F673" s="451"/>
      <c r="G673" s="451"/>
      <c r="H673" s="223" t="s">
        <v>2704</v>
      </c>
      <c r="I673" s="57" t="s">
        <v>2705</v>
      </c>
      <c r="J673" s="57" t="s">
        <v>2706</v>
      </c>
      <c r="K673" s="415">
        <v>44207</v>
      </c>
      <c r="L673" s="415">
        <v>45302</v>
      </c>
      <c r="M673" s="64">
        <v>36</v>
      </c>
      <c r="N673" s="358">
        <v>63144000</v>
      </c>
      <c r="O673" s="64">
        <f t="shared" si="57"/>
        <v>1754000</v>
      </c>
      <c r="P673" s="74">
        <f t="shared" ca="1" si="58"/>
        <v>11.944103028549337</v>
      </c>
      <c r="Q673" s="75">
        <f t="shared" ca="1" si="56"/>
        <v>19294000</v>
      </c>
      <c r="R673" s="61">
        <f>'[1]Si Cepat'!J8438</f>
        <v>25248649</v>
      </c>
      <c r="S673" s="118">
        <f>'[1]Si Cepat'!F8439</f>
        <v>14</v>
      </c>
      <c r="T673" s="38">
        <f t="shared" si="55"/>
        <v>37895351</v>
      </c>
      <c r="U673" s="499" t="s">
        <v>2331</v>
      </c>
    </row>
    <row r="674" spans="2:21" ht="17.45" customHeight="1">
      <c r="B674" s="39">
        <v>669</v>
      </c>
      <c r="C674" s="380" t="s">
        <v>2707</v>
      </c>
      <c r="D674" s="652" t="s">
        <v>2224</v>
      </c>
      <c r="E674" s="253" t="s">
        <v>2372</v>
      </c>
      <c r="F674" s="451"/>
      <c r="G674" s="451"/>
      <c r="H674" s="223" t="s">
        <v>2708</v>
      </c>
      <c r="I674" s="57" t="s">
        <v>2709</v>
      </c>
      <c r="J674" s="57" t="s">
        <v>2710</v>
      </c>
      <c r="K674" s="415">
        <v>44209</v>
      </c>
      <c r="L674" s="415">
        <v>45304</v>
      </c>
      <c r="M674" s="64">
        <v>36</v>
      </c>
      <c r="N674" s="358">
        <v>55944000</v>
      </c>
      <c r="O674" s="64">
        <f t="shared" si="57"/>
        <v>1554000</v>
      </c>
      <c r="P674" s="74">
        <f t="shared" ca="1" si="58"/>
        <v>11.877436361882671</v>
      </c>
      <c r="Q674" s="75">
        <f t="shared" ca="1" si="56"/>
        <v>17094000</v>
      </c>
      <c r="R674" s="61">
        <f>'[1]Si Cepat'!J6081</f>
        <v>10779809</v>
      </c>
      <c r="S674" s="118">
        <f>'[1]Si Cepat'!F6082</f>
        <v>10</v>
      </c>
      <c r="T674" s="38">
        <f t="shared" si="55"/>
        <v>45164191</v>
      </c>
      <c r="U674" s="499" t="s">
        <v>2331</v>
      </c>
    </row>
    <row r="675" spans="2:21" ht="17.45" customHeight="1">
      <c r="B675" s="26">
        <v>670</v>
      </c>
      <c r="C675" s="380" t="s">
        <v>2707</v>
      </c>
      <c r="D675" s="652" t="s">
        <v>2224</v>
      </c>
      <c r="E675" s="253" t="s">
        <v>2372</v>
      </c>
      <c r="F675" s="451"/>
      <c r="G675" s="451"/>
      <c r="H675" s="223" t="s">
        <v>2711</v>
      </c>
      <c r="I675" s="57" t="s">
        <v>2712</v>
      </c>
      <c r="J675" s="57" t="s">
        <v>2713</v>
      </c>
      <c r="K675" s="415">
        <v>44209</v>
      </c>
      <c r="L675" s="415">
        <v>45304</v>
      </c>
      <c r="M675" s="64">
        <v>36</v>
      </c>
      <c r="N675" s="358">
        <v>55944000</v>
      </c>
      <c r="O675" s="64">
        <f t="shared" si="57"/>
        <v>1554000</v>
      </c>
      <c r="P675" s="74">
        <f t="shared" ca="1" si="58"/>
        <v>11.877436361882671</v>
      </c>
      <c r="Q675" s="75">
        <f t="shared" ref="Q675:Q685" ca="1" si="60">LEFT(P675,2)*O675</f>
        <v>17094000</v>
      </c>
      <c r="R675" s="61">
        <f>'[1]Si Cepat'!J6142</f>
        <v>15371103</v>
      </c>
      <c r="S675" s="118">
        <f>'[1]Si Cepat'!F6143</f>
        <v>9</v>
      </c>
      <c r="T675" s="38">
        <f t="shared" si="55"/>
        <v>40572897</v>
      </c>
      <c r="U675" s="499" t="s">
        <v>2331</v>
      </c>
    </row>
    <row r="676" spans="2:21" ht="17.45" customHeight="1">
      <c r="B676" s="39">
        <v>671</v>
      </c>
      <c r="C676" s="380" t="s">
        <v>2707</v>
      </c>
      <c r="D676" s="652" t="s">
        <v>2224</v>
      </c>
      <c r="E676" s="253" t="s">
        <v>2372</v>
      </c>
      <c r="F676" s="451"/>
      <c r="G676" s="451"/>
      <c r="H676" s="223" t="s">
        <v>2714</v>
      </c>
      <c r="I676" s="57" t="s">
        <v>2715</v>
      </c>
      <c r="J676" s="57" t="s">
        <v>2716</v>
      </c>
      <c r="K676" s="415">
        <v>44209</v>
      </c>
      <c r="L676" s="415">
        <v>45304</v>
      </c>
      <c r="M676" s="64">
        <v>36</v>
      </c>
      <c r="N676" s="358">
        <v>55944000</v>
      </c>
      <c r="O676" s="64">
        <f t="shared" ref="O676:O739" si="61">N676/M676</f>
        <v>1554000</v>
      </c>
      <c r="P676" s="74">
        <f t="shared" ca="1" si="58"/>
        <v>11.877436361882671</v>
      </c>
      <c r="Q676" s="75">
        <f t="shared" ca="1" si="60"/>
        <v>17094000</v>
      </c>
      <c r="R676" s="61">
        <f>'[1]Si Cepat'!J6203</f>
        <v>11282920</v>
      </c>
      <c r="S676" s="118">
        <f>'[1]Si Cepat'!F6204</f>
        <v>6</v>
      </c>
      <c r="T676" s="38">
        <f t="shared" si="55"/>
        <v>44661080</v>
      </c>
      <c r="U676" s="499" t="s">
        <v>2331</v>
      </c>
    </row>
    <row r="677" spans="2:21" ht="17.45" customHeight="1">
      <c r="B677" s="26">
        <v>672</v>
      </c>
      <c r="C677" s="399" t="s">
        <v>2717</v>
      </c>
      <c r="D677" s="652" t="s">
        <v>2224</v>
      </c>
      <c r="E677" s="253" t="s">
        <v>2718</v>
      </c>
      <c r="F677" s="504"/>
      <c r="G677" s="504"/>
      <c r="H677" s="335" t="s">
        <v>2719</v>
      </c>
      <c r="I677" s="336" t="s">
        <v>2720</v>
      </c>
      <c r="J677" s="336" t="s">
        <v>2721</v>
      </c>
      <c r="K677" s="422">
        <v>44221</v>
      </c>
      <c r="L677" s="422">
        <v>45316</v>
      </c>
      <c r="M677" s="60">
        <v>36</v>
      </c>
      <c r="N677" s="371">
        <v>61344000</v>
      </c>
      <c r="O677" s="60">
        <f t="shared" si="61"/>
        <v>1704000</v>
      </c>
      <c r="P677" s="74">
        <f t="shared" ca="1" si="58"/>
        <v>11.47743636188267</v>
      </c>
      <c r="Q677" s="75">
        <f t="shared" ca="1" si="60"/>
        <v>18744000</v>
      </c>
      <c r="R677" s="127">
        <f>'[1]Si Cepat'!J7476</f>
        <v>22432360</v>
      </c>
      <c r="S677" s="128">
        <f>'[1]Si Cepat'!F7477</f>
        <v>4</v>
      </c>
      <c r="T677" s="108">
        <f t="shared" si="55"/>
        <v>38911640</v>
      </c>
      <c r="U677" s="499" t="s">
        <v>2331</v>
      </c>
    </row>
    <row r="678" spans="2:21" ht="17.45" customHeight="1">
      <c r="B678" s="39">
        <v>673</v>
      </c>
      <c r="C678" s="399" t="s">
        <v>2722</v>
      </c>
      <c r="D678" s="652" t="s">
        <v>2224</v>
      </c>
      <c r="E678" s="253" t="s">
        <v>2372</v>
      </c>
      <c r="F678" s="504"/>
      <c r="G678" s="504"/>
      <c r="H678" s="658" t="s">
        <v>2723</v>
      </c>
      <c r="I678" s="659" t="s">
        <v>2724</v>
      </c>
      <c r="J678" s="659" t="s">
        <v>2725</v>
      </c>
      <c r="K678" s="422">
        <v>44225</v>
      </c>
      <c r="L678" s="422">
        <v>45320</v>
      </c>
      <c r="M678" s="60">
        <v>36</v>
      </c>
      <c r="N678" s="371">
        <v>59544000</v>
      </c>
      <c r="O678" s="60">
        <f t="shared" si="61"/>
        <v>1654000</v>
      </c>
      <c r="P678" s="74">
        <f t="shared" ca="1" si="58"/>
        <v>11.344103028549338</v>
      </c>
      <c r="Q678" s="75">
        <f t="shared" ca="1" si="60"/>
        <v>18194000</v>
      </c>
      <c r="R678" s="127">
        <f>'[1]Si Cepat'!J7860</f>
        <v>17784450</v>
      </c>
      <c r="S678" s="128">
        <f>'[1]Si Cepat'!F7861</f>
        <v>8</v>
      </c>
      <c r="T678" s="108">
        <f t="shared" si="55"/>
        <v>41759550</v>
      </c>
      <c r="U678" s="499" t="s">
        <v>2331</v>
      </c>
    </row>
    <row r="679" spans="2:21" ht="17.45" customHeight="1">
      <c r="B679" s="26">
        <v>674</v>
      </c>
      <c r="C679" s="399" t="s">
        <v>2722</v>
      </c>
      <c r="D679" s="652" t="s">
        <v>2224</v>
      </c>
      <c r="E679" s="253" t="s">
        <v>2372</v>
      </c>
      <c r="F679" s="504"/>
      <c r="G679" s="504"/>
      <c r="H679" s="658" t="s">
        <v>2726</v>
      </c>
      <c r="I679" s="659" t="s">
        <v>2727</v>
      </c>
      <c r="J679" s="659" t="s">
        <v>2728</v>
      </c>
      <c r="K679" s="422">
        <v>44225</v>
      </c>
      <c r="L679" s="422">
        <v>45320</v>
      </c>
      <c r="M679" s="60">
        <v>36</v>
      </c>
      <c r="N679" s="371">
        <v>59544000</v>
      </c>
      <c r="O679" s="60">
        <f t="shared" si="61"/>
        <v>1654000</v>
      </c>
      <c r="P679" s="74">
        <f t="shared" ref="P679:P685" ca="1" si="62">($P$3-K679)/30</f>
        <v>11.344103028549338</v>
      </c>
      <c r="Q679" s="75">
        <f t="shared" ca="1" si="60"/>
        <v>18194000</v>
      </c>
      <c r="R679" s="127">
        <f>'[1]Si Cepat'!J10642</f>
        <v>7448980</v>
      </c>
      <c r="S679" s="128">
        <f>'[1]Si Cepat'!F10643</f>
        <v>5</v>
      </c>
      <c r="T679" s="108">
        <f t="shared" si="55"/>
        <v>52095020</v>
      </c>
      <c r="U679" s="499" t="s">
        <v>2331</v>
      </c>
    </row>
    <row r="680" spans="2:21" ht="17.45" customHeight="1">
      <c r="B680" s="39">
        <v>675</v>
      </c>
      <c r="C680" s="399" t="s">
        <v>2729</v>
      </c>
      <c r="D680" s="652" t="s">
        <v>2224</v>
      </c>
      <c r="E680" s="253" t="s">
        <v>2381</v>
      </c>
      <c r="F680" s="504"/>
      <c r="G680" s="504"/>
      <c r="H680" s="335" t="s">
        <v>2730</v>
      </c>
      <c r="I680" s="336" t="s">
        <v>2731</v>
      </c>
      <c r="J680" s="336" t="s">
        <v>2732</v>
      </c>
      <c r="K680" s="422">
        <v>44227</v>
      </c>
      <c r="L680" s="422">
        <v>45322</v>
      </c>
      <c r="M680" s="60">
        <v>36</v>
      </c>
      <c r="N680" s="371">
        <v>26280000</v>
      </c>
      <c r="O680" s="60">
        <f t="shared" si="61"/>
        <v>730000</v>
      </c>
      <c r="P680" s="74">
        <f t="shared" ca="1" si="62"/>
        <v>11.277436361882671</v>
      </c>
      <c r="Q680" s="75">
        <f t="shared" ca="1" si="60"/>
        <v>8030000</v>
      </c>
      <c r="R680" s="127">
        <f>'[1]Si Cepat'!J5960</f>
        <v>3605170</v>
      </c>
      <c r="S680" s="128">
        <f>'[1]Si Cepat'!F5961</f>
        <v>3</v>
      </c>
      <c r="T680" s="108">
        <f t="shared" si="55"/>
        <v>22674830</v>
      </c>
      <c r="U680" s="499" t="s">
        <v>2331</v>
      </c>
    </row>
    <row r="681" spans="2:21" ht="17.45" customHeight="1">
      <c r="B681" s="26">
        <v>676</v>
      </c>
      <c r="C681" s="380" t="s">
        <v>2729</v>
      </c>
      <c r="D681" s="643" t="s">
        <v>2224</v>
      </c>
      <c r="E681" s="246" t="s">
        <v>2381</v>
      </c>
      <c r="F681" s="451"/>
      <c r="G681" s="451"/>
      <c r="H681" s="223" t="s">
        <v>2733</v>
      </c>
      <c r="I681" s="57" t="s">
        <v>2734</v>
      </c>
      <c r="J681" s="57" t="s">
        <v>2735</v>
      </c>
      <c r="K681" s="415">
        <v>44227</v>
      </c>
      <c r="L681" s="415">
        <v>45322</v>
      </c>
      <c r="M681" s="64">
        <v>36</v>
      </c>
      <c r="N681" s="371">
        <v>26280000</v>
      </c>
      <c r="O681" s="60">
        <f t="shared" si="61"/>
        <v>730000</v>
      </c>
      <c r="P681" s="74">
        <f t="shared" ca="1" si="62"/>
        <v>11.277436361882671</v>
      </c>
      <c r="Q681" s="75">
        <f t="shared" ca="1" si="60"/>
        <v>8030000</v>
      </c>
      <c r="R681" s="61">
        <f>'[1]Si Cepat'!J6021</f>
        <v>5322550</v>
      </c>
      <c r="S681" s="118">
        <f>'[1]Si Cepat'!F6022</f>
        <v>6</v>
      </c>
      <c r="T681" s="108">
        <f t="shared" si="55"/>
        <v>20957450</v>
      </c>
      <c r="U681" s="499" t="s">
        <v>2331</v>
      </c>
    </row>
    <row r="682" spans="2:21" ht="17.45" customHeight="1">
      <c r="B682" s="39">
        <v>677</v>
      </c>
      <c r="C682" s="380" t="s">
        <v>2736</v>
      </c>
      <c r="D682" s="643" t="s">
        <v>2224</v>
      </c>
      <c r="E682" s="246" t="s">
        <v>2737</v>
      </c>
      <c r="F682" s="451"/>
      <c r="G682" s="451"/>
      <c r="H682" s="223" t="s">
        <v>2738</v>
      </c>
      <c r="I682" s="57" t="s">
        <v>2739</v>
      </c>
      <c r="J682" s="57" t="s">
        <v>2740</v>
      </c>
      <c r="K682" s="415">
        <v>44225</v>
      </c>
      <c r="L682" s="415">
        <v>45320</v>
      </c>
      <c r="M682" s="64">
        <v>36</v>
      </c>
      <c r="N682" s="358">
        <v>33480000</v>
      </c>
      <c r="O682" s="60">
        <f t="shared" si="61"/>
        <v>930000</v>
      </c>
      <c r="P682" s="74">
        <f t="shared" ca="1" si="62"/>
        <v>11.344103028549338</v>
      </c>
      <c r="Q682" s="75">
        <f t="shared" ca="1" si="60"/>
        <v>10230000</v>
      </c>
      <c r="R682" s="61">
        <f>'[1]Si Cepat'!J8037</f>
        <v>1473965</v>
      </c>
      <c r="S682" s="118">
        <f>'[1]Si Cepat'!F8038</f>
        <v>1</v>
      </c>
      <c r="T682" s="108">
        <f t="shared" si="55"/>
        <v>32006035</v>
      </c>
      <c r="U682" s="499" t="s">
        <v>2331</v>
      </c>
    </row>
    <row r="683" spans="2:21" ht="17.45" customHeight="1">
      <c r="B683" s="26">
        <v>678</v>
      </c>
      <c r="C683" s="380" t="s">
        <v>2736</v>
      </c>
      <c r="D683" s="643" t="s">
        <v>2224</v>
      </c>
      <c r="E683" s="246" t="s">
        <v>2737</v>
      </c>
      <c r="F683" s="451"/>
      <c r="G683" s="451"/>
      <c r="H683" s="223" t="s">
        <v>2741</v>
      </c>
      <c r="I683" s="57" t="s">
        <v>2742</v>
      </c>
      <c r="J683" s="57" t="s">
        <v>2743</v>
      </c>
      <c r="K683" s="415">
        <v>44225</v>
      </c>
      <c r="L683" s="415">
        <v>45320</v>
      </c>
      <c r="M683" s="64">
        <v>36</v>
      </c>
      <c r="N683" s="358">
        <v>33480000</v>
      </c>
      <c r="O683" s="60">
        <f t="shared" si="61"/>
        <v>930000</v>
      </c>
      <c r="P683" s="74">
        <f t="shared" ca="1" si="62"/>
        <v>11.344103028549338</v>
      </c>
      <c r="Q683" s="75">
        <f t="shared" ca="1" si="60"/>
        <v>10230000</v>
      </c>
      <c r="R683" s="61">
        <f>'[1]Si Cepat'!J8098</f>
        <v>3304000</v>
      </c>
      <c r="S683" s="118">
        <f>'[1]Si Cepat'!F8099</f>
        <v>3</v>
      </c>
      <c r="T683" s="108">
        <f t="shared" si="55"/>
        <v>30176000</v>
      </c>
      <c r="U683" s="499" t="s">
        <v>2331</v>
      </c>
    </row>
    <row r="684" spans="2:21" ht="17.45" customHeight="1">
      <c r="B684" s="39">
        <v>679</v>
      </c>
      <c r="C684" s="380" t="s">
        <v>2736</v>
      </c>
      <c r="D684" s="643" t="s">
        <v>2224</v>
      </c>
      <c r="E684" s="246" t="s">
        <v>2737</v>
      </c>
      <c r="F684" s="451"/>
      <c r="G684" s="451"/>
      <c r="H684" s="223" t="s">
        <v>2744</v>
      </c>
      <c r="I684" s="57" t="s">
        <v>2745</v>
      </c>
      <c r="J684" s="57" t="s">
        <v>2746</v>
      </c>
      <c r="K684" s="415">
        <v>44225</v>
      </c>
      <c r="L684" s="415">
        <v>45320</v>
      </c>
      <c r="M684" s="64">
        <v>36</v>
      </c>
      <c r="N684" s="358">
        <v>33480000</v>
      </c>
      <c r="O684" s="60">
        <f t="shared" si="61"/>
        <v>930000</v>
      </c>
      <c r="P684" s="74">
        <f ca="1">($P$3-K684)/30</f>
        <v>11.344103028549338</v>
      </c>
      <c r="Q684" s="75">
        <f t="shared" ca="1" si="60"/>
        <v>10230000</v>
      </c>
      <c r="R684" s="61">
        <f>'[1]Si Cepat'!J8159</f>
        <v>4238325</v>
      </c>
      <c r="S684" s="118">
        <f>'[1]Si Cepat'!F8160</f>
        <v>3</v>
      </c>
      <c r="T684" s="108">
        <f t="shared" si="55"/>
        <v>29241675</v>
      </c>
      <c r="U684" s="499" t="s">
        <v>2331</v>
      </c>
    </row>
    <row r="685" spans="2:21" ht="17.45" customHeight="1">
      <c r="B685" s="26">
        <v>680</v>
      </c>
      <c r="C685" s="380" t="s">
        <v>2736</v>
      </c>
      <c r="D685" s="643" t="s">
        <v>2224</v>
      </c>
      <c r="E685" s="246" t="s">
        <v>2737</v>
      </c>
      <c r="F685" s="451"/>
      <c r="G685" s="451"/>
      <c r="H685" s="223" t="s">
        <v>2747</v>
      </c>
      <c r="I685" s="57" t="s">
        <v>2748</v>
      </c>
      <c r="J685" s="57" t="s">
        <v>2749</v>
      </c>
      <c r="K685" s="415">
        <v>44225</v>
      </c>
      <c r="L685" s="415">
        <v>45320</v>
      </c>
      <c r="M685" s="64">
        <v>36</v>
      </c>
      <c r="N685" s="358">
        <v>33480000</v>
      </c>
      <c r="O685" s="64">
        <f t="shared" si="61"/>
        <v>930000</v>
      </c>
      <c r="P685" s="116">
        <f t="shared" ca="1" si="62"/>
        <v>11.344103028549338</v>
      </c>
      <c r="Q685" s="117">
        <f t="shared" ca="1" si="60"/>
        <v>10230000</v>
      </c>
      <c r="R685" s="61">
        <f>'[1]Si Cepat'!J8221</f>
        <v>2210612</v>
      </c>
      <c r="S685" s="118">
        <f>'[1]Si Cepat'!F8222</f>
        <v>2</v>
      </c>
      <c r="T685" s="38">
        <f t="shared" si="55"/>
        <v>31269388</v>
      </c>
      <c r="U685" s="499" t="s">
        <v>2331</v>
      </c>
    </row>
    <row r="686" spans="2:21" ht="17.45" customHeight="1">
      <c r="B686" s="39">
        <v>681</v>
      </c>
      <c r="C686" s="380" t="s">
        <v>2750</v>
      </c>
      <c r="D686" s="643" t="s">
        <v>2224</v>
      </c>
      <c r="E686" s="246" t="s">
        <v>2381</v>
      </c>
      <c r="F686" s="451"/>
      <c r="G686" s="451"/>
      <c r="H686" s="223" t="s">
        <v>2751</v>
      </c>
      <c r="I686" s="57" t="s">
        <v>2752</v>
      </c>
      <c r="J686" s="57" t="s">
        <v>2753</v>
      </c>
      <c r="K686" s="415">
        <v>44301</v>
      </c>
      <c r="L686" s="415">
        <v>45397</v>
      </c>
      <c r="M686" s="64">
        <v>36</v>
      </c>
      <c r="N686" s="358">
        <v>33480000</v>
      </c>
      <c r="O686" s="64">
        <f>N686/M686</f>
        <v>930000</v>
      </c>
      <c r="P686" s="116">
        <f ca="1">($P$3-K686)/30</f>
        <v>8.8107696952160044</v>
      </c>
      <c r="Q686" s="117">
        <f ca="1">LEFT(P686,2)*O686</f>
        <v>7440000</v>
      </c>
      <c r="R686" s="61"/>
      <c r="S686" s="118"/>
      <c r="T686" s="38">
        <f>N686-R686</f>
        <v>33480000</v>
      </c>
      <c r="U686" s="499"/>
    </row>
    <row r="687" spans="2:21" ht="17.45" customHeight="1">
      <c r="B687" s="26">
        <v>682</v>
      </c>
      <c r="C687" s="380" t="s">
        <v>2754</v>
      </c>
      <c r="D687" s="643" t="s">
        <v>2224</v>
      </c>
      <c r="E687" s="246" t="s">
        <v>2703</v>
      </c>
      <c r="F687" s="451"/>
      <c r="G687" s="451"/>
      <c r="H687" s="223" t="s">
        <v>2755</v>
      </c>
      <c r="I687" s="57" t="s">
        <v>2756</v>
      </c>
      <c r="J687" s="57" t="s">
        <v>2757</v>
      </c>
      <c r="K687" s="415">
        <v>44266</v>
      </c>
      <c r="L687" s="415">
        <v>45362</v>
      </c>
      <c r="M687" s="64">
        <v>36</v>
      </c>
      <c r="N687" s="358">
        <v>63144000</v>
      </c>
      <c r="O687" s="64">
        <f t="shared" si="61"/>
        <v>1754000</v>
      </c>
      <c r="P687" s="116">
        <f t="shared" ref="P687:P750" ca="1" si="63">($P$3-K687)/30</f>
        <v>9.9774363618826705</v>
      </c>
      <c r="Q687" s="117">
        <f t="shared" ref="Q687:Q750" ca="1" si="64">LEFT(P687,2)*O687</f>
        <v>15786000</v>
      </c>
      <c r="R687" s="61">
        <f>'[1]Si Cepat'!J13902</f>
        <v>1067000</v>
      </c>
      <c r="S687" s="118">
        <f>'[1]Si Cepat'!F13903</f>
        <v>1</v>
      </c>
      <c r="T687" s="38">
        <f t="shared" si="55"/>
        <v>62077000</v>
      </c>
      <c r="U687" s="499"/>
    </row>
    <row r="688" spans="2:21" ht="17.45" customHeight="1">
      <c r="B688" s="39">
        <v>683</v>
      </c>
      <c r="C688" s="380" t="s">
        <v>2754</v>
      </c>
      <c r="D688" s="643" t="s">
        <v>2224</v>
      </c>
      <c r="E688" s="246" t="s">
        <v>2703</v>
      </c>
      <c r="F688" s="451"/>
      <c r="G688" s="451"/>
      <c r="H688" s="223" t="s">
        <v>2758</v>
      </c>
      <c r="I688" s="57" t="s">
        <v>2759</v>
      </c>
      <c r="J688" s="57" t="s">
        <v>2760</v>
      </c>
      <c r="K688" s="415">
        <v>44266</v>
      </c>
      <c r="L688" s="415">
        <v>45362</v>
      </c>
      <c r="M688" s="64">
        <v>36</v>
      </c>
      <c r="N688" s="358">
        <v>63144000</v>
      </c>
      <c r="O688" s="64">
        <f t="shared" si="61"/>
        <v>1754000</v>
      </c>
      <c r="P688" s="116">
        <f t="shared" ca="1" si="63"/>
        <v>9.9774363618826705</v>
      </c>
      <c r="Q688" s="117">
        <f t="shared" ca="1" si="64"/>
        <v>15786000</v>
      </c>
      <c r="R688" s="61">
        <f>'[1]Si Cepat'!J11460</f>
        <v>1443500</v>
      </c>
      <c r="S688" s="118">
        <f>'[1]Si Cepat'!F11461</f>
        <v>2</v>
      </c>
      <c r="T688" s="38">
        <f t="shared" si="55"/>
        <v>61700500</v>
      </c>
      <c r="U688" s="499"/>
    </row>
    <row r="689" spans="2:21" ht="17.45" customHeight="1">
      <c r="B689" s="26">
        <v>684</v>
      </c>
      <c r="C689" s="380" t="s">
        <v>2754</v>
      </c>
      <c r="D689" s="643" t="s">
        <v>2224</v>
      </c>
      <c r="E689" s="246" t="s">
        <v>2703</v>
      </c>
      <c r="F689" s="451"/>
      <c r="G689" s="451"/>
      <c r="H689" s="223" t="s">
        <v>2761</v>
      </c>
      <c r="I689" s="57" t="s">
        <v>2762</v>
      </c>
      <c r="J689" s="57" t="s">
        <v>2763</v>
      </c>
      <c r="K689" s="415">
        <v>44266</v>
      </c>
      <c r="L689" s="415">
        <v>45362</v>
      </c>
      <c r="M689" s="64">
        <v>36</v>
      </c>
      <c r="N689" s="358">
        <v>63144000</v>
      </c>
      <c r="O689" s="64">
        <f t="shared" si="61"/>
        <v>1754000</v>
      </c>
      <c r="P689" s="116">
        <f t="shared" ca="1" si="63"/>
        <v>9.9774363618826705</v>
      </c>
      <c r="Q689" s="117">
        <f t="shared" ca="1" si="64"/>
        <v>15786000</v>
      </c>
      <c r="R689" s="61"/>
      <c r="S689" s="118"/>
      <c r="T689" s="38">
        <f t="shared" si="55"/>
        <v>63144000</v>
      </c>
      <c r="U689" s="499"/>
    </row>
    <row r="690" spans="2:21" ht="17.45" customHeight="1">
      <c r="B690" s="39">
        <v>685</v>
      </c>
      <c r="C690" s="380" t="s">
        <v>2764</v>
      </c>
      <c r="D690" s="643" t="s">
        <v>2224</v>
      </c>
      <c r="E690" s="246" t="s">
        <v>2381</v>
      </c>
      <c r="F690" s="451"/>
      <c r="G690" s="451"/>
      <c r="H690" s="223" t="s">
        <v>2765</v>
      </c>
      <c r="I690" s="57" t="s">
        <v>2766</v>
      </c>
      <c r="J690" s="57" t="s">
        <v>2767</v>
      </c>
      <c r="K690" s="415">
        <v>44272</v>
      </c>
      <c r="L690" s="415">
        <v>45368</v>
      </c>
      <c r="M690" s="64">
        <v>36</v>
      </c>
      <c r="N690" s="358">
        <v>22680000</v>
      </c>
      <c r="O690" s="64">
        <f t="shared" si="61"/>
        <v>630000</v>
      </c>
      <c r="P690" s="116">
        <f t="shared" ca="1" si="63"/>
        <v>9.7774363618826712</v>
      </c>
      <c r="Q690" s="117">
        <f t="shared" ca="1" si="64"/>
        <v>5670000</v>
      </c>
      <c r="R690" s="61">
        <f>'[1]Si Cepat'!J8497</f>
        <v>1201750</v>
      </c>
      <c r="S690" s="118">
        <f>'[1]Si Cepat'!F8498</f>
        <v>1</v>
      </c>
      <c r="T690" s="38">
        <f t="shared" si="55"/>
        <v>21478250</v>
      </c>
      <c r="U690" s="499"/>
    </row>
    <row r="691" spans="2:21" ht="17.45" customHeight="1">
      <c r="B691" s="26">
        <v>686</v>
      </c>
      <c r="C691" s="380" t="s">
        <v>2768</v>
      </c>
      <c r="D691" s="643" t="s">
        <v>2224</v>
      </c>
      <c r="E691" s="246" t="s">
        <v>2381</v>
      </c>
      <c r="F691" s="451"/>
      <c r="G691" s="451"/>
      <c r="H691" s="223" t="s">
        <v>2769</v>
      </c>
      <c r="I691" s="57" t="s">
        <v>2770</v>
      </c>
      <c r="J691" s="57" t="s">
        <v>2771</v>
      </c>
      <c r="K691" s="415">
        <v>44275</v>
      </c>
      <c r="L691" s="415">
        <v>45371</v>
      </c>
      <c r="M691" s="64">
        <v>36</v>
      </c>
      <c r="N691" s="358">
        <v>26280000</v>
      </c>
      <c r="O691" s="64">
        <f t="shared" si="61"/>
        <v>730000</v>
      </c>
      <c r="P691" s="116">
        <f t="shared" ca="1" si="63"/>
        <v>9.6774363618826715</v>
      </c>
      <c r="Q691" s="117">
        <f t="shared" ca="1" si="64"/>
        <v>6570000</v>
      </c>
      <c r="R691" s="61"/>
      <c r="S691" s="118"/>
      <c r="T691" s="38">
        <f t="shared" si="55"/>
        <v>26280000</v>
      </c>
      <c r="U691" s="499"/>
    </row>
    <row r="692" spans="2:21" ht="17.45" customHeight="1">
      <c r="B692" s="39">
        <v>687</v>
      </c>
      <c r="C692" s="380" t="s">
        <v>2772</v>
      </c>
      <c r="D692" s="643" t="s">
        <v>2224</v>
      </c>
      <c r="E692" s="246" t="s">
        <v>2773</v>
      </c>
      <c r="F692" s="451"/>
      <c r="G692" s="451"/>
      <c r="H692" s="223" t="s">
        <v>2774</v>
      </c>
      <c r="I692" s="57" t="s">
        <v>2775</v>
      </c>
      <c r="J692" s="57" t="s">
        <v>2776</v>
      </c>
      <c r="K692" s="415">
        <v>44272</v>
      </c>
      <c r="L692" s="415">
        <v>45368</v>
      </c>
      <c r="M692" s="64">
        <v>36</v>
      </c>
      <c r="N692" s="358">
        <v>33480000</v>
      </c>
      <c r="O692" s="64">
        <f t="shared" si="61"/>
        <v>930000</v>
      </c>
      <c r="P692" s="116">
        <f t="shared" ca="1" si="63"/>
        <v>9.7774363618826712</v>
      </c>
      <c r="Q692" s="117">
        <f t="shared" ca="1" si="64"/>
        <v>8370000</v>
      </c>
      <c r="R692" s="61">
        <f>'[1]Si Cepat'!J11401</f>
        <v>1118450</v>
      </c>
      <c r="S692" s="118">
        <f>'[1]Si Cepat'!F11402</f>
        <v>2</v>
      </c>
      <c r="T692" s="38">
        <f t="shared" si="55"/>
        <v>32361550</v>
      </c>
      <c r="U692" s="499" t="s">
        <v>2331</v>
      </c>
    </row>
    <row r="693" spans="2:21" ht="17.45" customHeight="1">
      <c r="B693" s="26">
        <v>688</v>
      </c>
      <c r="C693" s="380" t="s">
        <v>2777</v>
      </c>
      <c r="D693" s="643" t="s">
        <v>2224</v>
      </c>
      <c r="E693" s="246" t="s">
        <v>2773</v>
      </c>
      <c r="F693" s="451"/>
      <c r="G693" s="451"/>
      <c r="H693" s="660" t="s">
        <v>2778</v>
      </c>
      <c r="I693" s="57" t="s">
        <v>2779</v>
      </c>
      <c r="J693" s="57" t="s">
        <v>2780</v>
      </c>
      <c r="K693" s="415">
        <v>44277</v>
      </c>
      <c r="L693" s="415">
        <v>45373</v>
      </c>
      <c r="M693" s="64">
        <v>36</v>
      </c>
      <c r="N693" s="358">
        <v>33480000</v>
      </c>
      <c r="O693" s="64">
        <f t="shared" si="61"/>
        <v>930000</v>
      </c>
      <c r="P693" s="116">
        <f t="shared" ca="1" si="63"/>
        <v>9.6107696952160033</v>
      </c>
      <c r="Q693" s="117">
        <f t="shared" ca="1" si="64"/>
        <v>8370000</v>
      </c>
      <c r="R693" s="61">
        <f>'[1]Si Cepat'!J10461</f>
        <v>6140370</v>
      </c>
      <c r="S693" s="118">
        <f>'[1]Si Cepat'!F10462</f>
        <v>8</v>
      </c>
      <c r="T693" s="38">
        <f t="shared" si="55"/>
        <v>27339630</v>
      </c>
      <c r="U693" s="499" t="s">
        <v>2331</v>
      </c>
    </row>
    <row r="694" spans="2:21" ht="17.45" customHeight="1">
      <c r="B694" s="39">
        <v>689</v>
      </c>
      <c r="C694" s="380" t="s">
        <v>2781</v>
      </c>
      <c r="D694" s="643" t="s">
        <v>2224</v>
      </c>
      <c r="E694" s="246" t="s">
        <v>2381</v>
      </c>
      <c r="F694" s="451"/>
      <c r="G694" s="451"/>
      <c r="H694" s="223" t="s">
        <v>2782</v>
      </c>
      <c r="I694" s="57" t="s">
        <v>2783</v>
      </c>
      <c r="J694" s="57" t="s">
        <v>2784</v>
      </c>
      <c r="K694" s="415">
        <v>44281</v>
      </c>
      <c r="L694" s="415">
        <v>45377</v>
      </c>
      <c r="M694" s="64">
        <v>36</v>
      </c>
      <c r="N694" s="358">
        <v>26280000</v>
      </c>
      <c r="O694" s="64">
        <f t="shared" si="61"/>
        <v>730000</v>
      </c>
      <c r="P694" s="116">
        <f t="shared" ca="1" si="63"/>
        <v>9.4774363618826705</v>
      </c>
      <c r="Q694" s="117">
        <f t="shared" ca="1" si="64"/>
        <v>6570000</v>
      </c>
      <c r="R694" s="61">
        <f>'[1]Si Cepat'!J11221</f>
        <v>1322200</v>
      </c>
      <c r="S694" s="118">
        <f>'[1]Si Cepat'!F11222</f>
        <v>1</v>
      </c>
      <c r="T694" s="38">
        <f t="shared" si="55"/>
        <v>24957800</v>
      </c>
      <c r="U694" s="499" t="s">
        <v>2331</v>
      </c>
    </row>
    <row r="695" spans="2:21" ht="17.45" customHeight="1">
      <c r="B695" s="26">
        <v>690</v>
      </c>
      <c r="C695" s="380" t="s">
        <v>2785</v>
      </c>
      <c r="D695" s="643" t="s">
        <v>2224</v>
      </c>
      <c r="E695" s="246" t="s">
        <v>2786</v>
      </c>
      <c r="F695" s="451"/>
      <c r="G695" s="451"/>
      <c r="H695" s="223" t="s">
        <v>2787</v>
      </c>
      <c r="I695" s="57" t="s">
        <v>2788</v>
      </c>
      <c r="J695" s="57" t="s">
        <v>2789</v>
      </c>
      <c r="K695" s="415">
        <v>44286</v>
      </c>
      <c r="L695" s="415">
        <v>45382</v>
      </c>
      <c r="M695" s="64">
        <v>36</v>
      </c>
      <c r="N695" s="358">
        <v>33480000</v>
      </c>
      <c r="O695" s="64">
        <f t="shared" si="61"/>
        <v>930000</v>
      </c>
      <c r="P695" s="116">
        <f t="shared" ca="1" si="63"/>
        <v>9.3107696952160044</v>
      </c>
      <c r="Q695" s="117">
        <f t="shared" ca="1" si="64"/>
        <v>8370000</v>
      </c>
      <c r="R695" s="61">
        <f>'[1]Si Cepat'!J10402</f>
        <v>10902105</v>
      </c>
      <c r="S695" s="118">
        <f>'[1]Si Cepat'!F10403</f>
        <v>14</v>
      </c>
      <c r="T695" s="38">
        <f t="shared" si="55"/>
        <v>22577895</v>
      </c>
      <c r="U695" s="499" t="s">
        <v>2331</v>
      </c>
    </row>
    <row r="696" spans="2:21" ht="17.45" customHeight="1">
      <c r="B696" s="39">
        <v>691</v>
      </c>
      <c r="C696" s="380" t="s">
        <v>2790</v>
      </c>
      <c r="D696" s="643" t="s">
        <v>2224</v>
      </c>
      <c r="E696" s="246" t="s">
        <v>2786</v>
      </c>
      <c r="F696" s="451"/>
      <c r="G696" s="451"/>
      <c r="H696" s="223" t="s">
        <v>2791</v>
      </c>
      <c r="I696" s="57" t="s">
        <v>2792</v>
      </c>
      <c r="J696" s="57" t="s">
        <v>2793</v>
      </c>
      <c r="K696" s="415">
        <v>44286</v>
      </c>
      <c r="L696" s="415">
        <v>45382</v>
      </c>
      <c r="M696" s="64">
        <v>36</v>
      </c>
      <c r="N696" s="358">
        <v>33480000</v>
      </c>
      <c r="O696" s="64">
        <f t="shared" si="61"/>
        <v>930000</v>
      </c>
      <c r="P696" s="116">
        <f t="shared" ca="1" si="63"/>
        <v>9.3107696952160044</v>
      </c>
      <c r="Q696" s="117">
        <f t="shared" ca="1" si="64"/>
        <v>8370000</v>
      </c>
      <c r="R696" s="61">
        <f>'[1]Si Cepat'!J10583</f>
        <v>5898315</v>
      </c>
      <c r="S696" s="118">
        <f>'[1]Si Cepat'!F10584</f>
        <v>4</v>
      </c>
      <c r="T696" s="38">
        <f t="shared" si="55"/>
        <v>27581685</v>
      </c>
      <c r="U696" s="499" t="s">
        <v>2331</v>
      </c>
    </row>
    <row r="697" spans="2:21" ht="17.45" customHeight="1">
      <c r="B697" s="26">
        <v>692</v>
      </c>
      <c r="C697" s="380" t="s">
        <v>2794</v>
      </c>
      <c r="D697" s="643" t="s">
        <v>2224</v>
      </c>
      <c r="E697" s="246" t="s">
        <v>2381</v>
      </c>
      <c r="F697" s="451"/>
      <c r="G697" s="451"/>
      <c r="H697" s="223" t="s">
        <v>2795</v>
      </c>
      <c r="I697" s="57" t="s">
        <v>2796</v>
      </c>
      <c r="J697" s="57" t="s">
        <v>2797</v>
      </c>
      <c r="K697" s="415">
        <v>44286</v>
      </c>
      <c r="L697" s="415">
        <v>45382</v>
      </c>
      <c r="M697" s="64">
        <v>36</v>
      </c>
      <c r="N697" s="358">
        <v>24480000</v>
      </c>
      <c r="O697" s="64">
        <f>N697/M697</f>
        <v>680000</v>
      </c>
      <c r="P697" s="116">
        <f t="shared" ca="1" si="63"/>
        <v>9.3107696952160044</v>
      </c>
      <c r="Q697" s="117">
        <f t="shared" ca="1" si="64"/>
        <v>6120000</v>
      </c>
      <c r="R697" s="61">
        <f>'[1]Si Cepat'!J9799</f>
        <v>2903988</v>
      </c>
      <c r="S697" s="118">
        <f>'[1]Si Cepat'!F9800</f>
        <v>2</v>
      </c>
      <c r="T697" s="38">
        <f>N697-R697</f>
        <v>21576012</v>
      </c>
      <c r="U697" s="499"/>
    </row>
    <row r="698" spans="2:21" ht="17.45" customHeight="1">
      <c r="B698" s="39">
        <v>693</v>
      </c>
      <c r="C698" s="380" t="s">
        <v>2794</v>
      </c>
      <c r="D698" s="643" t="s">
        <v>2224</v>
      </c>
      <c r="E698" s="246" t="s">
        <v>2381</v>
      </c>
      <c r="F698" s="451"/>
      <c r="G698" s="451"/>
      <c r="H698" s="223" t="s">
        <v>2798</v>
      </c>
      <c r="I698" s="57" t="s">
        <v>2799</v>
      </c>
      <c r="J698" s="57" t="s">
        <v>2800</v>
      </c>
      <c r="K698" s="415">
        <v>44286</v>
      </c>
      <c r="L698" s="415">
        <v>45382</v>
      </c>
      <c r="M698" s="64">
        <v>36</v>
      </c>
      <c r="N698" s="358">
        <v>24480000</v>
      </c>
      <c r="O698" s="64">
        <f>N698/M698</f>
        <v>680000</v>
      </c>
      <c r="P698" s="116">
        <f t="shared" ca="1" si="63"/>
        <v>9.3107696952160044</v>
      </c>
      <c r="Q698" s="117">
        <f t="shared" ca="1" si="64"/>
        <v>6120000</v>
      </c>
      <c r="R698" s="61">
        <f>'[1]Si Cepat'!J9860</f>
        <v>6615152</v>
      </c>
      <c r="S698" s="118">
        <f>'[1]Si Cepat'!F9861</f>
        <v>4</v>
      </c>
      <c r="T698" s="38">
        <f>N698-R698</f>
        <v>17864848</v>
      </c>
      <c r="U698" s="499"/>
    </row>
    <row r="699" spans="2:21" ht="17.45" customHeight="1">
      <c r="B699" s="26">
        <v>694</v>
      </c>
      <c r="C699" s="380" t="s">
        <v>2801</v>
      </c>
      <c r="D699" s="643" t="s">
        <v>2224</v>
      </c>
      <c r="E699" s="246" t="s">
        <v>2786</v>
      </c>
      <c r="F699" s="451"/>
      <c r="G699" s="451"/>
      <c r="H699" s="223" t="s">
        <v>2802</v>
      </c>
      <c r="I699" s="57" t="s">
        <v>2803</v>
      </c>
      <c r="J699" s="57" t="s">
        <v>2804</v>
      </c>
      <c r="K699" s="415">
        <v>44303</v>
      </c>
      <c r="L699" s="415">
        <v>45399</v>
      </c>
      <c r="M699" s="64">
        <v>36</v>
      </c>
      <c r="N699" s="358">
        <v>33480000</v>
      </c>
      <c r="O699" s="64">
        <f t="shared" ref="O699:O715" si="65">N699/M699</f>
        <v>930000</v>
      </c>
      <c r="P699" s="116">
        <f t="shared" ca="1" si="63"/>
        <v>8.744103028549338</v>
      </c>
      <c r="Q699" s="117">
        <f t="shared" ca="1" si="64"/>
        <v>7440000</v>
      </c>
      <c r="R699" s="61">
        <f>'[1]Si Cepat'!J11341</f>
        <v>8292533</v>
      </c>
      <c r="S699" s="118">
        <f>'[1]Si Cepat'!F11342</f>
        <v>6</v>
      </c>
      <c r="T699" s="38">
        <f t="shared" si="55"/>
        <v>25187467</v>
      </c>
      <c r="U699" s="499" t="s">
        <v>2331</v>
      </c>
    </row>
    <row r="700" spans="2:21" ht="17.45" customHeight="1">
      <c r="B700" s="39">
        <v>695</v>
      </c>
      <c r="C700" s="380" t="s">
        <v>2805</v>
      </c>
      <c r="D700" s="643" t="s">
        <v>2224</v>
      </c>
      <c r="E700" s="246" t="s">
        <v>2205</v>
      </c>
      <c r="F700" s="451"/>
      <c r="G700" s="451"/>
      <c r="H700" s="223" t="s">
        <v>2806</v>
      </c>
      <c r="I700" s="57" t="s">
        <v>2807</v>
      </c>
      <c r="J700" s="57" t="s">
        <v>2808</v>
      </c>
      <c r="K700" s="415">
        <v>44286</v>
      </c>
      <c r="L700" s="415">
        <v>45382</v>
      </c>
      <c r="M700" s="64">
        <v>36</v>
      </c>
      <c r="N700" s="358">
        <v>48744000</v>
      </c>
      <c r="O700" s="64">
        <f t="shared" si="65"/>
        <v>1354000</v>
      </c>
      <c r="P700" s="116">
        <f t="shared" ca="1" si="63"/>
        <v>9.3107696952160044</v>
      </c>
      <c r="Q700" s="117">
        <f t="shared" ca="1" si="64"/>
        <v>12186000</v>
      </c>
      <c r="R700" s="61">
        <f>'[1]Si Cepat'!J11638</f>
        <v>539000</v>
      </c>
      <c r="S700" s="118">
        <f>'[1]Si Cepat'!F11639</f>
        <v>0</v>
      </c>
      <c r="T700" s="38">
        <f t="shared" si="55"/>
        <v>48205000</v>
      </c>
      <c r="U700" s="499" t="s">
        <v>2331</v>
      </c>
    </row>
    <row r="701" spans="2:21" ht="17.45" customHeight="1">
      <c r="B701" s="26">
        <v>696</v>
      </c>
      <c r="C701" s="380" t="s">
        <v>2809</v>
      </c>
      <c r="D701" s="643" t="s">
        <v>2224</v>
      </c>
      <c r="E701" s="246" t="s">
        <v>2786</v>
      </c>
      <c r="F701" s="451"/>
      <c r="G701" s="451"/>
      <c r="H701" s="223" t="s">
        <v>2810</v>
      </c>
      <c r="I701" s="57" t="s">
        <v>2811</v>
      </c>
      <c r="J701" s="57" t="s">
        <v>2812</v>
      </c>
      <c r="K701" s="415">
        <v>44288</v>
      </c>
      <c r="L701" s="415">
        <v>45384</v>
      </c>
      <c r="M701" s="64">
        <v>36</v>
      </c>
      <c r="N701" s="358">
        <v>31680000</v>
      </c>
      <c r="O701" s="64">
        <f t="shared" si="65"/>
        <v>880000</v>
      </c>
      <c r="P701" s="116">
        <f t="shared" ca="1" si="63"/>
        <v>9.244103028549338</v>
      </c>
      <c r="Q701" s="117">
        <f t="shared" ca="1" si="64"/>
        <v>7920000</v>
      </c>
      <c r="R701" s="61">
        <f>'[1]Si Cepat'!J11097</f>
        <v>620100</v>
      </c>
      <c r="S701" s="118">
        <f>'[1]Si Cepat'!F11098</f>
        <v>0</v>
      </c>
      <c r="T701" s="38">
        <f t="shared" si="55"/>
        <v>31059900</v>
      </c>
      <c r="U701" s="499" t="s">
        <v>2331</v>
      </c>
    </row>
    <row r="702" spans="2:21" ht="17.45" customHeight="1">
      <c r="B702" s="39">
        <v>697</v>
      </c>
      <c r="C702" s="380" t="s">
        <v>2813</v>
      </c>
      <c r="D702" s="643" t="s">
        <v>2224</v>
      </c>
      <c r="E702" s="246" t="s">
        <v>2381</v>
      </c>
      <c r="F702" s="451"/>
      <c r="G702" s="451"/>
      <c r="H702" s="223" t="s">
        <v>2814</v>
      </c>
      <c r="I702" s="57" t="s">
        <v>2815</v>
      </c>
      <c r="J702" s="57" t="s">
        <v>2816</v>
      </c>
      <c r="K702" s="415">
        <v>44316</v>
      </c>
      <c r="L702" s="415">
        <v>45412</v>
      </c>
      <c r="M702" s="64">
        <v>36</v>
      </c>
      <c r="N702" s="358">
        <v>26280000</v>
      </c>
      <c r="O702" s="64">
        <f t="shared" si="65"/>
        <v>730000</v>
      </c>
      <c r="P702" s="116">
        <f t="shared" ca="1" si="63"/>
        <v>8.3107696952160044</v>
      </c>
      <c r="Q702" s="117">
        <f t="shared" ca="1" si="64"/>
        <v>5840000</v>
      </c>
      <c r="R702" s="61">
        <f>'[1]Si Cepat'!J9920</f>
        <v>1893098</v>
      </c>
      <c r="S702" s="118">
        <f>'[1]Si Cepat'!F9921</f>
        <v>2</v>
      </c>
      <c r="T702" s="38">
        <f t="shared" si="55"/>
        <v>24386902</v>
      </c>
      <c r="U702" s="499" t="s">
        <v>2331</v>
      </c>
    </row>
    <row r="703" spans="2:21" ht="17.45" customHeight="1">
      <c r="B703" s="26">
        <v>698</v>
      </c>
      <c r="C703" s="380" t="s">
        <v>2813</v>
      </c>
      <c r="D703" s="643" t="s">
        <v>2224</v>
      </c>
      <c r="E703" s="246" t="s">
        <v>2381</v>
      </c>
      <c r="F703" s="451"/>
      <c r="G703" s="451"/>
      <c r="H703" s="223" t="s">
        <v>2817</v>
      </c>
      <c r="I703" s="57" t="s">
        <v>2818</v>
      </c>
      <c r="J703" s="57" t="s">
        <v>2819</v>
      </c>
      <c r="K703" s="415">
        <v>44316</v>
      </c>
      <c r="L703" s="415">
        <v>45412</v>
      </c>
      <c r="M703" s="64">
        <v>36</v>
      </c>
      <c r="N703" s="358">
        <v>26280000</v>
      </c>
      <c r="O703" s="64">
        <f t="shared" si="65"/>
        <v>730000</v>
      </c>
      <c r="P703" s="116">
        <f t="shared" ca="1" si="63"/>
        <v>8.3107696952160044</v>
      </c>
      <c r="Q703" s="117">
        <f t="shared" ca="1" si="64"/>
        <v>5840000</v>
      </c>
      <c r="R703" s="61">
        <f>'[1]Si Cepat'!J9980</f>
        <v>2115598</v>
      </c>
      <c r="S703" s="118">
        <f>'[1]Si Cepat'!F9981</f>
        <v>1</v>
      </c>
      <c r="T703" s="38">
        <f t="shared" si="55"/>
        <v>24164402</v>
      </c>
      <c r="U703" s="499" t="s">
        <v>2331</v>
      </c>
    </row>
    <row r="704" spans="2:21" ht="17.45" customHeight="1">
      <c r="B704" s="39">
        <v>699</v>
      </c>
      <c r="C704" s="380" t="s">
        <v>2813</v>
      </c>
      <c r="D704" s="643" t="s">
        <v>2224</v>
      </c>
      <c r="E704" s="246" t="s">
        <v>2381</v>
      </c>
      <c r="F704" s="451"/>
      <c r="G704" s="451"/>
      <c r="H704" s="223" t="s">
        <v>2820</v>
      </c>
      <c r="I704" s="57" t="s">
        <v>2821</v>
      </c>
      <c r="J704" s="57" t="s">
        <v>2822</v>
      </c>
      <c r="K704" s="415">
        <v>44316</v>
      </c>
      <c r="L704" s="415">
        <v>45412</v>
      </c>
      <c r="M704" s="64">
        <v>36</v>
      </c>
      <c r="N704" s="358">
        <v>26280000</v>
      </c>
      <c r="O704" s="64">
        <f t="shared" si="65"/>
        <v>730000</v>
      </c>
      <c r="P704" s="116">
        <f t="shared" ca="1" si="63"/>
        <v>8.3107696952160044</v>
      </c>
      <c r="Q704" s="117">
        <f t="shared" ca="1" si="64"/>
        <v>5840000</v>
      </c>
      <c r="R704" s="61">
        <f>'[1]Si Cepat'!J10040</f>
        <v>1605600</v>
      </c>
      <c r="S704" s="118">
        <f>'[1]Si Cepat'!F10041</f>
        <v>1</v>
      </c>
      <c r="T704" s="38">
        <f t="shared" si="55"/>
        <v>24674400</v>
      </c>
      <c r="U704" s="499" t="s">
        <v>2331</v>
      </c>
    </row>
    <row r="705" spans="2:21" ht="17.45" customHeight="1">
      <c r="B705" s="26">
        <v>700</v>
      </c>
      <c r="C705" s="380" t="s">
        <v>2813</v>
      </c>
      <c r="D705" s="643" t="s">
        <v>2224</v>
      </c>
      <c r="E705" s="246" t="s">
        <v>2381</v>
      </c>
      <c r="F705" s="451"/>
      <c r="G705" s="451"/>
      <c r="H705" s="223" t="s">
        <v>2823</v>
      </c>
      <c r="I705" s="57" t="s">
        <v>2824</v>
      </c>
      <c r="J705" s="57" t="s">
        <v>2825</v>
      </c>
      <c r="K705" s="415">
        <v>44316</v>
      </c>
      <c r="L705" s="415">
        <v>45412</v>
      </c>
      <c r="M705" s="64">
        <v>36</v>
      </c>
      <c r="N705" s="358">
        <v>26280000</v>
      </c>
      <c r="O705" s="64">
        <f t="shared" si="65"/>
        <v>730000</v>
      </c>
      <c r="P705" s="116">
        <f t="shared" ca="1" si="63"/>
        <v>8.3107696952160044</v>
      </c>
      <c r="Q705" s="117">
        <f t="shared" ca="1" si="64"/>
        <v>5840000</v>
      </c>
      <c r="R705" s="61">
        <f>'[1]Si Cepat'!J10100</f>
        <v>1735600</v>
      </c>
      <c r="S705" s="118">
        <f>'[1]Si Cepat'!F10101</f>
        <v>1</v>
      </c>
      <c r="T705" s="38">
        <f t="shared" si="55"/>
        <v>24544400</v>
      </c>
      <c r="U705" s="499" t="s">
        <v>2331</v>
      </c>
    </row>
    <row r="706" spans="2:21" ht="17.45" customHeight="1">
      <c r="B706" s="39">
        <v>701</v>
      </c>
      <c r="C706" s="380" t="s">
        <v>2813</v>
      </c>
      <c r="D706" s="643" t="s">
        <v>2224</v>
      </c>
      <c r="E706" s="246" t="s">
        <v>2381</v>
      </c>
      <c r="F706" s="451"/>
      <c r="G706" s="451"/>
      <c r="H706" s="223" t="s">
        <v>2826</v>
      </c>
      <c r="I706" s="57" t="s">
        <v>2827</v>
      </c>
      <c r="J706" s="57" t="s">
        <v>2828</v>
      </c>
      <c r="K706" s="415">
        <v>44316</v>
      </c>
      <c r="L706" s="415">
        <v>45412</v>
      </c>
      <c r="M706" s="64">
        <v>36</v>
      </c>
      <c r="N706" s="358">
        <v>26280000</v>
      </c>
      <c r="O706" s="64">
        <f t="shared" si="65"/>
        <v>730000</v>
      </c>
      <c r="P706" s="116">
        <f t="shared" ca="1" si="63"/>
        <v>8.3107696952160044</v>
      </c>
      <c r="Q706" s="117">
        <f t="shared" ca="1" si="64"/>
        <v>5840000</v>
      </c>
      <c r="R706" s="61">
        <f>'[1]Si Cepat'!J10160</f>
        <v>1722100</v>
      </c>
      <c r="S706" s="118">
        <f>'[1]Si Cepat'!F10161</f>
        <v>1</v>
      </c>
      <c r="T706" s="38">
        <f t="shared" si="55"/>
        <v>24557900</v>
      </c>
      <c r="U706" s="499" t="s">
        <v>2331</v>
      </c>
    </row>
    <row r="707" spans="2:21" ht="17.45" customHeight="1">
      <c r="B707" s="26">
        <v>702</v>
      </c>
      <c r="C707" s="380" t="s">
        <v>2813</v>
      </c>
      <c r="D707" s="643" t="s">
        <v>2224</v>
      </c>
      <c r="E707" s="246" t="s">
        <v>2381</v>
      </c>
      <c r="F707" s="451"/>
      <c r="G707" s="451"/>
      <c r="H707" s="223" t="s">
        <v>2829</v>
      </c>
      <c r="I707" s="57" t="s">
        <v>2830</v>
      </c>
      <c r="J707" s="57" t="s">
        <v>2831</v>
      </c>
      <c r="K707" s="415">
        <v>44316</v>
      </c>
      <c r="L707" s="415">
        <v>45412</v>
      </c>
      <c r="M707" s="64">
        <v>36</v>
      </c>
      <c r="N707" s="358">
        <v>26280000</v>
      </c>
      <c r="O707" s="64">
        <f t="shared" si="65"/>
        <v>730000</v>
      </c>
      <c r="P707" s="116">
        <f t="shared" ca="1" si="63"/>
        <v>8.3107696952160044</v>
      </c>
      <c r="Q707" s="117">
        <f t="shared" ca="1" si="64"/>
        <v>5840000</v>
      </c>
      <c r="R707" s="61">
        <f>'[1]Si Cepat'!J10220</f>
        <v>2239597</v>
      </c>
      <c r="S707" s="118">
        <f>'[1]Si Cepat'!F10221</f>
        <v>1</v>
      </c>
      <c r="T707" s="38">
        <f t="shared" si="55"/>
        <v>24040403</v>
      </c>
      <c r="U707" s="499" t="s">
        <v>2331</v>
      </c>
    </row>
    <row r="708" spans="2:21" ht="17.45" customHeight="1">
      <c r="B708" s="39">
        <v>703</v>
      </c>
      <c r="C708" s="380" t="s">
        <v>2832</v>
      </c>
      <c r="D708" s="643" t="s">
        <v>2224</v>
      </c>
      <c r="E708" s="246" t="s">
        <v>2381</v>
      </c>
      <c r="F708" s="451"/>
      <c r="G708" s="451"/>
      <c r="H708" s="223" t="s">
        <v>2833</v>
      </c>
      <c r="I708" s="57" t="s">
        <v>2834</v>
      </c>
      <c r="J708" s="57" t="s">
        <v>2835</v>
      </c>
      <c r="K708" s="415">
        <v>44316</v>
      </c>
      <c r="L708" s="415">
        <v>45412</v>
      </c>
      <c r="M708" s="64">
        <v>36</v>
      </c>
      <c r="N708" s="358">
        <v>26280000</v>
      </c>
      <c r="O708" s="64">
        <f t="shared" si="65"/>
        <v>730000</v>
      </c>
      <c r="P708" s="116">
        <f t="shared" ca="1" si="63"/>
        <v>8.3107696952160044</v>
      </c>
      <c r="Q708" s="117">
        <f t="shared" ca="1" si="64"/>
        <v>5840000</v>
      </c>
      <c r="R708" s="61">
        <f>'[1]Si Cepat'!J9616</f>
        <v>1802415</v>
      </c>
      <c r="S708" s="118">
        <f>'[1]Si Cepat'!F9617</f>
        <v>2</v>
      </c>
      <c r="T708" s="38">
        <f t="shared" si="55"/>
        <v>24477585</v>
      </c>
      <c r="U708" s="499" t="s">
        <v>2331</v>
      </c>
    </row>
    <row r="709" spans="2:21" ht="17.45" customHeight="1">
      <c r="B709" s="26">
        <v>704</v>
      </c>
      <c r="C709" s="380" t="s">
        <v>2832</v>
      </c>
      <c r="D709" s="643" t="s">
        <v>2224</v>
      </c>
      <c r="E709" s="246" t="s">
        <v>2381</v>
      </c>
      <c r="F709" s="451"/>
      <c r="G709" s="451"/>
      <c r="H709" s="223" t="s">
        <v>2836</v>
      </c>
      <c r="I709" s="57" t="s">
        <v>2837</v>
      </c>
      <c r="J709" s="57" t="s">
        <v>2838</v>
      </c>
      <c r="K709" s="415">
        <v>44316</v>
      </c>
      <c r="L709" s="415">
        <v>45412</v>
      </c>
      <c r="M709" s="64">
        <v>36</v>
      </c>
      <c r="N709" s="358">
        <v>26280000</v>
      </c>
      <c r="O709" s="64">
        <f t="shared" si="65"/>
        <v>730000</v>
      </c>
      <c r="P709" s="116">
        <f t="shared" ca="1" si="63"/>
        <v>8.3107696952160044</v>
      </c>
      <c r="Q709" s="117">
        <f t="shared" ca="1" si="64"/>
        <v>5840000</v>
      </c>
      <c r="R709" s="61">
        <f>'[1]Si Cepat'!J9677</f>
        <v>2186915</v>
      </c>
      <c r="S709" s="118">
        <f>'[1]Si Cepat'!F9678</f>
        <v>2</v>
      </c>
      <c r="T709" s="38">
        <f t="shared" si="55"/>
        <v>24093085</v>
      </c>
      <c r="U709" s="499" t="s">
        <v>2331</v>
      </c>
    </row>
    <row r="710" spans="2:21" ht="17.45" customHeight="1">
      <c r="B710" s="39">
        <v>705</v>
      </c>
      <c r="C710" s="380" t="s">
        <v>2832</v>
      </c>
      <c r="D710" s="643" t="s">
        <v>2224</v>
      </c>
      <c r="E710" s="246" t="s">
        <v>2381</v>
      </c>
      <c r="F710" s="451"/>
      <c r="G710" s="451"/>
      <c r="H710" s="223" t="s">
        <v>2839</v>
      </c>
      <c r="I710" s="57" t="s">
        <v>2840</v>
      </c>
      <c r="J710" s="57" t="s">
        <v>2841</v>
      </c>
      <c r="K710" s="415">
        <v>44316</v>
      </c>
      <c r="L710" s="415">
        <v>45412</v>
      </c>
      <c r="M710" s="64">
        <v>36</v>
      </c>
      <c r="N710" s="358">
        <v>26280000</v>
      </c>
      <c r="O710" s="64">
        <f t="shared" si="65"/>
        <v>730000</v>
      </c>
      <c r="P710" s="116">
        <f t="shared" ca="1" si="63"/>
        <v>8.3107696952160044</v>
      </c>
      <c r="Q710" s="117">
        <f t="shared" ca="1" si="64"/>
        <v>5840000</v>
      </c>
      <c r="R710" s="61">
        <f>'[1]Si Cepat'!J9738</f>
        <v>2216913</v>
      </c>
      <c r="S710" s="118">
        <f>'[1]Si Cepat'!F9739</f>
        <v>2</v>
      </c>
      <c r="T710" s="38">
        <f t="shared" si="55"/>
        <v>24063087</v>
      </c>
      <c r="U710" s="499" t="s">
        <v>2331</v>
      </c>
    </row>
    <row r="711" spans="2:21" ht="17.45" customHeight="1">
      <c r="B711" s="26">
        <v>706</v>
      </c>
      <c r="C711" s="380" t="s">
        <v>2842</v>
      </c>
      <c r="D711" s="643" t="s">
        <v>2224</v>
      </c>
      <c r="E711" s="246" t="s">
        <v>2381</v>
      </c>
      <c r="F711" s="451"/>
      <c r="G711" s="451"/>
      <c r="H711" s="223" t="s">
        <v>2843</v>
      </c>
      <c r="I711" s="57" t="s">
        <v>2844</v>
      </c>
      <c r="J711" s="57" t="s">
        <v>2845</v>
      </c>
      <c r="K711" s="415">
        <v>44316</v>
      </c>
      <c r="L711" s="415">
        <v>45412</v>
      </c>
      <c r="M711" s="64">
        <v>36</v>
      </c>
      <c r="N711" s="358">
        <v>26280000</v>
      </c>
      <c r="O711" s="64">
        <f t="shared" si="65"/>
        <v>730000</v>
      </c>
      <c r="P711" s="116">
        <f t="shared" ca="1" si="63"/>
        <v>8.3107696952160044</v>
      </c>
      <c r="Q711" s="117">
        <f t="shared" ca="1" si="64"/>
        <v>5840000</v>
      </c>
      <c r="R711" s="61">
        <f>'[1]Si Cepat'!J11519</f>
        <v>1678637</v>
      </c>
      <c r="S711" s="118">
        <f>'[1]Si Cepat'!F11520</f>
        <v>3</v>
      </c>
      <c r="T711" s="38">
        <f t="shared" si="55"/>
        <v>24601363</v>
      </c>
      <c r="U711" s="499"/>
    </row>
    <row r="712" spans="2:21" ht="17.45" customHeight="1">
      <c r="B712" s="39">
        <v>707</v>
      </c>
      <c r="C712" s="380" t="s">
        <v>2842</v>
      </c>
      <c r="D712" s="643" t="s">
        <v>2224</v>
      </c>
      <c r="E712" s="246" t="s">
        <v>2381</v>
      </c>
      <c r="F712" s="451"/>
      <c r="G712" s="451"/>
      <c r="H712" s="223" t="s">
        <v>2846</v>
      </c>
      <c r="I712" s="57" t="s">
        <v>2847</v>
      </c>
      <c r="J712" s="57" t="s">
        <v>2848</v>
      </c>
      <c r="K712" s="415">
        <v>44316</v>
      </c>
      <c r="L712" s="415">
        <v>45412</v>
      </c>
      <c r="M712" s="64">
        <v>36</v>
      </c>
      <c r="N712" s="358">
        <v>26280000</v>
      </c>
      <c r="O712" s="64">
        <f t="shared" si="65"/>
        <v>730000</v>
      </c>
      <c r="P712" s="116">
        <f t="shared" ca="1" si="63"/>
        <v>8.3107696952160044</v>
      </c>
      <c r="Q712" s="117">
        <f t="shared" ca="1" si="64"/>
        <v>5840000</v>
      </c>
      <c r="R712" s="61"/>
      <c r="S712" s="118"/>
      <c r="T712" s="38">
        <f t="shared" si="55"/>
        <v>26280000</v>
      </c>
      <c r="U712" s="499"/>
    </row>
    <row r="713" spans="2:21" ht="17.45" customHeight="1">
      <c r="B713" s="26">
        <v>708</v>
      </c>
      <c r="C713" s="380" t="s">
        <v>2849</v>
      </c>
      <c r="D713" s="643" t="s">
        <v>2224</v>
      </c>
      <c r="E713" s="246" t="s">
        <v>2381</v>
      </c>
      <c r="F713" s="451"/>
      <c r="G713" s="451"/>
      <c r="H713" s="223" t="s">
        <v>2850</v>
      </c>
      <c r="I713" s="57" t="s">
        <v>2851</v>
      </c>
      <c r="J713" s="57" t="s">
        <v>2852</v>
      </c>
      <c r="K713" s="415">
        <v>44316</v>
      </c>
      <c r="L713" s="415">
        <v>45412</v>
      </c>
      <c r="M713" s="64">
        <v>36</v>
      </c>
      <c r="N713" s="358">
        <v>26280000</v>
      </c>
      <c r="O713" s="64">
        <f t="shared" si="65"/>
        <v>730000</v>
      </c>
      <c r="P713" s="116">
        <f t="shared" ca="1" si="63"/>
        <v>8.3107696952160044</v>
      </c>
      <c r="Q713" s="117">
        <f t="shared" ca="1" si="64"/>
        <v>5840000</v>
      </c>
      <c r="R713" s="61">
        <f>'[1]Si Cepat'!J10281</f>
        <v>6233550</v>
      </c>
      <c r="S713" s="118">
        <f>'[1]Si Cepat'!F10282</f>
        <v>6</v>
      </c>
      <c r="T713" s="38">
        <f t="shared" si="55"/>
        <v>20046450</v>
      </c>
      <c r="U713" s="499" t="s">
        <v>2331</v>
      </c>
    </row>
    <row r="714" spans="2:21" ht="17.45" customHeight="1">
      <c r="B714" s="39">
        <v>709</v>
      </c>
      <c r="C714" s="380" t="s">
        <v>2853</v>
      </c>
      <c r="D714" s="643" t="s">
        <v>2224</v>
      </c>
      <c r="E714" s="246" t="s">
        <v>2381</v>
      </c>
      <c r="F714" s="451"/>
      <c r="G714" s="451"/>
      <c r="H714" s="223" t="s">
        <v>2854</v>
      </c>
      <c r="I714" s="57" t="s">
        <v>2855</v>
      </c>
      <c r="J714" s="57" t="s">
        <v>2856</v>
      </c>
      <c r="K714" s="415">
        <v>44326</v>
      </c>
      <c r="L714" s="415">
        <v>45422</v>
      </c>
      <c r="M714" s="64">
        <v>36</v>
      </c>
      <c r="N714" s="358">
        <v>29880000</v>
      </c>
      <c r="O714" s="64">
        <f t="shared" si="65"/>
        <v>830000</v>
      </c>
      <c r="P714" s="116">
        <f t="shared" ca="1" si="63"/>
        <v>7.9774363618826705</v>
      </c>
      <c r="Q714" s="117">
        <f t="shared" ca="1" si="64"/>
        <v>5810000</v>
      </c>
      <c r="R714" s="61"/>
      <c r="S714" s="118"/>
      <c r="T714" s="38">
        <f t="shared" si="55"/>
        <v>29880000</v>
      </c>
      <c r="U714" s="499"/>
    </row>
    <row r="715" spans="2:21" ht="17.45" customHeight="1">
      <c r="B715" s="26">
        <v>710</v>
      </c>
      <c r="C715" s="380" t="s">
        <v>2857</v>
      </c>
      <c r="D715" s="643" t="s">
        <v>2224</v>
      </c>
      <c r="E715" s="246" t="s">
        <v>2381</v>
      </c>
      <c r="F715" s="451"/>
      <c r="G715" s="451"/>
      <c r="H715" s="223" t="s">
        <v>2858</v>
      </c>
      <c r="I715" s="57" t="s">
        <v>2859</v>
      </c>
      <c r="J715" s="57" t="s">
        <v>2860</v>
      </c>
      <c r="K715" s="415">
        <v>44338</v>
      </c>
      <c r="L715" s="415">
        <v>45434</v>
      </c>
      <c r="M715" s="64">
        <v>36</v>
      </c>
      <c r="N715" s="358">
        <v>31680000</v>
      </c>
      <c r="O715" s="64">
        <f t="shared" si="65"/>
        <v>880000</v>
      </c>
      <c r="P715" s="116">
        <f t="shared" ca="1" si="63"/>
        <v>7.577436361882671</v>
      </c>
      <c r="Q715" s="117">
        <f t="shared" ca="1" si="64"/>
        <v>6160000</v>
      </c>
      <c r="R715" s="61"/>
      <c r="S715" s="118"/>
      <c r="T715" s="38">
        <f t="shared" si="55"/>
        <v>31680000</v>
      </c>
      <c r="U715" s="499"/>
    </row>
    <row r="716" spans="2:21" ht="17.45" customHeight="1">
      <c r="B716" s="39">
        <v>711</v>
      </c>
      <c r="C716" s="380" t="s">
        <v>2861</v>
      </c>
      <c r="D716" s="643" t="s">
        <v>2224</v>
      </c>
      <c r="E716" s="246" t="s">
        <v>2381</v>
      </c>
      <c r="F716" s="451"/>
      <c r="G716" s="451"/>
      <c r="H716" s="223" t="s">
        <v>2862</v>
      </c>
      <c r="I716" s="57" t="s">
        <v>2863</v>
      </c>
      <c r="J716" s="57" t="s">
        <v>2864</v>
      </c>
      <c r="K716" s="415">
        <v>44288</v>
      </c>
      <c r="L716" s="415">
        <v>45384</v>
      </c>
      <c r="M716" s="64">
        <v>36</v>
      </c>
      <c r="N716" s="358">
        <v>24480000</v>
      </c>
      <c r="O716" s="64">
        <f t="shared" si="61"/>
        <v>680000</v>
      </c>
      <c r="P716" s="116">
        <f t="shared" ca="1" si="63"/>
        <v>9.244103028549338</v>
      </c>
      <c r="Q716" s="117">
        <f t="shared" ca="1" si="64"/>
        <v>6120000</v>
      </c>
      <c r="R716" s="61">
        <f>'[1]Si Cepat'!J9519</f>
        <v>2253178</v>
      </c>
      <c r="S716" s="118">
        <f>'[1]Si Cepat'!F9520</f>
        <v>2</v>
      </c>
      <c r="T716" s="38">
        <f t="shared" si="55"/>
        <v>22226822</v>
      </c>
      <c r="U716" s="499" t="s">
        <v>2331</v>
      </c>
    </row>
    <row r="717" spans="2:21" ht="17.45" customHeight="1">
      <c r="B717" s="26">
        <v>712</v>
      </c>
      <c r="C717" s="380" t="s">
        <v>2865</v>
      </c>
      <c r="D717" s="643" t="s">
        <v>2224</v>
      </c>
      <c r="E717" s="246" t="s">
        <v>2786</v>
      </c>
      <c r="F717" s="451"/>
      <c r="G717" s="451"/>
      <c r="H717" s="223" t="s">
        <v>2866</v>
      </c>
      <c r="I717" s="57" t="s">
        <v>2867</v>
      </c>
      <c r="J717" s="57" t="s">
        <v>2868</v>
      </c>
      <c r="K717" s="415">
        <v>44292</v>
      </c>
      <c r="L717" s="415">
        <v>45388</v>
      </c>
      <c r="M717" s="64">
        <v>36</v>
      </c>
      <c r="N717" s="358">
        <v>31680000</v>
      </c>
      <c r="O717" s="64">
        <f t="shared" si="61"/>
        <v>880000</v>
      </c>
      <c r="P717" s="116">
        <f t="shared" ca="1" si="63"/>
        <v>9.1107696952160033</v>
      </c>
      <c r="Q717" s="117">
        <f t="shared" ca="1" si="64"/>
        <v>7920000</v>
      </c>
      <c r="R717" s="61">
        <f>'[1]Si Cepat'!J11159</f>
        <v>620100</v>
      </c>
      <c r="S717" s="118">
        <f>'[1]Si Cepat'!F11160</f>
        <v>0</v>
      </c>
      <c r="T717" s="38">
        <f t="shared" si="55"/>
        <v>31059900</v>
      </c>
      <c r="U717" s="499" t="s">
        <v>2331</v>
      </c>
    </row>
    <row r="718" spans="2:21" ht="17.45" customHeight="1">
      <c r="B718" s="39">
        <v>713</v>
      </c>
      <c r="C718" s="380" t="s">
        <v>2869</v>
      </c>
      <c r="D718" s="643" t="s">
        <v>2224</v>
      </c>
      <c r="E718" s="246" t="s">
        <v>2381</v>
      </c>
      <c r="F718" s="451"/>
      <c r="G718" s="451"/>
      <c r="H718" s="223" t="s">
        <v>2870</v>
      </c>
      <c r="I718" s="57" t="s">
        <v>2871</v>
      </c>
      <c r="J718" s="57" t="s">
        <v>2872</v>
      </c>
      <c r="K718" s="415">
        <v>44292</v>
      </c>
      <c r="L718" s="415">
        <v>45388</v>
      </c>
      <c r="M718" s="64">
        <v>36</v>
      </c>
      <c r="N718" s="358">
        <v>24480000</v>
      </c>
      <c r="O718" s="64">
        <f t="shared" si="61"/>
        <v>680000</v>
      </c>
      <c r="P718" s="116">
        <f t="shared" ca="1" si="63"/>
        <v>9.1107696952160033</v>
      </c>
      <c r="Q718" s="117">
        <f t="shared" ca="1" si="64"/>
        <v>6120000</v>
      </c>
      <c r="R718" s="61">
        <f>'[1]Si Cepat'!J8557</f>
        <v>5199977</v>
      </c>
      <c r="S718" s="118">
        <f>'[1]Si Cepat'!F8558</f>
        <v>4</v>
      </c>
      <c r="T718" s="38">
        <f t="shared" si="55"/>
        <v>19280023</v>
      </c>
      <c r="U718" s="499" t="s">
        <v>2331</v>
      </c>
    </row>
    <row r="719" spans="2:21" ht="17.45" customHeight="1">
      <c r="B719" s="26">
        <v>714</v>
      </c>
      <c r="C719" s="380" t="s">
        <v>2869</v>
      </c>
      <c r="D719" s="643" t="s">
        <v>2224</v>
      </c>
      <c r="E719" s="246" t="s">
        <v>2381</v>
      </c>
      <c r="F719" s="451"/>
      <c r="G719" s="451"/>
      <c r="H719" s="223" t="s">
        <v>2873</v>
      </c>
      <c r="I719" s="57" t="s">
        <v>2874</v>
      </c>
      <c r="J719" s="57" t="s">
        <v>2875</v>
      </c>
      <c r="K719" s="415">
        <v>44292</v>
      </c>
      <c r="L719" s="415">
        <v>45388</v>
      </c>
      <c r="M719" s="64">
        <v>36</v>
      </c>
      <c r="N719" s="358">
        <v>24480000</v>
      </c>
      <c r="O719" s="64">
        <f t="shared" si="61"/>
        <v>680000</v>
      </c>
      <c r="P719" s="116">
        <f t="shared" ca="1" si="63"/>
        <v>9.1107696952160033</v>
      </c>
      <c r="Q719" s="117">
        <f t="shared" ca="1" si="64"/>
        <v>6120000</v>
      </c>
      <c r="R719" s="61">
        <f>'[1]Si Cepat'!J8616</f>
        <v>4678821</v>
      </c>
      <c r="S719" s="118">
        <f>'[1]Si Cepat'!F8617</f>
        <v>4</v>
      </c>
      <c r="T719" s="38">
        <f t="shared" si="55"/>
        <v>19801179</v>
      </c>
      <c r="U719" s="499" t="s">
        <v>2331</v>
      </c>
    </row>
    <row r="720" spans="2:21" ht="17.45" customHeight="1">
      <c r="B720" s="39">
        <v>715</v>
      </c>
      <c r="C720" s="380" t="s">
        <v>2869</v>
      </c>
      <c r="D720" s="643" t="s">
        <v>2224</v>
      </c>
      <c r="E720" s="246" t="s">
        <v>2381</v>
      </c>
      <c r="F720" s="451"/>
      <c r="G720" s="451"/>
      <c r="H720" s="223" t="s">
        <v>2876</v>
      </c>
      <c r="I720" s="57" t="s">
        <v>2877</v>
      </c>
      <c r="J720" s="57" t="s">
        <v>2878</v>
      </c>
      <c r="K720" s="415">
        <v>44292</v>
      </c>
      <c r="L720" s="415">
        <v>45388</v>
      </c>
      <c r="M720" s="64">
        <v>36</v>
      </c>
      <c r="N720" s="358">
        <v>24480000</v>
      </c>
      <c r="O720" s="64">
        <f t="shared" si="61"/>
        <v>680000</v>
      </c>
      <c r="P720" s="116">
        <f t="shared" ca="1" si="63"/>
        <v>9.1107696952160033</v>
      </c>
      <c r="Q720" s="117">
        <f t="shared" ca="1" si="64"/>
        <v>6120000</v>
      </c>
      <c r="R720" s="61">
        <f>'[1]Si Cepat'!J8676</f>
        <v>679900</v>
      </c>
      <c r="S720" s="118">
        <f>'[1]Si Cepat'!F8677</f>
        <v>0</v>
      </c>
      <c r="T720" s="38">
        <f t="shared" si="55"/>
        <v>23800100</v>
      </c>
      <c r="U720" s="499" t="s">
        <v>2331</v>
      </c>
    </row>
    <row r="721" spans="2:21" ht="17.45" customHeight="1">
      <c r="B721" s="26">
        <v>716</v>
      </c>
      <c r="C721" s="380" t="s">
        <v>2869</v>
      </c>
      <c r="D721" s="643" t="s">
        <v>2224</v>
      </c>
      <c r="E721" s="246" t="s">
        <v>2381</v>
      </c>
      <c r="F721" s="451"/>
      <c r="G721" s="451"/>
      <c r="H721" s="223" t="s">
        <v>2879</v>
      </c>
      <c r="I721" s="57" t="s">
        <v>2880</v>
      </c>
      <c r="J721" s="57" t="s">
        <v>2881</v>
      </c>
      <c r="K721" s="415">
        <v>44292</v>
      </c>
      <c r="L721" s="415">
        <v>45388</v>
      </c>
      <c r="M721" s="64">
        <v>36</v>
      </c>
      <c r="N721" s="358">
        <v>24480000</v>
      </c>
      <c r="O721" s="64">
        <f t="shared" si="61"/>
        <v>680000</v>
      </c>
      <c r="P721" s="116">
        <f t="shared" ca="1" si="63"/>
        <v>9.1107696952160033</v>
      </c>
      <c r="Q721" s="117">
        <f t="shared" ca="1" si="64"/>
        <v>6120000</v>
      </c>
      <c r="R721" s="61">
        <f>'[1]Si Cepat'!J8737</f>
        <v>1612799</v>
      </c>
      <c r="S721" s="118">
        <f>'[1]Si Cepat'!F8738</f>
        <v>1</v>
      </c>
      <c r="T721" s="38">
        <f t="shared" si="55"/>
        <v>22867201</v>
      </c>
      <c r="U721" s="499" t="s">
        <v>2331</v>
      </c>
    </row>
    <row r="722" spans="2:21" ht="17.45" customHeight="1">
      <c r="B722" s="39">
        <v>717</v>
      </c>
      <c r="C722" s="380" t="s">
        <v>2869</v>
      </c>
      <c r="D722" s="643" t="s">
        <v>2224</v>
      </c>
      <c r="E722" s="246" t="s">
        <v>2381</v>
      </c>
      <c r="F722" s="451"/>
      <c r="G722" s="451"/>
      <c r="H722" s="223" t="s">
        <v>2882</v>
      </c>
      <c r="I722" s="57" t="s">
        <v>2883</v>
      </c>
      <c r="J722" s="57" t="s">
        <v>2884</v>
      </c>
      <c r="K722" s="415">
        <v>44292</v>
      </c>
      <c r="L722" s="415">
        <v>45388</v>
      </c>
      <c r="M722" s="64">
        <v>36</v>
      </c>
      <c r="N722" s="358">
        <v>24480000</v>
      </c>
      <c r="O722" s="64">
        <f t="shared" si="61"/>
        <v>680000</v>
      </c>
      <c r="P722" s="116">
        <f t="shared" ca="1" si="63"/>
        <v>9.1107696952160033</v>
      </c>
      <c r="Q722" s="117">
        <f t="shared" ca="1" si="64"/>
        <v>6120000</v>
      </c>
      <c r="R722" s="61">
        <f>'[1]Si Cepat'!J8797</f>
        <v>4915202</v>
      </c>
      <c r="S722" s="118">
        <f>'[1]Si Cepat'!F8798</f>
        <v>3</v>
      </c>
      <c r="T722" s="38">
        <f t="shared" si="55"/>
        <v>19564798</v>
      </c>
      <c r="U722" s="499" t="s">
        <v>2331</v>
      </c>
    </row>
    <row r="723" spans="2:21" ht="17.45" customHeight="1">
      <c r="B723" s="26">
        <v>718</v>
      </c>
      <c r="C723" s="380" t="s">
        <v>2885</v>
      </c>
      <c r="D723" s="643" t="s">
        <v>2224</v>
      </c>
      <c r="E723" s="246" t="s">
        <v>2205</v>
      </c>
      <c r="F723" s="451"/>
      <c r="G723" s="451"/>
      <c r="H723" s="223" t="s">
        <v>2886</v>
      </c>
      <c r="I723" s="57" t="s">
        <v>2887</v>
      </c>
      <c r="J723" s="57" t="s">
        <v>2888</v>
      </c>
      <c r="K723" s="415">
        <v>44292</v>
      </c>
      <c r="L723" s="415">
        <v>45388</v>
      </c>
      <c r="M723" s="64">
        <v>36</v>
      </c>
      <c r="N723" s="358">
        <v>48744000</v>
      </c>
      <c r="O723" s="64">
        <f t="shared" si="61"/>
        <v>1354000</v>
      </c>
      <c r="P723" s="116">
        <f t="shared" ca="1" si="63"/>
        <v>9.1107696952160033</v>
      </c>
      <c r="Q723" s="117">
        <f t="shared" ca="1" si="64"/>
        <v>12186000</v>
      </c>
      <c r="R723" s="61">
        <f>'[1]Si Cepat'!J13158</f>
        <v>267960</v>
      </c>
      <c r="S723" s="118">
        <f>'[1]Si Cepat'!F13159</f>
        <v>0</v>
      </c>
      <c r="T723" s="38">
        <f t="shared" si="55"/>
        <v>48476040</v>
      </c>
      <c r="U723" s="499" t="s">
        <v>2331</v>
      </c>
    </row>
    <row r="724" spans="2:21" ht="17.45" customHeight="1">
      <c r="B724" s="39">
        <v>719</v>
      </c>
      <c r="C724" s="380" t="s">
        <v>2889</v>
      </c>
      <c r="D724" s="643" t="s">
        <v>2224</v>
      </c>
      <c r="E724" s="246" t="s">
        <v>2205</v>
      </c>
      <c r="F724" s="451"/>
      <c r="G724" s="451"/>
      <c r="H724" s="223" t="s">
        <v>2890</v>
      </c>
      <c r="I724" s="57" t="s">
        <v>2891</v>
      </c>
      <c r="J724" s="57" t="s">
        <v>2892</v>
      </c>
      <c r="K724" s="415">
        <v>44292</v>
      </c>
      <c r="L724" s="415">
        <v>45388</v>
      </c>
      <c r="M724" s="64">
        <v>36</v>
      </c>
      <c r="N724" s="358">
        <v>48744000</v>
      </c>
      <c r="O724" s="64">
        <f t="shared" si="61"/>
        <v>1354000</v>
      </c>
      <c r="P724" s="116">
        <f t="shared" ca="1" si="63"/>
        <v>9.1107696952160033</v>
      </c>
      <c r="Q724" s="117">
        <f t="shared" ca="1" si="64"/>
        <v>12186000</v>
      </c>
      <c r="R724" s="61">
        <f>'[1]Si Cepat'!J11578</f>
        <v>477400</v>
      </c>
      <c r="S724" s="118">
        <f>'[1]Si Cepat'!F11579</f>
        <v>0</v>
      </c>
      <c r="T724" s="38">
        <f t="shared" si="55"/>
        <v>48266600</v>
      </c>
      <c r="U724" s="499" t="s">
        <v>2331</v>
      </c>
    </row>
    <row r="725" spans="2:21" ht="17.45" customHeight="1">
      <c r="B725" s="26">
        <v>720</v>
      </c>
      <c r="C725" s="380" t="s">
        <v>2893</v>
      </c>
      <c r="D725" s="643" t="s">
        <v>2224</v>
      </c>
      <c r="E725" s="246" t="s">
        <v>2381</v>
      </c>
      <c r="F725" s="451"/>
      <c r="G725" s="451"/>
      <c r="H725" s="223" t="s">
        <v>2894</v>
      </c>
      <c r="I725" s="57" t="s">
        <v>2895</v>
      </c>
      <c r="J725" s="57" t="s">
        <v>2896</v>
      </c>
      <c r="K725" s="415">
        <v>44293</v>
      </c>
      <c r="L725" s="415">
        <v>45389</v>
      </c>
      <c r="M725" s="64">
        <v>36</v>
      </c>
      <c r="N725" s="358">
        <v>22680000</v>
      </c>
      <c r="O725" s="64">
        <f t="shared" si="61"/>
        <v>630000</v>
      </c>
      <c r="P725" s="116">
        <f t="shared" ca="1" si="63"/>
        <v>9.0774363618826701</v>
      </c>
      <c r="Q725" s="117">
        <f t="shared" ca="1" si="64"/>
        <v>5670000</v>
      </c>
      <c r="R725" s="61">
        <f>'[1]Si Cepat'!J10701</f>
        <v>715000</v>
      </c>
      <c r="S725" s="118">
        <f>'[1]Si Cepat'!F10702</f>
        <v>0</v>
      </c>
      <c r="T725" s="38">
        <f t="shared" si="55"/>
        <v>21965000</v>
      </c>
      <c r="U725" s="499" t="s">
        <v>2331</v>
      </c>
    </row>
    <row r="726" spans="2:21" ht="17.45" customHeight="1">
      <c r="B726" s="39">
        <v>721</v>
      </c>
      <c r="C726" s="380" t="s">
        <v>2897</v>
      </c>
      <c r="D726" s="643" t="s">
        <v>2224</v>
      </c>
      <c r="E726" s="246" t="s">
        <v>2381</v>
      </c>
      <c r="F726" s="451"/>
      <c r="G726" s="451"/>
      <c r="H726" s="223" t="s">
        <v>2898</v>
      </c>
      <c r="I726" s="57" t="s">
        <v>2899</v>
      </c>
      <c r="J726" s="57" t="s">
        <v>2900</v>
      </c>
      <c r="K726" s="415">
        <v>44298</v>
      </c>
      <c r="L726" s="415">
        <v>45394</v>
      </c>
      <c r="M726" s="64">
        <v>36</v>
      </c>
      <c r="N726" s="358">
        <v>22680000</v>
      </c>
      <c r="O726" s="64">
        <f t="shared" si="61"/>
        <v>630000</v>
      </c>
      <c r="P726" s="116">
        <f t="shared" ca="1" si="63"/>
        <v>8.910769695216004</v>
      </c>
      <c r="Q726" s="117">
        <f t="shared" ca="1" si="64"/>
        <v>5040000</v>
      </c>
      <c r="R726" s="61">
        <f>'[1]Si Cepat'!J8857</f>
        <v>1295470</v>
      </c>
      <c r="S726" s="118">
        <f>'[1]Si Cepat'!F8858</f>
        <v>1</v>
      </c>
      <c r="T726" s="38">
        <f t="shared" si="55"/>
        <v>21384530</v>
      </c>
      <c r="U726" s="499" t="s">
        <v>2331</v>
      </c>
    </row>
    <row r="727" spans="2:21" ht="17.45" customHeight="1">
      <c r="B727" s="26">
        <v>722</v>
      </c>
      <c r="C727" s="380" t="s">
        <v>2897</v>
      </c>
      <c r="D727" s="643" t="s">
        <v>2224</v>
      </c>
      <c r="E727" s="246" t="s">
        <v>2381</v>
      </c>
      <c r="F727" s="451"/>
      <c r="G727" s="451"/>
      <c r="H727" s="223" t="s">
        <v>2901</v>
      </c>
      <c r="I727" s="57" t="s">
        <v>2902</v>
      </c>
      <c r="J727" s="57" t="s">
        <v>2903</v>
      </c>
      <c r="K727" s="415">
        <v>44298</v>
      </c>
      <c r="L727" s="415">
        <v>45394</v>
      </c>
      <c r="M727" s="64">
        <v>36</v>
      </c>
      <c r="N727" s="358">
        <v>22680000</v>
      </c>
      <c r="O727" s="64">
        <f t="shared" si="61"/>
        <v>630000</v>
      </c>
      <c r="P727" s="116">
        <f t="shared" ca="1" si="63"/>
        <v>8.910769695216004</v>
      </c>
      <c r="Q727" s="117">
        <f t="shared" ca="1" si="64"/>
        <v>5040000</v>
      </c>
      <c r="R727" s="61">
        <f>'[1]Si Cepat'!J8917</f>
        <v>1538900</v>
      </c>
      <c r="S727" s="118">
        <f>'[1]Si Cepat'!F8918</f>
        <v>1</v>
      </c>
      <c r="T727" s="38">
        <f t="shared" si="55"/>
        <v>21141100</v>
      </c>
      <c r="U727" s="499" t="s">
        <v>2331</v>
      </c>
    </row>
    <row r="728" spans="2:21" ht="17.45" customHeight="1">
      <c r="B728" s="39">
        <v>723</v>
      </c>
      <c r="C728" s="380" t="s">
        <v>2897</v>
      </c>
      <c r="D728" s="643" t="s">
        <v>2224</v>
      </c>
      <c r="E728" s="246" t="s">
        <v>2381</v>
      </c>
      <c r="F728" s="451"/>
      <c r="G728" s="451"/>
      <c r="H728" s="223" t="s">
        <v>2904</v>
      </c>
      <c r="I728" s="57" t="s">
        <v>2905</v>
      </c>
      <c r="J728" s="57" t="s">
        <v>2906</v>
      </c>
      <c r="K728" s="415">
        <v>44298</v>
      </c>
      <c r="L728" s="415">
        <v>45394</v>
      </c>
      <c r="M728" s="64">
        <v>36</v>
      </c>
      <c r="N728" s="358">
        <v>22680000</v>
      </c>
      <c r="O728" s="64">
        <f t="shared" si="61"/>
        <v>630000</v>
      </c>
      <c r="P728" s="116">
        <f t="shared" ca="1" si="63"/>
        <v>8.910769695216004</v>
      </c>
      <c r="Q728" s="117">
        <f t="shared" ca="1" si="64"/>
        <v>5040000</v>
      </c>
      <c r="R728" s="61">
        <f>'[1]Si Cepat'!J8977</f>
        <v>715000</v>
      </c>
      <c r="S728" s="118">
        <f>'[1]Si Cepat'!F8978</f>
        <v>0</v>
      </c>
      <c r="T728" s="38">
        <f t="shared" si="55"/>
        <v>21965000</v>
      </c>
      <c r="U728" s="499" t="s">
        <v>2331</v>
      </c>
    </row>
    <row r="729" spans="2:21" ht="17.45" customHeight="1">
      <c r="B729" s="26">
        <v>724</v>
      </c>
      <c r="C729" s="380" t="s">
        <v>2897</v>
      </c>
      <c r="D729" s="643" t="s">
        <v>2224</v>
      </c>
      <c r="E729" s="246" t="s">
        <v>2381</v>
      </c>
      <c r="F729" s="451"/>
      <c r="G729" s="451"/>
      <c r="H729" s="223" t="s">
        <v>2907</v>
      </c>
      <c r="I729" s="57" t="s">
        <v>2908</v>
      </c>
      <c r="J729" s="57" t="s">
        <v>2909</v>
      </c>
      <c r="K729" s="415">
        <v>44298</v>
      </c>
      <c r="L729" s="415">
        <v>45394</v>
      </c>
      <c r="M729" s="64">
        <v>36</v>
      </c>
      <c r="N729" s="358">
        <v>22680000</v>
      </c>
      <c r="O729" s="64">
        <f t="shared" si="61"/>
        <v>630000</v>
      </c>
      <c r="P729" s="116">
        <f t="shared" ca="1" si="63"/>
        <v>8.910769695216004</v>
      </c>
      <c r="Q729" s="117">
        <f t="shared" ca="1" si="64"/>
        <v>5040000</v>
      </c>
      <c r="R729" s="61">
        <f>'[1]Si Cepat'!J8977</f>
        <v>715000</v>
      </c>
      <c r="S729" s="118">
        <f>'[1]Si Cepat'!F8978</f>
        <v>0</v>
      </c>
      <c r="T729" s="38">
        <f t="shared" si="55"/>
        <v>21965000</v>
      </c>
      <c r="U729" s="499" t="s">
        <v>2331</v>
      </c>
    </row>
    <row r="730" spans="2:21" ht="17.45" customHeight="1">
      <c r="B730" s="39">
        <v>725</v>
      </c>
      <c r="C730" s="380" t="s">
        <v>2897</v>
      </c>
      <c r="D730" s="643" t="s">
        <v>2224</v>
      </c>
      <c r="E730" s="246" t="s">
        <v>2381</v>
      </c>
      <c r="F730" s="451"/>
      <c r="G730" s="451"/>
      <c r="H730" s="223" t="s">
        <v>2910</v>
      </c>
      <c r="I730" s="57" t="s">
        <v>2911</v>
      </c>
      <c r="J730" s="57" t="s">
        <v>2912</v>
      </c>
      <c r="K730" s="415">
        <v>44298</v>
      </c>
      <c r="L730" s="415">
        <v>45394</v>
      </c>
      <c r="M730" s="64">
        <v>36</v>
      </c>
      <c r="N730" s="358">
        <v>22680000</v>
      </c>
      <c r="O730" s="64">
        <f t="shared" si="61"/>
        <v>630000</v>
      </c>
      <c r="P730" s="116">
        <f t="shared" ca="1" si="63"/>
        <v>8.910769695216004</v>
      </c>
      <c r="Q730" s="117">
        <f t="shared" ca="1" si="64"/>
        <v>5040000</v>
      </c>
      <c r="R730" s="61">
        <f>'[1]Si Cepat'!J9097</f>
        <v>1751500</v>
      </c>
      <c r="S730" s="118">
        <f>'[1]Si Cepat'!F9098</f>
        <v>1</v>
      </c>
      <c r="T730" s="38">
        <f t="shared" si="55"/>
        <v>20928500</v>
      </c>
      <c r="U730" s="499" t="s">
        <v>2331</v>
      </c>
    </row>
    <row r="731" spans="2:21" ht="17.45" customHeight="1">
      <c r="B731" s="26">
        <v>726</v>
      </c>
      <c r="C731" s="380" t="s">
        <v>2897</v>
      </c>
      <c r="D731" s="643" t="s">
        <v>2224</v>
      </c>
      <c r="E731" s="246" t="s">
        <v>2381</v>
      </c>
      <c r="F731" s="451"/>
      <c r="G731" s="451"/>
      <c r="H731" s="223" t="s">
        <v>2913</v>
      </c>
      <c r="I731" s="57" t="s">
        <v>2914</v>
      </c>
      <c r="J731" s="57" t="s">
        <v>2915</v>
      </c>
      <c r="K731" s="415">
        <v>44298</v>
      </c>
      <c r="L731" s="415">
        <v>45394</v>
      </c>
      <c r="M731" s="64">
        <v>36</v>
      </c>
      <c r="N731" s="358">
        <v>22680000</v>
      </c>
      <c r="O731" s="64">
        <f t="shared" si="61"/>
        <v>630000</v>
      </c>
      <c r="P731" s="116">
        <f t="shared" ca="1" si="63"/>
        <v>8.910769695216004</v>
      </c>
      <c r="Q731" s="117">
        <f t="shared" ca="1" si="64"/>
        <v>5040000</v>
      </c>
      <c r="R731" s="61">
        <f>'[1]Si Cepat'!J9157</f>
        <v>715000</v>
      </c>
      <c r="S731" s="118">
        <f>'[1]Si Cepat'!F9158</f>
        <v>0</v>
      </c>
      <c r="T731" s="38">
        <f t="shared" si="55"/>
        <v>21965000</v>
      </c>
      <c r="U731" s="499" t="s">
        <v>2331</v>
      </c>
    </row>
    <row r="732" spans="2:21" ht="17.45" customHeight="1">
      <c r="B732" s="39">
        <v>727</v>
      </c>
      <c r="C732" s="380" t="s">
        <v>2897</v>
      </c>
      <c r="D732" s="643" t="s">
        <v>2224</v>
      </c>
      <c r="E732" s="246" t="s">
        <v>2381</v>
      </c>
      <c r="F732" s="451"/>
      <c r="G732" s="451"/>
      <c r="H732" s="223" t="s">
        <v>2916</v>
      </c>
      <c r="I732" s="57" t="s">
        <v>2917</v>
      </c>
      <c r="J732" s="57" t="s">
        <v>2918</v>
      </c>
      <c r="K732" s="415">
        <v>44298</v>
      </c>
      <c r="L732" s="415">
        <v>45394</v>
      </c>
      <c r="M732" s="64">
        <v>36</v>
      </c>
      <c r="N732" s="358">
        <v>22680000</v>
      </c>
      <c r="O732" s="64">
        <f t="shared" si="61"/>
        <v>630000</v>
      </c>
      <c r="P732" s="116">
        <f t="shared" ca="1" si="63"/>
        <v>8.910769695216004</v>
      </c>
      <c r="Q732" s="117">
        <f t="shared" ca="1" si="64"/>
        <v>5040000</v>
      </c>
      <c r="R732" s="61">
        <f>'[1]Si Cepat'!J9217</f>
        <v>2769798</v>
      </c>
      <c r="S732" s="118">
        <f>'[1]Si Cepat'!F9218</f>
        <v>2</v>
      </c>
      <c r="T732" s="38">
        <f t="shared" si="55"/>
        <v>19910202</v>
      </c>
      <c r="U732" s="499" t="s">
        <v>2331</v>
      </c>
    </row>
    <row r="733" spans="2:21" ht="17.45" customHeight="1">
      <c r="B733" s="26">
        <v>728</v>
      </c>
      <c r="C733" s="380" t="s">
        <v>2897</v>
      </c>
      <c r="D733" s="643" t="s">
        <v>2224</v>
      </c>
      <c r="E733" s="246" t="s">
        <v>2381</v>
      </c>
      <c r="F733" s="451"/>
      <c r="G733" s="451"/>
      <c r="H733" s="223" t="s">
        <v>2919</v>
      </c>
      <c r="I733" s="57" t="s">
        <v>2920</v>
      </c>
      <c r="J733" s="57" t="s">
        <v>2921</v>
      </c>
      <c r="K733" s="415">
        <v>44298</v>
      </c>
      <c r="L733" s="415">
        <v>45394</v>
      </c>
      <c r="M733" s="64">
        <v>36</v>
      </c>
      <c r="N733" s="358">
        <v>22680000</v>
      </c>
      <c r="O733" s="64">
        <f t="shared" si="61"/>
        <v>630000</v>
      </c>
      <c r="P733" s="116">
        <f t="shared" ca="1" si="63"/>
        <v>8.910769695216004</v>
      </c>
      <c r="Q733" s="117">
        <f t="shared" ca="1" si="64"/>
        <v>5040000</v>
      </c>
      <c r="R733" s="61">
        <f>'[1]Si Cepat'!J9277</f>
        <v>1430900</v>
      </c>
      <c r="S733" s="118">
        <f>'[1]Si Cepat'!F9278</f>
        <v>1</v>
      </c>
      <c r="T733" s="38">
        <f t="shared" si="55"/>
        <v>21249100</v>
      </c>
      <c r="U733" s="499" t="s">
        <v>2331</v>
      </c>
    </row>
    <row r="734" spans="2:21" ht="17.45" customHeight="1">
      <c r="B734" s="39">
        <v>729</v>
      </c>
      <c r="C734" s="380" t="s">
        <v>2897</v>
      </c>
      <c r="D734" s="643" t="s">
        <v>2224</v>
      </c>
      <c r="E734" s="246" t="s">
        <v>2381</v>
      </c>
      <c r="F734" s="451"/>
      <c r="G734" s="451"/>
      <c r="H734" s="223" t="s">
        <v>2922</v>
      </c>
      <c r="I734" s="57" t="s">
        <v>2923</v>
      </c>
      <c r="J734" s="57" t="s">
        <v>2924</v>
      </c>
      <c r="K734" s="415">
        <v>44298</v>
      </c>
      <c r="L734" s="415">
        <v>45394</v>
      </c>
      <c r="M734" s="64">
        <v>36</v>
      </c>
      <c r="N734" s="358">
        <v>22680000</v>
      </c>
      <c r="O734" s="64">
        <f t="shared" si="61"/>
        <v>630000</v>
      </c>
      <c r="P734" s="116">
        <f t="shared" ca="1" si="63"/>
        <v>8.910769695216004</v>
      </c>
      <c r="Q734" s="117">
        <f t="shared" ca="1" si="64"/>
        <v>5040000</v>
      </c>
      <c r="R734" s="61">
        <f>'[1]Si Cepat'!J9337</f>
        <v>715000</v>
      </c>
      <c r="S734" s="118">
        <f>'[1]Si Cepat'!F9338</f>
        <v>0</v>
      </c>
      <c r="T734" s="38">
        <f t="shared" si="55"/>
        <v>21965000</v>
      </c>
      <c r="U734" s="499" t="s">
        <v>2331</v>
      </c>
    </row>
    <row r="735" spans="2:21" ht="17.45" customHeight="1">
      <c r="B735" s="26">
        <v>730</v>
      </c>
      <c r="C735" s="380" t="s">
        <v>2897</v>
      </c>
      <c r="D735" s="643" t="s">
        <v>2224</v>
      </c>
      <c r="E735" s="246" t="s">
        <v>2381</v>
      </c>
      <c r="F735" s="451"/>
      <c r="G735" s="451"/>
      <c r="H735" s="223" t="s">
        <v>2925</v>
      </c>
      <c r="I735" s="57" t="s">
        <v>2926</v>
      </c>
      <c r="J735" s="57" t="s">
        <v>2927</v>
      </c>
      <c r="K735" s="415">
        <v>44298</v>
      </c>
      <c r="L735" s="415">
        <v>45394</v>
      </c>
      <c r="M735" s="64">
        <v>36</v>
      </c>
      <c r="N735" s="358">
        <v>22680000</v>
      </c>
      <c r="O735" s="64">
        <f t="shared" si="61"/>
        <v>630000</v>
      </c>
      <c r="P735" s="116">
        <f t="shared" ca="1" si="63"/>
        <v>8.910769695216004</v>
      </c>
      <c r="Q735" s="117">
        <f t="shared" ca="1" si="64"/>
        <v>5040000</v>
      </c>
      <c r="R735" s="61">
        <f>'[1]Si Cepat'!J9397</f>
        <v>1711498</v>
      </c>
      <c r="S735" s="118">
        <f>'[1]Si Cepat'!F9398</f>
        <v>1</v>
      </c>
      <c r="T735" s="38">
        <f t="shared" si="55"/>
        <v>20968502</v>
      </c>
      <c r="U735" s="499" t="s">
        <v>2331</v>
      </c>
    </row>
    <row r="736" spans="2:21" ht="17.45" customHeight="1">
      <c r="B736" s="39">
        <v>731</v>
      </c>
      <c r="C736" s="380" t="s">
        <v>2897</v>
      </c>
      <c r="D736" s="643" t="s">
        <v>2224</v>
      </c>
      <c r="E736" s="246" t="s">
        <v>2381</v>
      </c>
      <c r="F736" s="451"/>
      <c r="G736" s="451"/>
      <c r="H736" s="223" t="s">
        <v>2928</v>
      </c>
      <c r="I736" s="57" t="s">
        <v>2929</v>
      </c>
      <c r="J736" s="57" t="s">
        <v>2930</v>
      </c>
      <c r="K736" s="415">
        <v>44298</v>
      </c>
      <c r="L736" s="415">
        <v>45394</v>
      </c>
      <c r="M736" s="64">
        <v>36</v>
      </c>
      <c r="N736" s="358">
        <v>22680000</v>
      </c>
      <c r="O736" s="64">
        <f t="shared" si="61"/>
        <v>630000</v>
      </c>
      <c r="P736" s="116">
        <f t="shared" ca="1" si="63"/>
        <v>8.910769695216004</v>
      </c>
      <c r="Q736" s="117">
        <f t="shared" ca="1" si="64"/>
        <v>5040000</v>
      </c>
      <c r="R736" s="61">
        <f>'[1]Si Cepat'!J9458</f>
        <v>2504998</v>
      </c>
      <c r="S736" s="118">
        <f>'[1]Si Cepat'!F9459</f>
        <v>2</v>
      </c>
      <c r="T736" s="38">
        <f t="shared" si="55"/>
        <v>20175002</v>
      </c>
      <c r="U736" s="499" t="s">
        <v>2331</v>
      </c>
    </row>
    <row r="737" spans="2:21" ht="17.45" customHeight="1">
      <c r="B737" s="26">
        <v>732</v>
      </c>
      <c r="C737" s="380" t="s">
        <v>2931</v>
      </c>
      <c r="D737" s="643" t="s">
        <v>2224</v>
      </c>
      <c r="E737" s="246" t="s">
        <v>2381</v>
      </c>
      <c r="F737" s="451"/>
      <c r="G737" s="451"/>
      <c r="H737" s="223" t="s">
        <v>2932</v>
      </c>
      <c r="I737" s="57" t="s">
        <v>2933</v>
      </c>
      <c r="J737" s="57" t="s">
        <v>2934</v>
      </c>
      <c r="K737" s="415">
        <v>44300</v>
      </c>
      <c r="L737" s="415">
        <v>45396</v>
      </c>
      <c r="M737" s="64">
        <v>36</v>
      </c>
      <c r="N737" s="358">
        <v>22680000</v>
      </c>
      <c r="O737" s="64">
        <f t="shared" si="61"/>
        <v>630000</v>
      </c>
      <c r="P737" s="116">
        <f t="shared" ca="1" si="63"/>
        <v>8.8441030285493376</v>
      </c>
      <c r="Q737" s="117">
        <f t="shared" ca="1" si="64"/>
        <v>5040000</v>
      </c>
      <c r="R737" s="61">
        <f>'[1]Si Cepat'!J10856</f>
        <v>3356250</v>
      </c>
      <c r="S737" s="118">
        <f>'[1]Si Cepat'!F10857</f>
        <v>3</v>
      </c>
      <c r="T737" s="38">
        <f t="shared" si="55"/>
        <v>19323750</v>
      </c>
      <c r="U737" s="499" t="s">
        <v>2331</v>
      </c>
    </row>
    <row r="738" spans="2:21" ht="17.45" customHeight="1">
      <c r="B738" s="39">
        <v>733</v>
      </c>
      <c r="C738" s="380" t="s">
        <v>2931</v>
      </c>
      <c r="D738" s="643" t="s">
        <v>2224</v>
      </c>
      <c r="E738" s="246" t="s">
        <v>2381</v>
      </c>
      <c r="F738" s="451"/>
      <c r="G738" s="451"/>
      <c r="H738" s="223" t="s">
        <v>2935</v>
      </c>
      <c r="I738" s="57" t="s">
        <v>2936</v>
      </c>
      <c r="J738" s="57" t="s">
        <v>2937</v>
      </c>
      <c r="K738" s="415">
        <v>44300</v>
      </c>
      <c r="L738" s="415">
        <v>45396</v>
      </c>
      <c r="M738" s="64">
        <v>36</v>
      </c>
      <c r="N738" s="358">
        <v>22680000</v>
      </c>
      <c r="O738" s="64">
        <f t="shared" si="61"/>
        <v>630000</v>
      </c>
      <c r="P738" s="116">
        <f t="shared" ca="1" si="63"/>
        <v>8.8441030285493376</v>
      </c>
      <c r="Q738" s="117">
        <f t="shared" ca="1" si="64"/>
        <v>5040000</v>
      </c>
      <c r="R738" s="61">
        <f>'[1]Si Cepat'!J10918</f>
        <v>637000</v>
      </c>
      <c r="S738" s="118">
        <f>'[1]Si Cepat'!F10919</f>
        <v>0</v>
      </c>
      <c r="T738" s="38">
        <f t="shared" si="55"/>
        <v>22043000</v>
      </c>
      <c r="U738" s="499" t="s">
        <v>2331</v>
      </c>
    </row>
    <row r="739" spans="2:21" ht="17.45" customHeight="1">
      <c r="B739" s="26">
        <v>734</v>
      </c>
      <c r="C739" s="380" t="s">
        <v>2938</v>
      </c>
      <c r="D739" s="643" t="s">
        <v>2224</v>
      </c>
      <c r="E739" s="246" t="s">
        <v>2381</v>
      </c>
      <c r="F739" s="451"/>
      <c r="G739" s="451"/>
      <c r="H739" s="223" t="s">
        <v>2939</v>
      </c>
      <c r="I739" s="57" t="s">
        <v>2940</v>
      </c>
      <c r="J739" s="57" t="s">
        <v>2941</v>
      </c>
      <c r="K739" s="415">
        <v>44298</v>
      </c>
      <c r="L739" s="415">
        <v>45394</v>
      </c>
      <c r="M739" s="64">
        <v>36</v>
      </c>
      <c r="N739" s="358">
        <v>24480000</v>
      </c>
      <c r="O739" s="64">
        <f t="shared" si="61"/>
        <v>680000</v>
      </c>
      <c r="P739" s="116">
        <f t="shared" ca="1" si="63"/>
        <v>8.910769695216004</v>
      </c>
      <c r="Q739" s="117">
        <f t="shared" ca="1" si="64"/>
        <v>5440000</v>
      </c>
      <c r="R739" s="61">
        <f>'[1]Si Cepat'!J10342</f>
        <v>1825850</v>
      </c>
      <c r="S739" s="118">
        <f>'[1]Si Cepat'!F10343</f>
        <v>2</v>
      </c>
      <c r="T739" s="38">
        <f t="shared" si="55"/>
        <v>22654150</v>
      </c>
      <c r="U739" s="499" t="s">
        <v>2331</v>
      </c>
    </row>
    <row r="740" spans="2:21" ht="17.45" customHeight="1">
      <c r="B740" s="39">
        <v>735</v>
      </c>
      <c r="C740" s="380" t="s">
        <v>2942</v>
      </c>
      <c r="D740" s="643" t="s">
        <v>2224</v>
      </c>
      <c r="E740" s="246" t="s">
        <v>2786</v>
      </c>
      <c r="F740" s="451"/>
      <c r="G740" s="451"/>
      <c r="H740" s="223" t="s">
        <v>2943</v>
      </c>
      <c r="I740" s="57" t="s">
        <v>2944</v>
      </c>
      <c r="J740" s="57" t="s">
        <v>2945</v>
      </c>
      <c r="K740" s="415">
        <v>44300</v>
      </c>
      <c r="L740" s="415">
        <v>45396</v>
      </c>
      <c r="M740" s="64">
        <v>36</v>
      </c>
      <c r="N740" s="358">
        <v>31680000</v>
      </c>
      <c r="O740" s="64">
        <f t="shared" ref="O740:O803" si="66">N740/M740</f>
        <v>880000</v>
      </c>
      <c r="P740" s="116">
        <f t="shared" ca="1" si="63"/>
        <v>8.8441030285493376</v>
      </c>
      <c r="Q740" s="117">
        <f t="shared" ca="1" si="64"/>
        <v>7040000</v>
      </c>
      <c r="R740" s="61"/>
      <c r="S740" s="118"/>
      <c r="T740" s="38">
        <f t="shared" si="55"/>
        <v>31680000</v>
      </c>
      <c r="U740" s="499"/>
    </row>
    <row r="741" spans="2:21" ht="17.45" customHeight="1">
      <c r="B741" s="26">
        <v>736</v>
      </c>
      <c r="C741" s="380" t="s">
        <v>2942</v>
      </c>
      <c r="D741" s="643" t="s">
        <v>2224</v>
      </c>
      <c r="E741" s="246" t="s">
        <v>2786</v>
      </c>
      <c r="F741" s="451"/>
      <c r="G741" s="451"/>
      <c r="H741" s="223" t="s">
        <v>2946</v>
      </c>
      <c r="I741" s="57" t="s">
        <v>2947</v>
      </c>
      <c r="J741" s="57" t="s">
        <v>2948</v>
      </c>
      <c r="K741" s="415">
        <v>44300</v>
      </c>
      <c r="L741" s="415">
        <v>45396</v>
      </c>
      <c r="M741" s="64">
        <v>36</v>
      </c>
      <c r="N741" s="358">
        <v>31680000</v>
      </c>
      <c r="O741" s="64">
        <f t="shared" si="66"/>
        <v>880000</v>
      </c>
      <c r="P741" s="116">
        <f t="shared" ca="1" si="63"/>
        <v>8.8441030285493376</v>
      </c>
      <c r="Q741" s="117">
        <f t="shared" ca="1" si="64"/>
        <v>7040000</v>
      </c>
      <c r="R741" s="61">
        <f>'[1]Si Cepat'!J11037</f>
        <v>2823300</v>
      </c>
      <c r="S741" s="118">
        <f>'[1]Si Cepat'!F11038</f>
        <v>2</v>
      </c>
      <c r="T741" s="108">
        <f t="shared" si="55"/>
        <v>28856700</v>
      </c>
      <c r="U741" s="499" t="s">
        <v>2331</v>
      </c>
    </row>
    <row r="742" spans="2:21" ht="17.45" customHeight="1">
      <c r="B742" s="39">
        <v>737</v>
      </c>
      <c r="C742" s="380" t="s">
        <v>2949</v>
      </c>
      <c r="D742" s="643" t="s">
        <v>2224</v>
      </c>
      <c r="E742" s="246" t="s">
        <v>2381</v>
      </c>
      <c r="F742" s="451"/>
      <c r="G742" s="451"/>
      <c r="H742" s="223" t="s">
        <v>2950</v>
      </c>
      <c r="I742" s="57" t="s">
        <v>2951</v>
      </c>
      <c r="J742" s="57" t="s">
        <v>2952</v>
      </c>
      <c r="K742" s="415">
        <v>44303</v>
      </c>
      <c r="L742" s="415">
        <v>45399</v>
      </c>
      <c r="M742" s="64">
        <v>36</v>
      </c>
      <c r="N742" s="358">
        <v>26280000</v>
      </c>
      <c r="O742" s="64">
        <f t="shared" si="66"/>
        <v>730000</v>
      </c>
      <c r="P742" s="116">
        <f t="shared" ca="1" si="63"/>
        <v>8.744103028549338</v>
      </c>
      <c r="Q742" s="117">
        <f t="shared" ca="1" si="64"/>
        <v>5840000</v>
      </c>
      <c r="R742" s="61">
        <f>'[1]Si Cepat'!J11281</f>
        <v>2601420</v>
      </c>
      <c r="S742" s="118">
        <f>'[1]Si Cepat'!F11282</f>
        <v>2</v>
      </c>
      <c r="T742" s="108">
        <f t="shared" si="55"/>
        <v>23678580</v>
      </c>
      <c r="U742" s="499" t="s">
        <v>2331</v>
      </c>
    </row>
    <row r="743" spans="2:21" ht="17.45" customHeight="1">
      <c r="B743" s="26">
        <v>738</v>
      </c>
      <c r="C743" s="380" t="s">
        <v>2953</v>
      </c>
      <c r="D743" s="643" t="s">
        <v>2224</v>
      </c>
      <c r="E743" s="246" t="s">
        <v>2954</v>
      </c>
      <c r="F743" s="451"/>
      <c r="G743" s="451"/>
      <c r="H743" s="223" t="s">
        <v>2955</v>
      </c>
      <c r="I743" s="57" t="s">
        <v>2956</v>
      </c>
      <c r="J743" s="57" t="s">
        <v>2957</v>
      </c>
      <c r="K743" s="415">
        <v>44316</v>
      </c>
      <c r="L743" s="415">
        <v>46142</v>
      </c>
      <c r="M743" s="64">
        <v>60</v>
      </c>
      <c r="N743" s="358">
        <v>118800000</v>
      </c>
      <c r="O743" s="64">
        <f t="shared" si="66"/>
        <v>1980000</v>
      </c>
      <c r="P743" s="116">
        <f t="shared" ca="1" si="63"/>
        <v>8.3107696952160044</v>
      </c>
      <c r="Q743" s="117">
        <f t="shared" ca="1" si="64"/>
        <v>15840000</v>
      </c>
      <c r="R743" s="61">
        <f>'[1]Si Cepat'!J13724</f>
        <v>19714329</v>
      </c>
      <c r="S743" s="118">
        <f>'[1]Si Cepat'!F13725</f>
        <v>5</v>
      </c>
      <c r="T743" s="108">
        <f t="shared" si="55"/>
        <v>99085671</v>
      </c>
      <c r="U743" s="499"/>
    </row>
    <row r="744" spans="2:21" ht="17.45" customHeight="1">
      <c r="B744" s="39">
        <v>739</v>
      </c>
      <c r="C744" s="380" t="s">
        <v>2958</v>
      </c>
      <c r="D744" s="643" t="s">
        <v>2224</v>
      </c>
      <c r="E744" s="246" t="s">
        <v>2381</v>
      </c>
      <c r="F744" s="451"/>
      <c r="G744" s="451"/>
      <c r="H744" s="223" t="s">
        <v>2959</v>
      </c>
      <c r="I744" s="57" t="s">
        <v>2960</v>
      </c>
      <c r="J744" s="57" t="s">
        <v>2961</v>
      </c>
      <c r="K744" s="415">
        <v>44295</v>
      </c>
      <c r="L744" s="415">
        <v>44660</v>
      </c>
      <c r="M744" s="64">
        <v>12</v>
      </c>
      <c r="N744" s="358">
        <v>8160000</v>
      </c>
      <c r="O744" s="64">
        <f t="shared" si="66"/>
        <v>680000</v>
      </c>
      <c r="P744" s="116">
        <f t="shared" ca="1" si="63"/>
        <v>9.0107696952160037</v>
      </c>
      <c r="Q744" s="117">
        <f t="shared" ca="1" si="64"/>
        <v>6120000</v>
      </c>
      <c r="R744" s="61">
        <f>'[1]Si Cepat'!J10735</f>
        <v>715000</v>
      </c>
      <c r="S744" s="118">
        <f>'[1]Si Cepat'!F10736</f>
        <v>0</v>
      </c>
      <c r="T744" s="108">
        <f t="shared" si="55"/>
        <v>7445000</v>
      </c>
      <c r="U744" s="499" t="s">
        <v>2331</v>
      </c>
    </row>
    <row r="745" spans="2:21" ht="17.45" customHeight="1">
      <c r="B745" s="26">
        <v>740</v>
      </c>
      <c r="C745" s="380" t="s">
        <v>2962</v>
      </c>
      <c r="D745" s="643" t="s">
        <v>2224</v>
      </c>
      <c r="E745" s="246" t="s">
        <v>2786</v>
      </c>
      <c r="F745" s="451"/>
      <c r="G745" s="451"/>
      <c r="H745" s="223" t="s">
        <v>2963</v>
      </c>
      <c r="I745" s="57" t="s">
        <v>2964</v>
      </c>
      <c r="J745" s="57" t="s">
        <v>2965</v>
      </c>
      <c r="K745" s="415">
        <v>44317</v>
      </c>
      <c r="L745" s="415">
        <v>45413</v>
      </c>
      <c r="M745" s="64">
        <v>36</v>
      </c>
      <c r="N745" s="358">
        <v>31680000</v>
      </c>
      <c r="O745" s="64">
        <f t="shared" si="66"/>
        <v>880000</v>
      </c>
      <c r="P745" s="116">
        <f t="shared" ca="1" si="63"/>
        <v>8.2774363618826712</v>
      </c>
      <c r="Q745" s="117">
        <f t="shared" ca="1" si="64"/>
        <v>7040000</v>
      </c>
      <c r="R745" s="61">
        <f>'[1]Si Cepat'!J13483</f>
        <v>951000</v>
      </c>
      <c r="S745" s="118">
        <f>'[1]Si Cepat'!F13484</f>
        <v>3</v>
      </c>
      <c r="T745" s="108">
        <f t="shared" si="55"/>
        <v>30729000</v>
      </c>
      <c r="U745" s="499"/>
    </row>
    <row r="746" spans="2:21" ht="17.45" customHeight="1">
      <c r="B746" s="39">
        <v>741</v>
      </c>
      <c r="C746" s="380" t="s">
        <v>2966</v>
      </c>
      <c r="D746" s="643" t="s">
        <v>2224</v>
      </c>
      <c r="E746" s="246" t="s">
        <v>2381</v>
      </c>
      <c r="F746" s="451"/>
      <c r="G746" s="451"/>
      <c r="H746" s="223" t="s">
        <v>2967</v>
      </c>
      <c r="I746" s="57" t="s">
        <v>2968</v>
      </c>
      <c r="J746" s="57" t="s">
        <v>2969</v>
      </c>
      <c r="K746" s="415">
        <v>44333</v>
      </c>
      <c r="L746" s="415">
        <v>45429</v>
      </c>
      <c r="M746" s="64">
        <v>36</v>
      </c>
      <c r="N746" s="358">
        <v>31680000</v>
      </c>
      <c r="O746" s="64">
        <f t="shared" si="66"/>
        <v>880000</v>
      </c>
      <c r="P746" s="116">
        <f t="shared" ca="1" si="63"/>
        <v>7.7441030285493371</v>
      </c>
      <c r="Q746" s="117">
        <f t="shared" ca="1" si="64"/>
        <v>6160000</v>
      </c>
      <c r="R746" s="61"/>
      <c r="S746" s="118"/>
      <c r="T746" s="108">
        <f t="shared" si="55"/>
        <v>31680000</v>
      </c>
      <c r="U746" s="499"/>
    </row>
    <row r="747" spans="2:21" ht="17.45" customHeight="1">
      <c r="B747" s="26">
        <v>742</v>
      </c>
      <c r="C747" s="380" t="s">
        <v>2970</v>
      </c>
      <c r="D747" s="643" t="s">
        <v>2224</v>
      </c>
      <c r="E747" s="246" t="s">
        <v>2381</v>
      </c>
      <c r="F747" s="451"/>
      <c r="G747" s="451"/>
      <c r="H747" s="223" t="s">
        <v>2971</v>
      </c>
      <c r="I747" s="57" t="s">
        <v>2972</v>
      </c>
      <c r="J747" s="57" t="s">
        <v>2973</v>
      </c>
      <c r="K747" s="415">
        <v>44352</v>
      </c>
      <c r="L747" s="415">
        <v>45448</v>
      </c>
      <c r="M747" s="64">
        <v>36</v>
      </c>
      <c r="N747" s="358">
        <v>31680000</v>
      </c>
      <c r="O747" s="64">
        <f t="shared" si="66"/>
        <v>880000</v>
      </c>
      <c r="P747" s="116">
        <f t="shared" ca="1" si="63"/>
        <v>7.1107696952160042</v>
      </c>
      <c r="Q747" s="117">
        <f t="shared" ca="1" si="64"/>
        <v>6160000</v>
      </c>
      <c r="R747" s="61"/>
      <c r="S747" s="118"/>
      <c r="T747" s="108">
        <f t="shared" si="55"/>
        <v>31680000</v>
      </c>
      <c r="U747" s="499"/>
    </row>
    <row r="748" spans="2:21" ht="17.45" customHeight="1">
      <c r="B748" s="39">
        <v>743</v>
      </c>
      <c r="C748" s="380" t="s">
        <v>2974</v>
      </c>
      <c r="D748" s="643" t="s">
        <v>2224</v>
      </c>
      <c r="E748" s="246" t="s">
        <v>2381</v>
      </c>
      <c r="F748" s="451"/>
      <c r="G748" s="451"/>
      <c r="H748" s="223" t="s">
        <v>2975</v>
      </c>
      <c r="I748" s="57" t="s">
        <v>2976</v>
      </c>
      <c r="J748" s="57" t="s">
        <v>2977</v>
      </c>
      <c r="K748" s="415">
        <v>44306</v>
      </c>
      <c r="L748" s="415">
        <v>44671</v>
      </c>
      <c r="M748" s="64">
        <v>12</v>
      </c>
      <c r="N748" s="358">
        <v>8160000</v>
      </c>
      <c r="O748" s="64">
        <f t="shared" si="66"/>
        <v>680000</v>
      </c>
      <c r="P748" s="116">
        <f t="shared" ca="1" si="63"/>
        <v>8.6441030285493365</v>
      </c>
      <c r="Q748" s="117">
        <f t="shared" ca="1" si="64"/>
        <v>5440000</v>
      </c>
      <c r="R748" s="61">
        <f>'[1]Si Cepat'!J9556</f>
        <v>1283000</v>
      </c>
      <c r="S748" s="118">
        <f>'[1]Si Cepat'!F9557</f>
        <v>2</v>
      </c>
      <c r="T748" s="38">
        <f t="shared" si="55"/>
        <v>6877000</v>
      </c>
      <c r="U748" s="499" t="s">
        <v>2331</v>
      </c>
    </row>
    <row r="749" spans="2:21" ht="17.45" customHeight="1">
      <c r="B749" s="26">
        <v>744</v>
      </c>
      <c r="C749" s="380" t="s">
        <v>2978</v>
      </c>
      <c r="D749" s="643" t="s">
        <v>2224</v>
      </c>
      <c r="E749" s="246" t="s">
        <v>2703</v>
      </c>
      <c r="F749" s="451"/>
      <c r="G749" s="451"/>
      <c r="H749" s="223" t="s">
        <v>2979</v>
      </c>
      <c r="I749" s="57" t="s">
        <v>2980</v>
      </c>
      <c r="J749" s="57" t="s">
        <v>2981</v>
      </c>
      <c r="K749" s="415">
        <v>44316</v>
      </c>
      <c r="L749" s="415">
        <v>45412</v>
      </c>
      <c r="M749" s="64">
        <v>36</v>
      </c>
      <c r="N749" s="358">
        <v>70344000</v>
      </c>
      <c r="O749" s="64">
        <f t="shared" si="66"/>
        <v>1954000</v>
      </c>
      <c r="P749" s="116">
        <f t="shared" ca="1" si="63"/>
        <v>8.3107696952160044</v>
      </c>
      <c r="Q749" s="117">
        <f t="shared" ca="1" si="64"/>
        <v>15632000</v>
      </c>
      <c r="R749" s="61">
        <f>'[1]Si Cepat'!J12729</f>
        <v>267960</v>
      </c>
      <c r="S749" s="118">
        <f>'[1]Si Cepat'!F12730</f>
        <v>0</v>
      </c>
      <c r="T749" s="38">
        <f t="shared" si="55"/>
        <v>70076040</v>
      </c>
      <c r="U749" s="499" t="s">
        <v>2331</v>
      </c>
    </row>
    <row r="750" spans="2:21" ht="17.45" customHeight="1">
      <c r="B750" s="39">
        <v>745</v>
      </c>
      <c r="C750" s="380" t="s">
        <v>2982</v>
      </c>
      <c r="D750" s="643" t="s">
        <v>2224</v>
      </c>
      <c r="E750" s="246" t="s">
        <v>2703</v>
      </c>
      <c r="F750" s="451"/>
      <c r="G750" s="451"/>
      <c r="H750" s="223" t="s">
        <v>2983</v>
      </c>
      <c r="I750" s="57" t="s">
        <v>2984</v>
      </c>
      <c r="J750" s="57" t="s">
        <v>2985</v>
      </c>
      <c r="K750" s="415">
        <v>44319</v>
      </c>
      <c r="L750" s="415">
        <v>45415</v>
      </c>
      <c r="M750" s="64">
        <v>36</v>
      </c>
      <c r="N750" s="358">
        <v>66744000</v>
      </c>
      <c r="O750" s="64">
        <f t="shared" si="66"/>
        <v>1854000</v>
      </c>
      <c r="P750" s="116">
        <f t="shared" ca="1" si="63"/>
        <v>8.2107696952160047</v>
      </c>
      <c r="Q750" s="117">
        <f t="shared" ca="1" si="64"/>
        <v>14832000</v>
      </c>
      <c r="R750" s="61">
        <f>'[1]Si Cepat'!J12789</f>
        <v>267960</v>
      </c>
      <c r="S750" s="32">
        <f>'[1]Si Cepat'!F12790</f>
        <v>0</v>
      </c>
      <c r="T750" s="38">
        <f>N750-R752</f>
        <v>52566385</v>
      </c>
      <c r="U750" s="499" t="s">
        <v>2331</v>
      </c>
    </row>
    <row r="751" spans="2:21" ht="17.45" customHeight="1">
      <c r="B751" s="26">
        <v>746</v>
      </c>
      <c r="C751" s="380" t="s">
        <v>2982</v>
      </c>
      <c r="D751" s="643" t="s">
        <v>2224</v>
      </c>
      <c r="E751" s="246" t="s">
        <v>2703</v>
      </c>
      <c r="F751" s="451"/>
      <c r="G751" s="451"/>
      <c r="H751" s="223" t="s">
        <v>2986</v>
      </c>
      <c r="I751" s="57" t="s">
        <v>2987</v>
      </c>
      <c r="J751" s="57" t="s">
        <v>2988</v>
      </c>
      <c r="K751" s="415">
        <v>44319</v>
      </c>
      <c r="L751" s="415">
        <v>45415</v>
      </c>
      <c r="M751" s="64">
        <v>36</v>
      </c>
      <c r="N751" s="358">
        <v>66744000</v>
      </c>
      <c r="O751" s="64">
        <f t="shared" si="66"/>
        <v>1854000</v>
      </c>
      <c r="P751" s="116">
        <f t="shared" ref="P751:P814" ca="1" si="67">($P$3-K751)/30</f>
        <v>8.2107696952160047</v>
      </c>
      <c r="Q751" s="117">
        <f t="shared" ref="Q751:Q814" ca="1" si="68">LEFT(P751,2)*O751</f>
        <v>14832000</v>
      </c>
      <c r="R751" s="61">
        <f>'[1]Si Cepat'!J13097</f>
        <v>267960</v>
      </c>
      <c r="S751" s="32">
        <f>'[1]Si Cepat'!F13098</f>
        <v>0</v>
      </c>
      <c r="T751" s="38">
        <f t="shared" ref="T751:T752" si="69">N751-R753</f>
        <v>63673500</v>
      </c>
      <c r="U751" s="499" t="s">
        <v>2331</v>
      </c>
    </row>
    <row r="752" spans="2:21" ht="17.45" customHeight="1">
      <c r="B752" s="39">
        <v>747</v>
      </c>
      <c r="C752" s="380" t="s">
        <v>2982</v>
      </c>
      <c r="D752" s="643" t="s">
        <v>2224</v>
      </c>
      <c r="E752" s="246" t="s">
        <v>2703</v>
      </c>
      <c r="F752" s="451"/>
      <c r="G752" s="451"/>
      <c r="H752" s="223" t="s">
        <v>2989</v>
      </c>
      <c r="I752" s="57" t="s">
        <v>2990</v>
      </c>
      <c r="J752" s="57" t="s">
        <v>2991</v>
      </c>
      <c r="K752" s="415">
        <v>44319</v>
      </c>
      <c r="L752" s="415">
        <v>45415</v>
      </c>
      <c r="M752" s="64">
        <v>36</v>
      </c>
      <c r="N752" s="358">
        <v>66744000</v>
      </c>
      <c r="O752" s="64">
        <f t="shared" si="66"/>
        <v>1854000</v>
      </c>
      <c r="P752" s="116">
        <f t="shared" ca="1" si="67"/>
        <v>8.2107696952160047</v>
      </c>
      <c r="Q752" s="117">
        <f t="shared" ca="1" si="68"/>
        <v>14832000</v>
      </c>
      <c r="R752" s="61">
        <f>'[1]Si Cepat'!J12484</f>
        <v>14177615</v>
      </c>
      <c r="S752" s="118">
        <f>'[1]Si Cepat'!F12485</f>
        <v>4</v>
      </c>
      <c r="T752" s="38">
        <f t="shared" si="69"/>
        <v>53324454</v>
      </c>
      <c r="U752" s="499" t="s">
        <v>2331</v>
      </c>
    </row>
    <row r="753" spans="2:21" ht="17.45" customHeight="1">
      <c r="B753" s="26">
        <v>748</v>
      </c>
      <c r="C753" s="380" t="s">
        <v>2992</v>
      </c>
      <c r="D753" s="643" t="s">
        <v>2224</v>
      </c>
      <c r="E753" s="246" t="s">
        <v>2993</v>
      </c>
      <c r="F753" s="451"/>
      <c r="G753" s="451"/>
      <c r="H753" s="223" t="s">
        <v>2994</v>
      </c>
      <c r="I753" s="57" t="s">
        <v>2995</v>
      </c>
      <c r="J753" s="57" t="s">
        <v>2996</v>
      </c>
      <c r="K753" s="415">
        <v>44316</v>
      </c>
      <c r="L753" s="415">
        <v>45412</v>
      </c>
      <c r="M753" s="64">
        <v>36</v>
      </c>
      <c r="N753" s="358">
        <v>66744000</v>
      </c>
      <c r="O753" s="64">
        <f t="shared" si="66"/>
        <v>1854000</v>
      </c>
      <c r="P753" s="116">
        <f t="shared" ca="1" si="67"/>
        <v>8.3107696952160044</v>
      </c>
      <c r="Q753" s="117">
        <f t="shared" ca="1" si="68"/>
        <v>14832000</v>
      </c>
      <c r="R753" s="61">
        <f>'[1]Si Cepat'!J12182</f>
        <v>3070500</v>
      </c>
      <c r="S753" s="118">
        <f>'[1]Si Cepat'!F12183</f>
        <v>1</v>
      </c>
      <c r="T753" s="38">
        <f t="shared" si="55"/>
        <v>63673500</v>
      </c>
      <c r="U753" s="499" t="s">
        <v>2331</v>
      </c>
    </row>
    <row r="754" spans="2:21" ht="17.45" customHeight="1">
      <c r="B754" s="39">
        <v>749</v>
      </c>
      <c r="C754" s="380" t="s">
        <v>2997</v>
      </c>
      <c r="D754" s="643" t="s">
        <v>2224</v>
      </c>
      <c r="E754" s="246" t="s">
        <v>2993</v>
      </c>
      <c r="F754" s="451"/>
      <c r="G754" s="451"/>
      <c r="H754" s="223" t="s">
        <v>2998</v>
      </c>
      <c r="I754" s="57" t="s">
        <v>2999</v>
      </c>
      <c r="J754" s="57" t="s">
        <v>3000</v>
      </c>
      <c r="K754" s="415">
        <v>44320</v>
      </c>
      <c r="L754" s="415">
        <v>45416</v>
      </c>
      <c r="M754" s="64">
        <v>36</v>
      </c>
      <c r="N754" s="358">
        <v>66744000</v>
      </c>
      <c r="O754" s="64">
        <f t="shared" si="66"/>
        <v>1854000</v>
      </c>
      <c r="P754" s="116">
        <f t="shared" ca="1" si="67"/>
        <v>8.1774363618826715</v>
      </c>
      <c r="Q754" s="117">
        <f t="shared" ca="1" si="68"/>
        <v>14832000</v>
      </c>
      <c r="R754" s="61">
        <f>'[1]Si Cepat'!J11938</f>
        <v>13419546</v>
      </c>
      <c r="S754" s="118">
        <f>'[1]Si Cepat'!F11939</f>
        <v>7</v>
      </c>
      <c r="T754" s="38">
        <f t="shared" si="55"/>
        <v>53324454</v>
      </c>
      <c r="U754" s="499" t="s">
        <v>2331</v>
      </c>
    </row>
    <row r="755" spans="2:21" ht="17.45" customHeight="1">
      <c r="B755" s="26">
        <v>750</v>
      </c>
      <c r="C755" s="380" t="s">
        <v>2997</v>
      </c>
      <c r="D755" s="643" t="s">
        <v>2224</v>
      </c>
      <c r="E755" s="246" t="s">
        <v>2993</v>
      </c>
      <c r="F755" s="451"/>
      <c r="G755" s="451"/>
      <c r="H755" s="223" t="s">
        <v>3001</v>
      </c>
      <c r="I755" s="57" t="s">
        <v>3002</v>
      </c>
      <c r="J755" s="57" t="s">
        <v>3003</v>
      </c>
      <c r="K755" s="415">
        <v>44320</v>
      </c>
      <c r="L755" s="415">
        <v>45416</v>
      </c>
      <c r="M755" s="64">
        <v>36</v>
      </c>
      <c r="N755" s="358">
        <v>66744000</v>
      </c>
      <c r="O755" s="64">
        <f t="shared" si="66"/>
        <v>1854000</v>
      </c>
      <c r="P755" s="116">
        <f t="shared" ca="1" si="67"/>
        <v>8.1774363618826715</v>
      </c>
      <c r="Q755" s="117">
        <f t="shared" ca="1" si="68"/>
        <v>14832000</v>
      </c>
      <c r="R755" s="61">
        <f>'[1]Si Cepat'!J11999</f>
        <v>523600</v>
      </c>
      <c r="S755" s="118">
        <f>'[1]Si Cepat'!F12000</f>
        <v>0</v>
      </c>
      <c r="T755" s="38">
        <f t="shared" si="55"/>
        <v>66220400</v>
      </c>
      <c r="U755" s="499" t="s">
        <v>2331</v>
      </c>
    </row>
    <row r="756" spans="2:21" ht="17.45" customHeight="1">
      <c r="B756" s="39">
        <v>751</v>
      </c>
      <c r="C756" s="380" t="s">
        <v>2997</v>
      </c>
      <c r="D756" s="643" t="s">
        <v>2224</v>
      </c>
      <c r="E756" s="246" t="s">
        <v>2993</v>
      </c>
      <c r="F756" s="451"/>
      <c r="G756" s="451"/>
      <c r="H756" s="223" t="s">
        <v>3004</v>
      </c>
      <c r="I756" s="57" t="s">
        <v>3005</v>
      </c>
      <c r="J756" s="57" t="s">
        <v>3006</v>
      </c>
      <c r="K756" s="415">
        <v>44320</v>
      </c>
      <c r="L756" s="415">
        <v>45416</v>
      </c>
      <c r="M756" s="64">
        <v>36</v>
      </c>
      <c r="N756" s="358">
        <v>66744000</v>
      </c>
      <c r="O756" s="64">
        <f t="shared" si="66"/>
        <v>1854000</v>
      </c>
      <c r="P756" s="116">
        <f t="shared" ca="1" si="67"/>
        <v>8.1774363618826715</v>
      </c>
      <c r="Q756" s="117">
        <f t="shared" ca="1" si="68"/>
        <v>14832000</v>
      </c>
      <c r="R756" s="61">
        <f>'[1]Si Cepat'!J12061</f>
        <v>523600</v>
      </c>
      <c r="S756" s="118">
        <f>'[1]Si Cepat'!F12062</f>
        <v>0</v>
      </c>
      <c r="T756" s="38">
        <f t="shared" si="55"/>
        <v>66220400</v>
      </c>
      <c r="U756" s="499" t="s">
        <v>2331</v>
      </c>
    </row>
    <row r="757" spans="2:21" ht="17.45" customHeight="1">
      <c r="B757" s="26">
        <v>752</v>
      </c>
      <c r="C757" s="380" t="s">
        <v>2997</v>
      </c>
      <c r="D757" s="643" t="s">
        <v>2224</v>
      </c>
      <c r="E757" s="246" t="s">
        <v>2993</v>
      </c>
      <c r="F757" s="451"/>
      <c r="G757" s="451"/>
      <c r="H757" s="223" t="s">
        <v>3007</v>
      </c>
      <c r="I757" s="57" t="s">
        <v>3008</v>
      </c>
      <c r="J757" s="57" t="s">
        <v>3009</v>
      </c>
      <c r="K757" s="415">
        <v>44320</v>
      </c>
      <c r="L757" s="415">
        <v>45416</v>
      </c>
      <c r="M757" s="64">
        <v>36</v>
      </c>
      <c r="N757" s="358">
        <v>66744000</v>
      </c>
      <c r="O757" s="64">
        <f t="shared" si="66"/>
        <v>1854000</v>
      </c>
      <c r="P757" s="116">
        <f t="shared" ca="1" si="67"/>
        <v>8.1774363618826715</v>
      </c>
      <c r="Q757" s="117">
        <f t="shared" ca="1" si="68"/>
        <v>14832000</v>
      </c>
      <c r="R757" s="61">
        <f>'[1]Si Cepat'!J12121</f>
        <v>523600</v>
      </c>
      <c r="S757" s="118">
        <f>'[1]Si Cepat'!F12122</f>
        <v>0</v>
      </c>
      <c r="T757" s="38">
        <f t="shared" si="55"/>
        <v>66220400</v>
      </c>
      <c r="U757" s="499" t="s">
        <v>2331</v>
      </c>
    </row>
    <row r="758" spans="2:21" ht="17.45" customHeight="1">
      <c r="B758" s="39">
        <v>753</v>
      </c>
      <c r="C758" s="380" t="s">
        <v>3010</v>
      </c>
      <c r="D758" s="643" t="s">
        <v>2224</v>
      </c>
      <c r="E758" s="246" t="s">
        <v>2703</v>
      </c>
      <c r="F758" s="451"/>
      <c r="G758" s="451"/>
      <c r="H758" s="223" t="s">
        <v>3011</v>
      </c>
      <c r="I758" s="57" t="s">
        <v>3012</v>
      </c>
      <c r="J758" s="57" t="s">
        <v>3013</v>
      </c>
      <c r="K758" s="415">
        <v>44316</v>
      </c>
      <c r="L758" s="415">
        <v>45412</v>
      </c>
      <c r="M758" s="64">
        <v>36</v>
      </c>
      <c r="N758" s="358">
        <v>91944000</v>
      </c>
      <c r="O758" s="64">
        <f t="shared" si="66"/>
        <v>2554000</v>
      </c>
      <c r="P758" s="116">
        <f t="shared" ca="1" si="67"/>
        <v>8.3107696952160044</v>
      </c>
      <c r="Q758" s="117">
        <f t="shared" ca="1" si="68"/>
        <v>20432000</v>
      </c>
      <c r="R758" s="61">
        <f>'[1]Si Cepat'!J12851</f>
        <v>14926426</v>
      </c>
      <c r="S758" s="118">
        <f>'[1]Si Cepat'!F12852</f>
        <v>7</v>
      </c>
      <c r="T758" s="38">
        <f t="shared" si="55"/>
        <v>77017574</v>
      </c>
      <c r="U758" s="499" t="s">
        <v>2331</v>
      </c>
    </row>
    <row r="759" spans="2:21" ht="17.45" customHeight="1">
      <c r="B759" s="26">
        <v>754</v>
      </c>
      <c r="C759" s="380" t="s">
        <v>3010</v>
      </c>
      <c r="D759" s="643" t="s">
        <v>2224</v>
      </c>
      <c r="E759" s="246" t="s">
        <v>2703</v>
      </c>
      <c r="F759" s="451"/>
      <c r="G759" s="451"/>
      <c r="H759" s="223" t="s">
        <v>3014</v>
      </c>
      <c r="I759" s="57" t="s">
        <v>3015</v>
      </c>
      <c r="J759" s="57" t="s">
        <v>3016</v>
      </c>
      <c r="K759" s="415">
        <v>44316</v>
      </c>
      <c r="L759" s="415">
        <v>45412</v>
      </c>
      <c r="M759" s="64">
        <v>36</v>
      </c>
      <c r="N759" s="358">
        <v>91944000</v>
      </c>
      <c r="O759" s="64">
        <f t="shared" si="66"/>
        <v>2554000</v>
      </c>
      <c r="P759" s="116">
        <f t="shared" ca="1" si="67"/>
        <v>8.3107696952160044</v>
      </c>
      <c r="Q759" s="117">
        <f t="shared" ca="1" si="68"/>
        <v>20432000</v>
      </c>
      <c r="R759" s="61">
        <f>'[1]Si Cepat'!J12913</f>
        <v>9640125</v>
      </c>
      <c r="S759" s="118">
        <f>'[1]Si Cepat'!F12914</f>
        <v>5</v>
      </c>
      <c r="T759" s="38">
        <f t="shared" si="55"/>
        <v>82303875</v>
      </c>
      <c r="U759" s="499" t="s">
        <v>2331</v>
      </c>
    </row>
    <row r="760" spans="2:21" ht="17.45" customHeight="1">
      <c r="B760" s="39">
        <v>755</v>
      </c>
      <c r="C760" s="380" t="s">
        <v>3010</v>
      </c>
      <c r="D760" s="643" t="s">
        <v>2224</v>
      </c>
      <c r="E760" s="246" t="s">
        <v>2703</v>
      </c>
      <c r="F760" s="451"/>
      <c r="G760" s="451"/>
      <c r="H760" s="658" t="s">
        <v>3017</v>
      </c>
      <c r="I760" s="57" t="s">
        <v>3018</v>
      </c>
      <c r="J760" s="57" t="s">
        <v>3019</v>
      </c>
      <c r="K760" s="415">
        <v>44316</v>
      </c>
      <c r="L760" s="415">
        <v>45412</v>
      </c>
      <c r="M760" s="64">
        <v>36</v>
      </c>
      <c r="N760" s="358">
        <v>91944000</v>
      </c>
      <c r="O760" s="64">
        <f t="shared" si="66"/>
        <v>2554000</v>
      </c>
      <c r="P760" s="116">
        <f t="shared" ca="1" si="67"/>
        <v>8.3107696952160044</v>
      </c>
      <c r="Q760" s="117">
        <f t="shared" ca="1" si="68"/>
        <v>20432000</v>
      </c>
      <c r="R760" s="61">
        <f>'[1]Si Cepat'!J13424</f>
        <v>3884017</v>
      </c>
      <c r="S760" s="118">
        <f>'[1]Si Cepat'!F13425</f>
        <v>2</v>
      </c>
      <c r="T760" s="38">
        <f t="shared" si="55"/>
        <v>88059983</v>
      </c>
      <c r="U760" s="499" t="s">
        <v>2331</v>
      </c>
    </row>
    <row r="761" spans="2:21" ht="17.45" customHeight="1">
      <c r="B761" s="26">
        <v>756</v>
      </c>
      <c r="C761" s="380" t="s">
        <v>3010</v>
      </c>
      <c r="D761" s="643" t="s">
        <v>2224</v>
      </c>
      <c r="E761" s="246" t="s">
        <v>2703</v>
      </c>
      <c r="F761" s="451"/>
      <c r="G761" s="451"/>
      <c r="H761" s="661" t="s">
        <v>3020</v>
      </c>
      <c r="I761" s="57" t="s">
        <v>3021</v>
      </c>
      <c r="J761" s="57" t="s">
        <v>3022</v>
      </c>
      <c r="K761" s="415">
        <v>44316</v>
      </c>
      <c r="L761" s="415">
        <v>45412</v>
      </c>
      <c r="M761" s="64">
        <v>36</v>
      </c>
      <c r="N761" s="358">
        <v>91944000</v>
      </c>
      <c r="O761" s="64">
        <f t="shared" si="66"/>
        <v>2554000</v>
      </c>
      <c r="P761" s="116">
        <f t="shared" ca="1" si="67"/>
        <v>8.3107696952160044</v>
      </c>
      <c r="Q761" s="117">
        <f t="shared" ca="1" si="68"/>
        <v>20432000</v>
      </c>
      <c r="R761" s="61">
        <f>'[1]Si Cepat'!J13364</f>
        <v>246400</v>
      </c>
      <c r="S761" s="118">
        <f>'[1]Si Cepat'!F13365</f>
        <v>0</v>
      </c>
      <c r="T761" s="38">
        <f t="shared" si="55"/>
        <v>91697600</v>
      </c>
      <c r="U761" s="499" t="s">
        <v>2331</v>
      </c>
    </row>
    <row r="762" spans="2:21" ht="17.45" customHeight="1">
      <c r="B762" s="39">
        <v>757</v>
      </c>
      <c r="C762" s="380" t="s">
        <v>3023</v>
      </c>
      <c r="D762" s="643" t="s">
        <v>2224</v>
      </c>
      <c r="E762" s="246" t="s">
        <v>2381</v>
      </c>
      <c r="F762" s="451"/>
      <c r="G762" s="451"/>
      <c r="H762" s="223" t="s">
        <v>3024</v>
      </c>
      <c r="I762" s="57" t="s">
        <v>3025</v>
      </c>
      <c r="J762" s="57" t="s">
        <v>3026</v>
      </c>
      <c r="K762" s="415">
        <v>44342</v>
      </c>
      <c r="L762" s="415">
        <v>45438</v>
      </c>
      <c r="M762" s="64">
        <v>36</v>
      </c>
      <c r="N762" s="358">
        <v>26280000</v>
      </c>
      <c r="O762" s="64">
        <f t="shared" si="66"/>
        <v>730000</v>
      </c>
      <c r="P762" s="116">
        <f t="shared" ca="1" si="67"/>
        <v>7.4441030285493373</v>
      </c>
      <c r="Q762" s="117">
        <f t="shared" ca="1" si="68"/>
        <v>5110000</v>
      </c>
      <c r="R762" s="61">
        <f>'[1]Si Cepat'!J13219</f>
        <v>250900</v>
      </c>
      <c r="S762" s="118">
        <f>'[1]Si Cepat'!F13220</f>
        <v>0</v>
      </c>
      <c r="T762" s="38">
        <f t="shared" si="55"/>
        <v>26029100</v>
      </c>
      <c r="U762" s="499" t="s">
        <v>2331</v>
      </c>
    </row>
    <row r="763" spans="2:21" ht="17.45" customHeight="1">
      <c r="B763" s="26">
        <v>758</v>
      </c>
      <c r="C763" s="380" t="s">
        <v>3027</v>
      </c>
      <c r="D763" s="643" t="s">
        <v>2224</v>
      </c>
      <c r="E763" s="253" t="s">
        <v>2372</v>
      </c>
      <c r="F763" s="451"/>
      <c r="G763" s="451"/>
      <c r="H763" s="223" t="s">
        <v>3028</v>
      </c>
      <c r="I763" s="57" t="s">
        <v>3029</v>
      </c>
      <c r="J763" s="57" t="s">
        <v>3030</v>
      </c>
      <c r="K763" s="415">
        <v>44326</v>
      </c>
      <c r="L763" s="415">
        <v>45422</v>
      </c>
      <c r="M763" s="64">
        <v>36</v>
      </c>
      <c r="N763" s="358">
        <v>55944000</v>
      </c>
      <c r="O763" s="64">
        <f t="shared" si="66"/>
        <v>1554000</v>
      </c>
      <c r="P763" s="116">
        <f t="shared" ca="1" si="67"/>
        <v>7.9774363618826705</v>
      </c>
      <c r="Q763" s="117">
        <f t="shared" ca="1" si="68"/>
        <v>10878000</v>
      </c>
      <c r="R763" s="61">
        <f>'[1]Si Cepat'!J11817</f>
        <v>457380</v>
      </c>
      <c r="S763" s="118">
        <f>'[1]Si Cepat'!F11818</f>
        <v>0</v>
      </c>
      <c r="T763" s="38">
        <f t="shared" si="55"/>
        <v>55486620</v>
      </c>
      <c r="U763" s="499" t="s">
        <v>2331</v>
      </c>
    </row>
    <row r="764" spans="2:21" ht="17.45" customHeight="1">
      <c r="B764" s="39">
        <v>759</v>
      </c>
      <c r="C764" s="380" t="s">
        <v>3031</v>
      </c>
      <c r="D764" s="643" t="s">
        <v>2224</v>
      </c>
      <c r="E764" s="246" t="s">
        <v>2703</v>
      </c>
      <c r="F764" s="451"/>
      <c r="G764" s="451"/>
      <c r="H764" s="223" t="s">
        <v>3032</v>
      </c>
      <c r="I764" s="57" t="s">
        <v>3033</v>
      </c>
      <c r="J764" s="57" t="s">
        <v>3034</v>
      </c>
      <c r="K764" s="415">
        <v>44336</v>
      </c>
      <c r="L764" s="415">
        <v>45432</v>
      </c>
      <c r="M764" s="64">
        <v>36</v>
      </c>
      <c r="N764" s="358">
        <v>91944000</v>
      </c>
      <c r="O764" s="64">
        <f t="shared" si="66"/>
        <v>2554000</v>
      </c>
      <c r="P764" s="116">
        <f t="shared" ca="1" si="67"/>
        <v>7.6441030285493374</v>
      </c>
      <c r="Q764" s="117">
        <f t="shared" ca="1" si="68"/>
        <v>17878000</v>
      </c>
      <c r="R764" s="61">
        <f>'[1]Si Cepat'!J12242</f>
        <v>214060</v>
      </c>
      <c r="S764" s="118">
        <f>'[1]Si Cepat'!F12243</f>
        <v>0</v>
      </c>
      <c r="T764" s="38">
        <f t="shared" si="55"/>
        <v>91729940</v>
      </c>
      <c r="U764" s="499" t="s">
        <v>2331</v>
      </c>
    </row>
    <row r="765" spans="2:21" ht="17.45" customHeight="1">
      <c r="B765" s="26">
        <v>760</v>
      </c>
      <c r="C765" s="380" t="s">
        <v>3035</v>
      </c>
      <c r="D765" s="643" t="s">
        <v>2224</v>
      </c>
      <c r="E765" s="246" t="s">
        <v>2703</v>
      </c>
      <c r="F765" s="451"/>
      <c r="G765" s="451"/>
      <c r="H765" s="223" t="s">
        <v>3036</v>
      </c>
      <c r="I765" s="57" t="s">
        <v>3037</v>
      </c>
      <c r="J765" s="57" t="s">
        <v>3038</v>
      </c>
      <c r="K765" s="415">
        <v>44335</v>
      </c>
      <c r="L765" s="415">
        <v>45431</v>
      </c>
      <c r="M765" s="64">
        <v>36</v>
      </c>
      <c r="N765" s="358">
        <v>88344000</v>
      </c>
      <c r="O765" s="64">
        <f t="shared" si="66"/>
        <v>2454000</v>
      </c>
      <c r="P765" s="116">
        <f t="shared" ca="1" si="67"/>
        <v>7.6774363618826706</v>
      </c>
      <c r="Q765" s="117">
        <f t="shared" ca="1" si="68"/>
        <v>17178000</v>
      </c>
      <c r="R765" s="61">
        <f>'[1]Si Cepat'!J12545</f>
        <v>218680</v>
      </c>
      <c r="S765" s="118">
        <f>'[1]Si Cepat'!F12546</f>
        <v>0</v>
      </c>
      <c r="T765" s="38">
        <f t="shared" si="55"/>
        <v>88125320</v>
      </c>
      <c r="U765" s="499" t="s">
        <v>2331</v>
      </c>
    </row>
    <row r="766" spans="2:21" ht="17.45" customHeight="1">
      <c r="B766" s="39">
        <v>761</v>
      </c>
      <c r="C766" s="380" t="s">
        <v>3035</v>
      </c>
      <c r="D766" s="643" t="s">
        <v>2224</v>
      </c>
      <c r="E766" s="246" t="s">
        <v>2703</v>
      </c>
      <c r="F766" s="451"/>
      <c r="G766" s="451"/>
      <c r="H766" s="223" t="s">
        <v>3039</v>
      </c>
      <c r="I766" s="57" t="s">
        <v>3040</v>
      </c>
      <c r="J766" s="57" t="s">
        <v>3041</v>
      </c>
      <c r="K766" s="415">
        <v>44335</v>
      </c>
      <c r="L766" s="415">
        <v>45431</v>
      </c>
      <c r="M766" s="64">
        <v>36</v>
      </c>
      <c r="N766" s="358">
        <v>88344000</v>
      </c>
      <c r="O766" s="64">
        <f t="shared" si="66"/>
        <v>2454000</v>
      </c>
      <c r="P766" s="116">
        <f t="shared" ca="1" si="67"/>
        <v>7.6774363618826706</v>
      </c>
      <c r="Q766" s="117">
        <f t="shared" ca="1" si="68"/>
        <v>17178000</v>
      </c>
      <c r="R766" s="61">
        <f>'[1]Si Cepat'!J12606</f>
        <v>218680</v>
      </c>
      <c r="S766" s="118">
        <f>'[1]Si Cepat'!F12607</f>
        <v>0</v>
      </c>
      <c r="T766" s="38">
        <f t="shared" si="55"/>
        <v>88125320</v>
      </c>
      <c r="U766" s="499" t="s">
        <v>2331</v>
      </c>
    </row>
    <row r="767" spans="2:21" ht="17.45" customHeight="1">
      <c r="B767" s="26">
        <v>762</v>
      </c>
      <c r="C767" s="380" t="s">
        <v>3042</v>
      </c>
      <c r="D767" s="643" t="s">
        <v>2224</v>
      </c>
      <c r="E767" s="246" t="s">
        <v>2703</v>
      </c>
      <c r="F767" s="451"/>
      <c r="G767" s="451"/>
      <c r="H767" s="361" t="s">
        <v>3043</v>
      </c>
      <c r="I767" s="57" t="s">
        <v>3044</v>
      </c>
      <c r="J767" s="57" t="s">
        <v>3045</v>
      </c>
      <c r="K767" s="415">
        <v>44326</v>
      </c>
      <c r="L767" s="415">
        <v>45422</v>
      </c>
      <c r="M767" s="64">
        <v>36</v>
      </c>
      <c r="N767" s="358">
        <v>70344000</v>
      </c>
      <c r="O767" s="64">
        <f t="shared" si="66"/>
        <v>1954000</v>
      </c>
      <c r="P767" s="116">
        <f t="shared" ca="1" si="67"/>
        <v>7.9774363618826705</v>
      </c>
      <c r="Q767" s="117">
        <f t="shared" ca="1" si="68"/>
        <v>13678000</v>
      </c>
      <c r="R767" s="61">
        <f>'[1]Si Cepat'!J12974</f>
        <v>267960</v>
      </c>
      <c r="S767" s="118">
        <f>'[1]Si Cepat'!F12975</f>
        <v>0</v>
      </c>
      <c r="T767" s="38">
        <f t="shared" si="55"/>
        <v>70076040</v>
      </c>
      <c r="U767" s="499" t="s">
        <v>2331</v>
      </c>
    </row>
    <row r="768" spans="2:21" ht="17.45" customHeight="1">
      <c r="B768" s="39">
        <v>763</v>
      </c>
      <c r="C768" s="394" t="s">
        <v>3042</v>
      </c>
      <c r="D768" s="643" t="s">
        <v>2224</v>
      </c>
      <c r="E768" s="246" t="s">
        <v>2703</v>
      </c>
      <c r="F768" s="451"/>
      <c r="G768" s="451"/>
      <c r="H768" s="361" t="s">
        <v>3046</v>
      </c>
      <c r="I768" s="57" t="s">
        <v>3047</v>
      </c>
      <c r="J768" s="57" t="s">
        <v>3048</v>
      </c>
      <c r="K768" s="415">
        <v>44326</v>
      </c>
      <c r="L768" s="415">
        <v>45422</v>
      </c>
      <c r="M768" s="64">
        <v>36</v>
      </c>
      <c r="N768" s="358">
        <v>70344000</v>
      </c>
      <c r="O768" s="64">
        <f t="shared" si="66"/>
        <v>1954000</v>
      </c>
      <c r="P768" s="116">
        <f t="shared" ca="1" si="67"/>
        <v>7.9774363618826705</v>
      </c>
      <c r="Q768" s="117">
        <f t="shared" ca="1" si="68"/>
        <v>13678000</v>
      </c>
      <c r="R768" s="61">
        <f>'[1]Si Cepat'!J13036</f>
        <v>10232552</v>
      </c>
      <c r="S768" s="118">
        <f>'[1]Si Cepat'!F13037</f>
        <v>4</v>
      </c>
      <c r="T768" s="38">
        <f t="shared" si="55"/>
        <v>60111448</v>
      </c>
      <c r="U768" s="499" t="s">
        <v>2331</v>
      </c>
    </row>
    <row r="769" spans="2:21" ht="17.45" customHeight="1">
      <c r="B769" s="26">
        <v>764</v>
      </c>
      <c r="C769" s="394" t="s">
        <v>3049</v>
      </c>
      <c r="D769" s="652" t="s">
        <v>2224</v>
      </c>
      <c r="E769" s="253" t="s">
        <v>2372</v>
      </c>
      <c r="F769" s="504"/>
      <c r="G769" s="504"/>
      <c r="H769" s="335" t="s">
        <v>3050</v>
      </c>
      <c r="I769" s="336" t="s">
        <v>3051</v>
      </c>
      <c r="J769" s="336" t="s">
        <v>3052</v>
      </c>
      <c r="K769" s="422">
        <v>44336</v>
      </c>
      <c r="L769" s="422">
        <v>45432</v>
      </c>
      <c r="M769" s="60">
        <v>36</v>
      </c>
      <c r="N769" s="371">
        <v>52344000</v>
      </c>
      <c r="O769" s="60">
        <f t="shared" si="66"/>
        <v>1454000</v>
      </c>
      <c r="P769" s="74">
        <f t="shared" ca="1" si="67"/>
        <v>7.6441030285493374</v>
      </c>
      <c r="Q769" s="75">
        <f t="shared" ca="1" si="68"/>
        <v>10178000</v>
      </c>
      <c r="R769" s="127">
        <f>'[1]Si Cepat'!J12667</f>
        <v>1407912</v>
      </c>
      <c r="S769" s="128">
        <f>'[1]Si Cepat'!F12668</f>
        <v>1</v>
      </c>
      <c r="T769" s="38">
        <f t="shared" si="55"/>
        <v>50936088</v>
      </c>
      <c r="U769" s="499" t="s">
        <v>2331</v>
      </c>
    </row>
    <row r="770" spans="2:21" ht="17.45" customHeight="1">
      <c r="B770" s="39">
        <v>765</v>
      </c>
      <c r="C770" s="380" t="s">
        <v>3053</v>
      </c>
      <c r="D770" s="652" t="s">
        <v>2224</v>
      </c>
      <c r="E770" s="246" t="s">
        <v>2381</v>
      </c>
      <c r="F770" s="451"/>
      <c r="G770" s="504"/>
      <c r="H770" s="223" t="s">
        <v>3054</v>
      </c>
      <c r="I770" s="57" t="s">
        <v>3055</v>
      </c>
      <c r="J770" s="57" t="s">
        <v>3056</v>
      </c>
      <c r="K770" s="415">
        <v>44347</v>
      </c>
      <c r="L770" s="415">
        <v>45443</v>
      </c>
      <c r="M770" s="64">
        <v>36</v>
      </c>
      <c r="N770" s="358">
        <v>22680000</v>
      </c>
      <c r="O770" s="64">
        <f t="shared" si="66"/>
        <v>630000</v>
      </c>
      <c r="P770" s="74">
        <f t="shared" ca="1" si="67"/>
        <v>7.2774363618826703</v>
      </c>
      <c r="Q770" s="75">
        <f t="shared" ca="1" si="68"/>
        <v>4410000</v>
      </c>
      <c r="R770" s="61">
        <f>'[1]Si Cepat'!J11877</f>
        <v>2240101</v>
      </c>
      <c r="S770" s="118">
        <f>'[1]Si Cepat'!F11878</f>
        <v>2</v>
      </c>
      <c r="T770" s="38">
        <f t="shared" si="55"/>
        <v>20439899</v>
      </c>
      <c r="U770" s="499" t="s">
        <v>2331</v>
      </c>
    </row>
    <row r="771" spans="2:21" ht="17.45" customHeight="1">
      <c r="B771" s="26">
        <v>766</v>
      </c>
      <c r="C771" s="380" t="s">
        <v>3057</v>
      </c>
      <c r="D771" s="652" t="s">
        <v>2224</v>
      </c>
      <c r="E771" s="246" t="s">
        <v>2381</v>
      </c>
      <c r="F771" s="451"/>
      <c r="G771" s="451"/>
      <c r="H771" s="223" t="s">
        <v>3058</v>
      </c>
      <c r="I771" s="57" t="s">
        <v>3059</v>
      </c>
      <c r="J771" s="57" t="s">
        <v>3060</v>
      </c>
      <c r="K771" s="415">
        <v>44347</v>
      </c>
      <c r="L771" s="415">
        <v>45443</v>
      </c>
      <c r="M771" s="64">
        <v>36</v>
      </c>
      <c r="N771" s="358">
        <v>24480000</v>
      </c>
      <c r="O771" s="64">
        <f t="shared" si="66"/>
        <v>680000</v>
      </c>
      <c r="P771" s="74">
        <f t="shared" ca="1" si="67"/>
        <v>7.2774363618826703</v>
      </c>
      <c r="Q771" s="75">
        <f t="shared" ca="1" si="68"/>
        <v>4760000</v>
      </c>
      <c r="R771" s="61">
        <f>'[1]Si Cepat'!J11697</f>
        <v>1793900</v>
      </c>
      <c r="S771" s="118">
        <f>'[1]Si Cepat'!F11698</f>
        <v>1</v>
      </c>
      <c r="T771" s="38">
        <f t="shared" si="55"/>
        <v>22686100</v>
      </c>
      <c r="U771" s="499" t="s">
        <v>2331</v>
      </c>
    </row>
    <row r="772" spans="2:21" ht="17.45" customHeight="1">
      <c r="B772" s="39">
        <v>767</v>
      </c>
      <c r="C772" s="380" t="s">
        <v>3057</v>
      </c>
      <c r="D772" s="652" t="s">
        <v>2224</v>
      </c>
      <c r="E772" s="246" t="s">
        <v>2381</v>
      </c>
      <c r="F772" s="451"/>
      <c r="G772" s="451"/>
      <c r="H772" s="223" t="s">
        <v>3061</v>
      </c>
      <c r="I772" s="57" t="s">
        <v>3062</v>
      </c>
      <c r="J772" s="57" t="s">
        <v>3063</v>
      </c>
      <c r="K772" s="415">
        <v>44347</v>
      </c>
      <c r="L772" s="415">
        <v>45443</v>
      </c>
      <c r="M772" s="64">
        <v>36</v>
      </c>
      <c r="N772" s="358">
        <v>24480000</v>
      </c>
      <c r="O772" s="64">
        <f t="shared" si="66"/>
        <v>680000</v>
      </c>
      <c r="P772" s="74">
        <f t="shared" ca="1" si="67"/>
        <v>7.2774363618826703</v>
      </c>
      <c r="Q772" s="75">
        <f t="shared" ca="1" si="68"/>
        <v>4760000</v>
      </c>
      <c r="R772" s="61">
        <f>'[1]Si Cepat'!J11758</f>
        <v>1184900</v>
      </c>
      <c r="S772" s="118">
        <f>'[1]Si Cepat'!F11759</f>
        <v>1</v>
      </c>
      <c r="T772" s="38">
        <f t="shared" si="55"/>
        <v>23295100</v>
      </c>
      <c r="U772" s="499" t="s">
        <v>2331</v>
      </c>
    </row>
    <row r="773" spans="2:21" ht="17.45" customHeight="1">
      <c r="B773" s="26">
        <v>768</v>
      </c>
      <c r="C773" s="380" t="s">
        <v>3064</v>
      </c>
      <c r="D773" s="652" t="s">
        <v>2224</v>
      </c>
      <c r="E773" s="253" t="s">
        <v>2425</v>
      </c>
      <c r="F773" s="451"/>
      <c r="G773" s="504"/>
      <c r="H773" s="223" t="s">
        <v>3065</v>
      </c>
      <c r="I773" s="57" t="s">
        <v>3066</v>
      </c>
      <c r="J773" s="57" t="s">
        <v>3067</v>
      </c>
      <c r="K773" s="415">
        <v>44368</v>
      </c>
      <c r="L773" s="415">
        <v>45464</v>
      </c>
      <c r="M773" s="64">
        <v>36</v>
      </c>
      <c r="N773" s="358">
        <v>48744000</v>
      </c>
      <c r="O773" s="64">
        <f t="shared" si="66"/>
        <v>1354000</v>
      </c>
      <c r="P773" s="74">
        <f t="shared" ca="1" si="67"/>
        <v>6.577436361882671</v>
      </c>
      <c r="Q773" s="75">
        <f t="shared" ca="1" si="68"/>
        <v>8124000</v>
      </c>
      <c r="R773" s="61"/>
      <c r="S773" s="118"/>
      <c r="T773" s="38">
        <f t="shared" si="55"/>
        <v>48744000</v>
      </c>
      <c r="U773" s="499"/>
    </row>
    <row r="774" spans="2:21" ht="17.45" customHeight="1">
      <c r="B774" s="39">
        <v>769</v>
      </c>
      <c r="C774" s="380" t="s">
        <v>3068</v>
      </c>
      <c r="D774" s="652" t="s">
        <v>2224</v>
      </c>
      <c r="E774" s="253" t="s">
        <v>2718</v>
      </c>
      <c r="F774" s="451"/>
      <c r="G774" s="504"/>
      <c r="H774" s="223" t="s">
        <v>3069</v>
      </c>
      <c r="I774" s="57" t="s">
        <v>3070</v>
      </c>
      <c r="J774" s="57" t="s">
        <v>3071</v>
      </c>
      <c r="K774" s="415">
        <v>44368</v>
      </c>
      <c r="L774" s="415">
        <v>45464</v>
      </c>
      <c r="M774" s="64">
        <v>36</v>
      </c>
      <c r="N774" s="358">
        <v>59544000</v>
      </c>
      <c r="O774" s="64">
        <f t="shared" si="66"/>
        <v>1654000</v>
      </c>
      <c r="P774" s="74">
        <f t="shared" ca="1" si="67"/>
        <v>6.577436361882671</v>
      </c>
      <c r="Q774" s="75">
        <f t="shared" ca="1" si="68"/>
        <v>9924000</v>
      </c>
      <c r="R774" s="61"/>
      <c r="S774" s="118"/>
      <c r="T774" s="38">
        <f t="shared" si="55"/>
        <v>59544000</v>
      </c>
      <c r="U774" s="499"/>
    </row>
    <row r="775" spans="2:21" ht="17.45" customHeight="1">
      <c r="B775" s="26">
        <v>770</v>
      </c>
      <c r="C775" s="380" t="s">
        <v>3072</v>
      </c>
      <c r="D775" s="652" t="s">
        <v>2224</v>
      </c>
      <c r="E775" s="246" t="s">
        <v>3073</v>
      </c>
      <c r="F775" s="451"/>
      <c r="G775" s="504"/>
      <c r="H775" s="223" t="s">
        <v>3074</v>
      </c>
      <c r="I775" s="57" t="s">
        <v>3075</v>
      </c>
      <c r="J775" s="57" t="s">
        <v>3076</v>
      </c>
      <c r="K775" s="415">
        <v>44368</v>
      </c>
      <c r="L775" s="415">
        <v>45464</v>
      </c>
      <c r="M775" s="64">
        <v>36</v>
      </c>
      <c r="N775" s="358">
        <v>29880000</v>
      </c>
      <c r="O775" s="64">
        <f t="shared" si="66"/>
        <v>830000</v>
      </c>
      <c r="P775" s="74">
        <f t="shared" ca="1" si="67"/>
        <v>6.577436361882671</v>
      </c>
      <c r="Q775" s="75">
        <f t="shared" ca="1" si="68"/>
        <v>4980000</v>
      </c>
      <c r="R775" s="61"/>
      <c r="S775" s="118"/>
      <c r="T775" s="38">
        <f t="shared" si="55"/>
        <v>29880000</v>
      </c>
      <c r="U775" s="499"/>
    </row>
    <row r="776" spans="2:21" ht="17.45" customHeight="1">
      <c r="B776" s="39">
        <v>771</v>
      </c>
      <c r="C776" s="380" t="s">
        <v>3077</v>
      </c>
      <c r="D776" s="652" t="s">
        <v>2224</v>
      </c>
      <c r="E776" s="246" t="s">
        <v>2381</v>
      </c>
      <c r="F776" s="451"/>
      <c r="G776" s="504"/>
      <c r="H776" s="223" t="s">
        <v>3078</v>
      </c>
      <c r="I776" s="662" t="s">
        <v>3079</v>
      </c>
      <c r="J776" s="662" t="s">
        <v>3080</v>
      </c>
      <c r="K776" s="415">
        <v>44376</v>
      </c>
      <c r="L776" s="415">
        <v>45472</v>
      </c>
      <c r="M776" s="64">
        <v>36</v>
      </c>
      <c r="N776" s="358">
        <v>29880000</v>
      </c>
      <c r="O776" s="64">
        <f t="shared" si="66"/>
        <v>830000</v>
      </c>
      <c r="P776" s="74">
        <f t="shared" ca="1" si="67"/>
        <v>6.3107696952160044</v>
      </c>
      <c r="Q776" s="75">
        <f t="shared" ca="1" si="68"/>
        <v>4980000</v>
      </c>
      <c r="R776" s="61">
        <f>'[1]Si Cepat'!J12424</f>
        <v>188500</v>
      </c>
      <c r="S776" s="118">
        <f>'[1]Si Cepat'!F12425</f>
        <v>0</v>
      </c>
      <c r="T776" s="38">
        <f t="shared" si="55"/>
        <v>29691500</v>
      </c>
      <c r="U776" s="499"/>
    </row>
    <row r="777" spans="2:21" ht="17.45" customHeight="1">
      <c r="B777" s="26">
        <v>772</v>
      </c>
      <c r="C777" s="380" t="s">
        <v>3081</v>
      </c>
      <c r="D777" s="652" t="s">
        <v>2224</v>
      </c>
      <c r="E777" s="246" t="s">
        <v>2381</v>
      </c>
      <c r="F777" s="451"/>
      <c r="G777" s="504"/>
      <c r="H777" s="335" t="s">
        <v>3082</v>
      </c>
      <c r="I777" s="336" t="s">
        <v>3083</v>
      </c>
      <c r="J777" s="336" t="s">
        <v>3084</v>
      </c>
      <c r="K777" s="415">
        <v>44370</v>
      </c>
      <c r="L777" s="415">
        <v>45466</v>
      </c>
      <c r="M777" s="64">
        <v>36</v>
      </c>
      <c r="N777" s="358">
        <v>28080000</v>
      </c>
      <c r="O777" s="64">
        <f t="shared" si="66"/>
        <v>780000</v>
      </c>
      <c r="P777" s="74">
        <f t="shared" ca="1" si="67"/>
        <v>6.5107696952160037</v>
      </c>
      <c r="Q777" s="75">
        <f t="shared" ca="1" si="68"/>
        <v>4680000</v>
      </c>
      <c r="R777" s="61"/>
      <c r="S777" s="118"/>
      <c r="T777" s="38">
        <f t="shared" si="55"/>
        <v>28080000</v>
      </c>
      <c r="U777" s="499"/>
    </row>
    <row r="778" spans="2:21" ht="17.45" customHeight="1">
      <c r="B778" s="39">
        <v>773</v>
      </c>
      <c r="C778" s="399" t="s">
        <v>3081</v>
      </c>
      <c r="D778" s="652" t="s">
        <v>2224</v>
      </c>
      <c r="E778" s="253" t="s">
        <v>2381</v>
      </c>
      <c r="F778" s="504"/>
      <c r="G778" s="504"/>
      <c r="H778" s="335" t="s">
        <v>3085</v>
      </c>
      <c r="I778" s="336" t="s">
        <v>3086</v>
      </c>
      <c r="J778" s="336" t="s">
        <v>3087</v>
      </c>
      <c r="K778" s="422">
        <v>44370</v>
      </c>
      <c r="L778" s="422">
        <v>45466</v>
      </c>
      <c r="M778" s="60">
        <v>36</v>
      </c>
      <c r="N778" s="371">
        <v>28080000</v>
      </c>
      <c r="O778" s="60">
        <f t="shared" si="66"/>
        <v>780000</v>
      </c>
      <c r="P778" s="74">
        <f t="shared" ca="1" si="67"/>
        <v>6.5107696952160037</v>
      </c>
      <c r="Q778" s="75">
        <f t="shared" ca="1" si="68"/>
        <v>4680000</v>
      </c>
      <c r="R778" s="127"/>
      <c r="S778" s="128"/>
      <c r="T778" s="38">
        <f t="shared" si="55"/>
        <v>28080000</v>
      </c>
      <c r="U778" s="499"/>
    </row>
    <row r="779" spans="2:21" ht="17.45" customHeight="1">
      <c r="B779" s="26">
        <v>774</v>
      </c>
      <c r="C779" s="380" t="s">
        <v>3088</v>
      </c>
      <c r="D779" s="652" t="s">
        <v>2224</v>
      </c>
      <c r="E779" s="253" t="s">
        <v>2381</v>
      </c>
      <c r="F779" s="504"/>
      <c r="G779" s="504"/>
      <c r="H779" s="335" t="s">
        <v>3089</v>
      </c>
      <c r="I779" s="336" t="s">
        <v>3090</v>
      </c>
      <c r="J779" s="336" t="s">
        <v>3091</v>
      </c>
      <c r="K779" s="422">
        <v>44435</v>
      </c>
      <c r="L779" s="422">
        <v>45531</v>
      </c>
      <c r="M779" s="60">
        <v>36</v>
      </c>
      <c r="N779" s="371">
        <v>29880000</v>
      </c>
      <c r="O779" s="60">
        <f t="shared" si="66"/>
        <v>830000</v>
      </c>
      <c r="P779" s="74">
        <f t="shared" ca="1" si="67"/>
        <v>4.3441030285493376</v>
      </c>
      <c r="Q779" s="75">
        <f t="shared" ca="1" si="68"/>
        <v>3320000</v>
      </c>
      <c r="R779" s="127"/>
      <c r="S779" s="128"/>
      <c r="T779" s="38">
        <f t="shared" si="55"/>
        <v>29880000</v>
      </c>
      <c r="U779" s="499"/>
    </row>
    <row r="780" spans="2:21" ht="17.45" customHeight="1">
      <c r="B780" s="39">
        <v>775</v>
      </c>
      <c r="C780" s="380" t="s">
        <v>3092</v>
      </c>
      <c r="D780" s="652" t="s">
        <v>2224</v>
      </c>
      <c r="E780" s="253" t="s">
        <v>2381</v>
      </c>
      <c r="F780" s="451"/>
      <c r="G780" s="504"/>
      <c r="H780" s="223" t="s">
        <v>3093</v>
      </c>
      <c r="I780" s="57" t="s">
        <v>3094</v>
      </c>
      <c r="J780" s="57" t="s">
        <v>3095</v>
      </c>
      <c r="K780" s="415">
        <v>44392</v>
      </c>
      <c r="L780" s="415">
        <v>45488</v>
      </c>
      <c r="M780" s="64">
        <v>36</v>
      </c>
      <c r="N780" s="358">
        <v>24480000</v>
      </c>
      <c r="O780" s="64">
        <f t="shared" si="66"/>
        <v>680000</v>
      </c>
      <c r="P780" s="74">
        <f t="shared" ca="1" si="67"/>
        <v>5.7774363618826703</v>
      </c>
      <c r="Q780" s="75">
        <f t="shared" ca="1" si="68"/>
        <v>3400000</v>
      </c>
      <c r="R780" s="61">
        <f>'[1]Si Cepat'!J14021</f>
        <v>1067000</v>
      </c>
      <c r="S780" s="118">
        <f>'[1]Si Cepat'!F14022</f>
        <v>1</v>
      </c>
      <c r="T780" s="38">
        <f t="shared" si="55"/>
        <v>23413000</v>
      </c>
      <c r="U780" s="499"/>
    </row>
    <row r="781" spans="2:21" ht="17.45" customHeight="1">
      <c r="B781" s="26">
        <v>776</v>
      </c>
      <c r="C781" s="380" t="s">
        <v>3096</v>
      </c>
      <c r="D781" s="652" t="s">
        <v>2224</v>
      </c>
      <c r="E781" s="253" t="s">
        <v>2381</v>
      </c>
      <c r="F781" s="451"/>
      <c r="G781" s="504"/>
      <c r="H781" s="223" t="s">
        <v>3097</v>
      </c>
      <c r="I781" s="57" t="s">
        <v>3098</v>
      </c>
      <c r="J781" s="57" t="s">
        <v>3099</v>
      </c>
      <c r="K781" s="415">
        <v>44393</v>
      </c>
      <c r="L781" s="415">
        <v>45489</v>
      </c>
      <c r="M781" s="64">
        <v>36</v>
      </c>
      <c r="N781" s="358">
        <v>24480000</v>
      </c>
      <c r="O781" s="64">
        <f t="shared" si="66"/>
        <v>680000</v>
      </c>
      <c r="P781" s="74">
        <f t="shared" ca="1" si="67"/>
        <v>5.7441030285493371</v>
      </c>
      <c r="Q781" s="75">
        <f t="shared" ca="1" si="68"/>
        <v>3400000</v>
      </c>
      <c r="R781" s="61">
        <f>'[1]Si Cepat'!J13783</f>
        <v>698950</v>
      </c>
      <c r="S781" s="118">
        <f>'[1]Si Cepat'!F13784</f>
        <v>1</v>
      </c>
      <c r="T781" s="38">
        <f t="shared" si="55"/>
        <v>23781050</v>
      </c>
      <c r="U781" s="499"/>
    </row>
    <row r="782" spans="2:21" ht="17.45" customHeight="1">
      <c r="B782" s="39">
        <v>777</v>
      </c>
      <c r="C782" s="399" t="s">
        <v>3100</v>
      </c>
      <c r="D782" s="652" t="s">
        <v>2224</v>
      </c>
      <c r="E782" s="253" t="s">
        <v>2381</v>
      </c>
      <c r="F782" s="504"/>
      <c r="G782" s="504"/>
      <c r="H782" s="335" t="s">
        <v>3101</v>
      </c>
      <c r="I782" s="336" t="s">
        <v>3102</v>
      </c>
      <c r="J782" s="336" t="s">
        <v>3103</v>
      </c>
      <c r="K782" s="422">
        <v>44391</v>
      </c>
      <c r="L782" s="422">
        <v>45487</v>
      </c>
      <c r="M782" s="60">
        <v>36</v>
      </c>
      <c r="N782" s="371">
        <v>26280000</v>
      </c>
      <c r="O782" s="60">
        <f t="shared" si="66"/>
        <v>730000</v>
      </c>
      <c r="P782" s="74">
        <f t="shared" ca="1" si="67"/>
        <v>5.8107696952160044</v>
      </c>
      <c r="Q782" s="75">
        <f t="shared" ca="1" si="68"/>
        <v>3650000</v>
      </c>
      <c r="R782" s="127"/>
      <c r="S782" s="128"/>
      <c r="T782" s="108">
        <f t="shared" si="55"/>
        <v>26280000</v>
      </c>
      <c r="U782" s="499"/>
    </row>
    <row r="783" spans="2:21" ht="17.45" customHeight="1">
      <c r="B783" s="26">
        <v>778</v>
      </c>
      <c r="C783" s="380" t="s">
        <v>3104</v>
      </c>
      <c r="D783" s="652" t="s">
        <v>2224</v>
      </c>
      <c r="E783" s="246" t="s">
        <v>3105</v>
      </c>
      <c r="F783" s="451"/>
      <c r="G783" s="504"/>
      <c r="H783" s="223" t="s">
        <v>3106</v>
      </c>
      <c r="I783" s="57" t="s">
        <v>3107</v>
      </c>
      <c r="J783" s="57" t="s">
        <v>3108</v>
      </c>
      <c r="K783" s="415">
        <v>44419</v>
      </c>
      <c r="L783" s="415">
        <v>45515</v>
      </c>
      <c r="M783" s="64">
        <v>36</v>
      </c>
      <c r="N783" s="358">
        <v>34200000</v>
      </c>
      <c r="O783" s="64">
        <f t="shared" si="66"/>
        <v>950000</v>
      </c>
      <c r="P783" s="74">
        <f t="shared" ca="1" si="67"/>
        <v>4.8774363618826708</v>
      </c>
      <c r="Q783" s="75">
        <f t="shared" ca="1" si="68"/>
        <v>3800000</v>
      </c>
      <c r="R783" s="61"/>
      <c r="S783" s="118"/>
      <c r="T783" s="225">
        <f t="shared" si="55"/>
        <v>34200000</v>
      </c>
      <c r="U783" s="499"/>
    </row>
    <row r="784" spans="2:21" ht="17.45" customHeight="1">
      <c r="B784" s="39">
        <v>779</v>
      </c>
      <c r="C784" s="399" t="s">
        <v>3109</v>
      </c>
      <c r="D784" s="652" t="s">
        <v>2224</v>
      </c>
      <c r="E784" s="253" t="s">
        <v>2381</v>
      </c>
      <c r="F784" s="504"/>
      <c r="G784" s="504"/>
      <c r="H784" s="335" t="s">
        <v>3110</v>
      </c>
      <c r="I784" s="336" t="s">
        <v>3111</v>
      </c>
      <c r="J784" s="336" t="s">
        <v>3112</v>
      </c>
      <c r="K784" s="422">
        <v>44412</v>
      </c>
      <c r="L784" s="422">
        <v>45508</v>
      </c>
      <c r="M784" s="60">
        <v>36</v>
      </c>
      <c r="N784" s="371">
        <v>23400000</v>
      </c>
      <c r="O784" s="60">
        <f t="shared" si="66"/>
        <v>650000</v>
      </c>
      <c r="P784" s="74">
        <f t="shared" ca="1" si="67"/>
        <v>5.1107696952160042</v>
      </c>
      <c r="Q784" s="75">
        <f t="shared" ca="1" si="68"/>
        <v>3250000</v>
      </c>
      <c r="R784" s="127">
        <f>'[1]Si Cepat'!J13961</f>
        <v>771000</v>
      </c>
      <c r="S784" s="128">
        <f>'[1]Si Cepat'!F13962</f>
        <v>1</v>
      </c>
      <c r="T784" s="529">
        <f t="shared" si="55"/>
        <v>22629000</v>
      </c>
      <c r="U784" s="499"/>
    </row>
    <row r="785" spans="2:21" ht="17.45" customHeight="1">
      <c r="B785" s="26">
        <v>780</v>
      </c>
      <c r="C785" s="380" t="s">
        <v>3113</v>
      </c>
      <c r="D785" s="652" t="s">
        <v>2224</v>
      </c>
      <c r="E785" s="246" t="s">
        <v>3114</v>
      </c>
      <c r="F785" s="451"/>
      <c r="G785" s="451"/>
      <c r="H785" s="223" t="s">
        <v>3115</v>
      </c>
      <c r="I785" s="57" t="s">
        <v>3116</v>
      </c>
      <c r="J785" s="57" t="s">
        <v>3117</v>
      </c>
      <c r="K785" s="415">
        <v>44454</v>
      </c>
      <c r="L785" s="415">
        <v>46280</v>
      </c>
      <c r="M785" s="64">
        <v>60</v>
      </c>
      <c r="N785" s="358">
        <v>118800000</v>
      </c>
      <c r="O785" s="64">
        <f t="shared" si="66"/>
        <v>1980000</v>
      </c>
      <c r="P785" s="74">
        <f t="shared" ca="1" si="67"/>
        <v>3.7107696952160039</v>
      </c>
      <c r="Q785" s="75">
        <f t="shared" ca="1" si="68"/>
        <v>5940000</v>
      </c>
      <c r="R785" s="61">
        <f>'[1]Si Cepat'!J13304</f>
        <v>159900</v>
      </c>
      <c r="S785" s="118">
        <f>'[1]Si Cepat'!F13305</f>
        <v>0</v>
      </c>
      <c r="T785" s="225">
        <f t="shared" si="55"/>
        <v>118640100</v>
      </c>
      <c r="U785" s="499" t="s">
        <v>2331</v>
      </c>
    </row>
    <row r="786" spans="2:21" ht="17.45" customHeight="1">
      <c r="B786" s="39">
        <v>781</v>
      </c>
      <c r="C786" s="380" t="s">
        <v>3118</v>
      </c>
      <c r="D786" s="652" t="s">
        <v>2224</v>
      </c>
      <c r="E786" s="253" t="s">
        <v>2381</v>
      </c>
      <c r="F786" s="451"/>
      <c r="G786" s="451"/>
      <c r="H786" s="223" t="s">
        <v>3119</v>
      </c>
      <c r="I786" s="57" t="s">
        <v>3120</v>
      </c>
      <c r="J786" s="57" t="s">
        <v>3121</v>
      </c>
      <c r="K786" s="415">
        <v>44455</v>
      </c>
      <c r="L786" s="415">
        <v>45551</v>
      </c>
      <c r="M786" s="64">
        <v>36</v>
      </c>
      <c r="N786" s="358">
        <v>33480000</v>
      </c>
      <c r="O786" s="64">
        <f t="shared" si="66"/>
        <v>930000</v>
      </c>
      <c r="P786" s="74">
        <f t="shared" ca="1" si="67"/>
        <v>3.6774363618826706</v>
      </c>
      <c r="Q786" s="75">
        <f t="shared" ca="1" si="68"/>
        <v>2790000</v>
      </c>
      <c r="R786" s="61"/>
      <c r="S786" s="118"/>
      <c r="T786" s="225">
        <f t="shared" si="55"/>
        <v>33480000</v>
      </c>
      <c r="U786" s="499"/>
    </row>
    <row r="787" spans="2:21" ht="17.45" customHeight="1">
      <c r="B787" s="26">
        <v>782</v>
      </c>
      <c r="C787" s="380" t="s">
        <v>3122</v>
      </c>
      <c r="D787" s="652" t="s">
        <v>2224</v>
      </c>
      <c r="E787" s="246" t="s">
        <v>3105</v>
      </c>
      <c r="F787" s="451"/>
      <c r="G787" s="451"/>
      <c r="H787" s="223" t="s">
        <v>3123</v>
      </c>
      <c r="I787" s="57" t="s">
        <v>3124</v>
      </c>
      <c r="J787" s="57" t="s">
        <v>3125</v>
      </c>
      <c r="K787" s="415">
        <v>44465</v>
      </c>
      <c r="L787" s="415">
        <v>45561</v>
      </c>
      <c r="M787" s="64">
        <v>36</v>
      </c>
      <c r="N787" s="358">
        <v>26280000</v>
      </c>
      <c r="O787" s="64">
        <f t="shared" si="66"/>
        <v>730000</v>
      </c>
      <c r="P787" s="74">
        <f t="shared" ca="1" si="67"/>
        <v>3.3441030285493372</v>
      </c>
      <c r="Q787" s="75">
        <f t="shared" ca="1" si="68"/>
        <v>2190000</v>
      </c>
      <c r="R787" s="61"/>
      <c r="S787" s="118"/>
      <c r="T787" s="225">
        <f t="shared" si="55"/>
        <v>26280000</v>
      </c>
      <c r="U787" s="499"/>
    </row>
    <row r="788" spans="2:21" ht="17.45" customHeight="1">
      <c r="B788" s="39">
        <v>783</v>
      </c>
      <c r="C788" s="380" t="s">
        <v>3126</v>
      </c>
      <c r="D788" s="652" t="s">
        <v>2224</v>
      </c>
      <c r="E788" s="253" t="s">
        <v>2381</v>
      </c>
      <c r="F788" s="451"/>
      <c r="G788" s="451"/>
      <c r="H788" s="223" t="s">
        <v>3127</v>
      </c>
      <c r="I788" s="57" t="s">
        <v>3128</v>
      </c>
      <c r="J788" s="57" t="s">
        <v>3129</v>
      </c>
      <c r="K788" s="415">
        <v>44449</v>
      </c>
      <c r="L788" s="415">
        <v>45545</v>
      </c>
      <c r="M788" s="64">
        <v>36</v>
      </c>
      <c r="N788" s="358">
        <v>24480000</v>
      </c>
      <c r="O788" s="64">
        <f t="shared" si="66"/>
        <v>680000</v>
      </c>
      <c r="P788" s="74">
        <f t="shared" ca="1" si="67"/>
        <v>3.8774363618826708</v>
      </c>
      <c r="Q788" s="75">
        <f t="shared" ca="1" si="68"/>
        <v>2040000</v>
      </c>
      <c r="R788" s="61"/>
      <c r="S788" s="118"/>
      <c r="T788" s="225">
        <f t="shared" si="55"/>
        <v>24480000</v>
      </c>
      <c r="U788" s="499"/>
    </row>
    <row r="789" spans="2:21" ht="17.45" customHeight="1">
      <c r="B789" s="26">
        <v>784</v>
      </c>
      <c r="C789" s="380" t="s">
        <v>3130</v>
      </c>
      <c r="D789" s="652" t="s">
        <v>2224</v>
      </c>
      <c r="E789" s="246" t="s">
        <v>3105</v>
      </c>
      <c r="F789" s="451"/>
      <c r="G789" s="451"/>
      <c r="H789" s="223" t="s">
        <v>3131</v>
      </c>
      <c r="I789" s="57" t="s">
        <v>3132</v>
      </c>
      <c r="J789" s="57" t="s">
        <v>3133</v>
      </c>
      <c r="K789" s="415">
        <v>44448</v>
      </c>
      <c r="L789" s="415">
        <v>45544</v>
      </c>
      <c r="M789" s="64">
        <v>36</v>
      </c>
      <c r="N789" s="358">
        <v>33480000</v>
      </c>
      <c r="O789" s="64">
        <f t="shared" si="66"/>
        <v>930000</v>
      </c>
      <c r="P789" s="74">
        <f t="shared" ca="1" si="67"/>
        <v>3.910769695216004</v>
      </c>
      <c r="Q789" s="75">
        <f t="shared" ca="1" si="68"/>
        <v>2790000</v>
      </c>
      <c r="R789" s="61"/>
      <c r="S789" s="118"/>
      <c r="T789" s="225">
        <f t="shared" si="55"/>
        <v>33480000</v>
      </c>
      <c r="U789" s="499"/>
    </row>
    <row r="790" spans="2:21" ht="17.45" customHeight="1">
      <c r="B790" s="39">
        <v>785</v>
      </c>
      <c r="C790" s="380" t="s">
        <v>3134</v>
      </c>
      <c r="D790" s="652" t="s">
        <v>2224</v>
      </c>
      <c r="E790" s="253" t="s">
        <v>2381</v>
      </c>
      <c r="F790" s="451"/>
      <c r="G790" s="451"/>
      <c r="H790" s="223" t="s">
        <v>3135</v>
      </c>
      <c r="I790" s="57" t="s">
        <v>3136</v>
      </c>
      <c r="J790" s="57" t="s">
        <v>3137</v>
      </c>
      <c r="K790" s="415">
        <v>44453</v>
      </c>
      <c r="L790" s="415">
        <v>45549</v>
      </c>
      <c r="M790" s="64">
        <v>36</v>
      </c>
      <c r="N790" s="358">
        <v>24480000</v>
      </c>
      <c r="O790" s="64">
        <f t="shared" si="66"/>
        <v>680000</v>
      </c>
      <c r="P790" s="74">
        <f t="shared" ca="1" si="67"/>
        <v>3.7441030285493375</v>
      </c>
      <c r="Q790" s="75">
        <f t="shared" ca="1" si="68"/>
        <v>2040000</v>
      </c>
      <c r="R790" s="61"/>
      <c r="S790" s="118"/>
      <c r="T790" s="225">
        <f t="shared" si="55"/>
        <v>24480000</v>
      </c>
      <c r="U790" s="499"/>
    </row>
    <row r="791" spans="2:21" ht="17.45" customHeight="1">
      <c r="B791" s="26">
        <v>786</v>
      </c>
      <c r="C791" s="399" t="s">
        <v>3134</v>
      </c>
      <c r="D791" s="652" t="s">
        <v>2224</v>
      </c>
      <c r="E791" s="253" t="s">
        <v>2381</v>
      </c>
      <c r="F791" s="504"/>
      <c r="G791" s="504"/>
      <c r="H791" s="335" t="s">
        <v>3138</v>
      </c>
      <c r="I791" s="336" t="s">
        <v>3139</v>
      </c>
      <c r="J791" s="336" t="s">
        <v>3140</v>
      </c>
      <c r="K791" s="422">
        <v>44453</v>
      </c>
      <c r="L791" s="422">
        <v>45549</v>
      </c>
      <c r="M791" s="60">
        <v>36</v>
      </c>
      <c r="N791" s="371">
        <v>24480000</v>
      </c>
      <c r="O791" s="60">
        <f t="shared" si="66"/>
        <v>680000</v>
      </c>
      <c r="P791" s="74">
        <f t="shared" ca="1" si="67"/>
        <v>3.7441030285493375</v>
      </c>
      <c r="Q791" s="75">
        <f t="shared" ca="1" si="68"/>
        <v>2040000</v>
      </c>
      <c r="R791" s="127"/>
      <c r="S791" s="128"/>
      <c r="T791" s="529">
        <f t="shared" si="55"/>
        <v>24480000</v>
      </c>
      <c r="U791" s="499"/>
    </row>
    <row r="792" spans="2:21" ht="17.45" customHeight="1">
      <c r="B792" s="39">
        <v>787</v>
      </c>
      <c r="C792" s="399" t="s">
        <v>3141</v>
      </c>
      <c r="D792" s="652" t="s">
        <v>2224</v>
      </c>
      <c r="E792" s="253" t="s">
        <v>2381</v>
      </c>
      <c r="F792" s="504"/>
      <c r="G792" s="504"/>
      <c r="H792" s="335" t="s">
        <v>3142</v>
      </c>
      <c r="I792" s="336" t="s">
        <v>3143</v>
      </c>
      <c r="J792" s="336" t="s">
        <v>3144</v>
      </c>
      <c r="K792" s="422">
        <v>44476</v>
      </c>
      <c r="L792" s="422">
        <v>45572</v>
      </c>
      <c r="M792" s="60">
        <v>36</v>
      </c>
      <c r="N792" s="371">
        <v>31680000</v>
      </c>
      <c r="O792" s="60">
        <f t="shared" si="66"/>
        <v>880000</v>
      </c>
      <c r="P792" s="74">
        <f t="shared" ca="1" si="67"/>
        <v>2.9774363618826709</v>
      </c>
      <c r="Q792" s="75">
        <f t="shared" ca="1" si="68"/>
        <v>1760000</v>
      </c>
      <c r="R792" s="127">
        <f>'[1]Si Cepat'!J13843</f>
        <v>1078000</v>
      </c>
      <c r="S792" s="128">
        <f>'[1]Si Cepat'!F13844</f>
        <v>1</v>
      </c>
      <c r="T792" s="529">
        <f t="shared" si="55"/>
        <v>30602000</v>
      </c>
      <c r="U792" s="499" t="s">
        <v>2331</v>
      </c>
    </row>
    <row r="793" spans="2:21" ht="17.45" customHeight="1">
      <c r="B793" s="26">
        <v>788</v>
      </c>
      <c r="C793" s="399" t="s">
        <v>3145</v>
      </c>
      <c r="D793" s="652" t="s">
        <v>2224</v>
      </c>
      <c r="E793" s="253" t="s">
        <v>3105</v>
      </c>
      <c r="F793" s="504"/>
      <c r="G793" s="504"/>
      <c r="H793" s="335" t="s">
        <v>3146</v>
      </c>
      <c r="I793" s="336" t="s">
        <v>3147</v>
      </c>
      <c r="J793" s="336" t="s">
        <v>3148</v>
      </c>
      <c r="K793" s="422">
        <v>44469</v>
      </c>
      <c r="L793" s="422">
        <v>45565</v>
      </c>
      <c r="M793" s="60">
        <v>36</v>
      </c>
      <c r="N793" s="371">
        <v>26280000</v>
      </c>
      <c r="O793" s="60">
        <f t="shared" si="66"/>
        <v>730000</v>
      </c>
      <c r="P793" s="74">
        <f t="shared" ca="1" si="67"/>
        <v>3.2107696952160039</v>
      </c>
      <c r="Q793" s="75">
        <f t="shared" ca="1" si="68"/>
        <v>2190000</v>
      </c>
      <c r="R793" s="127"/>
      <c r="S793" s="128"/>
      <c r="T793" s="529">
        <f t="shared" si="55"/>
        <v>26280000</v>
      </c>
      <c r="U793" s="499"/>
    </row>
    <row r="794" spans="2:21" ht="17.45" customHeight="1">
      <c r="B794" s="39">
        <v>789</v>
      </c>
      <c r="C794" s="399" t="s">
        <v>3149</v>
      </c>
      <c r="D794" s="652" t="s">
        <v>2224</v>
      </c>
      <c r="E794" s="253" t="s">
        <v>3105</v>
      </c>
      <c r="F794" s="504"/>
      <c r="G794" s="504"/>
      <c r="H794" s="335" t="s">
        <v>3150</v>
      </c>
      <c r="I794" s="336" t="s">
        <v>3151</v>
      </c>
      <c r="J794" s="336" t="s">
        <v>3152</v>
      </c>
      <c r="K794" s="422">
        <v>44469</v>
      </c>
      <c r="L794" s="422">
        <v>45565</v>
      </c>
      <c r="M794" s="60">
        <v>36</v>
      </c>
      <c r="N794" s="371">
        <v>26280000</v>
      </c>
      <c r="O794" s="60">
        <f t="shared" si="66"/>
        <v>730000</v>
      </c>
      <c r="P794" s="74">
        <f t="shared" ca="1" si="67"/>
        <v>3.2107696952160039</v>
      </c>
      <c r="Q794" s="75">
        <f t="shared" ca="1" si="68"/>
        <v>2190000</v>
      </c>
      <c r="R794" s="127"/>
      <c r="S794" s="128"/>
      <c r="T794" s="529">
        <f t="shared" si="55"/>
        <v>26280000</v>
      </c>
      <c r="U794" s="499"/>
    </row>
    <row r="795" spans="2:21" ht="17.45" customHeight="1">
      <c r="B795" s="26">
        <v>790</v>
      </c>
      <c r="C795" s="399" t="s">
        <v>3153</v>
      </c>
      <c r="D795" s="652" t="s">
        <v>2224</v>
      </c>
      <c r="E795" s="253" t="s">
        <v>3105</v>
      </c>
      <c r="F795" s="504"/>
      <c r="G795" s="504"/>
      <c r="H795" s="335" t="s">
        <v>3154</v>
      </c>
      <c r="I795" s="336" t="s">
        <v>3155</v>
      </c>
      <c r="J795" s="336" t="s">
        <v>3156</v>
      </c>
      <c r="K795" s="422">
        <v>44469</v>
      </c>
      <c r="L795" s="422">
        <v>45565</v>
      </c>
      <c r="M795" s="60">
        <v>36</v>
      </c>
      <c r="N795" s="371">
        <v>28080000</v>
      </c>
      <c r="O795" s="60">
        <f t="shared" si="66"/>
        <v>780000</v>
      </c>
      <c r="P795" s="74">
        <f t="shared" ca="1" si="67"/>
        <v>3.2107696952160039</v>
      </c>
      <c r="Q795" s="75">
        <f t="shared" ca="1" si="68"/>
        <v>2340000</v>
      </c>
      <c r="R795" s="127"/>
      <c r="S795" s="128"/>
      <c r="T795" s="529">
        <f t="shared" si="55"/>
        <v>28080000</v>
      </c>
      <c r="U795" s="499"/>
    </row>
    <row r="796" spans="2:21" ht="17.45" customHeight="1">
      <c r="B796" s="39">
        <v>791</v>
      </c>
      <c r="C796" s="399" t="s">
        <v>3157</v>
      </c>
      <c r="D796" s="652" t="s">
        <v>2224</v>
      </c>
      <c r="E796" s="253" t="s">
        <v>2381</v>
      </c>
      <c r="F796" s="504"/>
      <c r="G796" s="504"/>
      <c r="H796" s="335" t="s">
        <v>3158</v>
      </c>
      <c r="I796" s="336" t="s">
        <v>3159</v>
      </c>
      <c r="J796" s="336" t="s">
        <v>3160</v>
      </c>
      <c r="K796" s="422">
        <v>44469</v>
      </c>
      <c r="L796" s="422">
        <v>45565</v>
      </c>
      <c r="M796" s="60">
        <v>36</v>
      </c>
      <c r="N796" s="371">
        <v>24480000</v>
      </c>
      <c r="O796" s="60">
        <f t="shared" si="66"/>
        <v>680000</v>
      </c>
      <c r="P796" s="74">
        <f t="shared" ca="1" si="67"/>
        <v>3.2107696952160039</v>
      </c>
      <c r="Q796" s="75">
        <f t="shared" ca="1" si="68"/>
        <v>2040000</v>
      </c>
      <c r="R796" s="127"/>
      <c r="S796" s="128"/>
      <c r="T796" s="529">
        <f t="shared" si="55"/>
        <v>24480000</v>
      </c>
      <c r="U796" s="499"/>
    </row>
    <row r="797" spans="2:21" ht="17.45" customHeight="1">
      <c r="B797" s="26">
        <v>792</v>
      </c>
      <c r="C797" s="399" t="s">
        <v>3161</v>
      </c>
      <c r="D797" s="652" t="s">
        <v>2224</v>
      </c>
      <c r="E797" s="253" t="s">
        <v>3162</v>
      </c>
      <c r="F797" s="504"/>
      <c r="G797" s="504"/>
      <c r="H797" s="335" t="s">
        <v>3163</v>
      </c>
      <c r="I797" s="336" t="s">
        <v>3164</v>
      </c>
      <c r="J797" s="336" t="s">
        <v>3165</v>
      </c>
      <c r="K797" s="422">
        <v>44472</v>
      </c>
      <c r="L797" s="422">
        <v>45568</v>
      </c>
      <c r="M797" s="60">
        <v>36</v>
      </c>
      <c r="N797" s="371">
        <v>45144000</v>
      </c>
      <c r="O797" s="60">
        <f t="shared" si="66"/>
        <v>1254000</v>
      </c>
      <c r="P797" s="74">
        <f t="shared" ca="1" si="67"/>
        <v>3.1107696952160042</v>
      </c>
      <c r="Q797" s="75">
        <f t="shared" ca="1" si="68"/>
        <v>3762000</v>
      </c>
      <c r="R797" s="127"/>
      <c r="S797" s="128"/>
      <c r="T797" s="529">
        <f t="shared" si="55"/>
        <v>45144000</v>
      </c>
      <c r="U797" s="499"/>
    </row>
    <row r="798" spans="2:21" ht="17.45" customHeight="1">
      <c r="B798" s="39">
        <v>793</v>
      </c>
      <c r="C798" s="399" t="s">
        <v>3161</v>
      </c>
      <c r="D798" s="652" t="s">
        <v>2224</v>
      </c>
      <c r="E798" s="253" t="s">
        <v>3162</v>
      </c>
      <c r="F798" s="504"/>
      <c r="G798" s="504"/>
      <c r="H798" s="335" t="s">
        <v>3166</v>
      </c>
      <c r="I798" s="336" t="s">
        <v>3167</v>
      </c>
      <c r="J798" s="336" t="s">
        <v>3168</v>
      </c>
      <c r="K798" s="422">
        <v>44472</v>
      </c>
      <c r="L798" s="422">
        <v>45568</v>
      </c>
      <c r="M798" s="60">
        <v>36</v>
      </c>
      <c r="N798" s="371">
        <v>45144000</v>
      </c>
      <c r="O798" s="60">
        <f t="shared" si="66"/>
        <v>1254000</v>
      </c>
      <c r="P798" s="74">
        <f t="shared" ca="1" si="67"/>
        <v>3.1107696952160042</v>
      </c>
      <c r="Q798" s="75">
        <f t="shared" ca="1" si="68"/>
        <v>3762000</v>
      </c>
      <c r="R798" s="127"/>
      <c r="S798" s="128"/>
      <c r="T798" s="529">
        <f t="shared" si="55"/>
        <v>45144000</v>
      </c>
      <c r="U798" s="499"/>
    </row>
    <row r="799" spans="2:21" ht="17.45" customHeight="1">
      <c r="B799" s="26">
        <v>794</v>
      </c>
      <c r="C799" s="399" t="s">
        <v>3169</v>
      </c>
      <c r="D799" s="652" t="s">
        <v>2224</v>
      </c>
      <c r="E799" s="253" t="s">
        <v>2381</v>
      </c>
      <c r="F799" s="504"/>
      <c r="G799" s="504"/>
      <c r="H799" s="335" t="s">
        <v>3170</v>
      </c>
      <c r="I799" s="336" t="s">
        <v>3171</v>
      </c>
      <c r="J799" s="336" t="s">
        <v>3172</v>
      </c>
      <c r="K799" s="422">
        <v>44469</v>
      </c>
      <c r="L799" s="422">
        <v>45565</v>
      </c>
      <c r="M799" s="60">
        <v>36</v>
      </c>
      <c r="N799" s="371">
        <v>24480000</v>
      </c>
      <c r="O799" s="60">
        <f t="shared" si="66"/>
        <v>680000</v>
      </c>
      <c r="P799" s="74">
        <f t="shared" ca="1" si="67"/>
        <v>3.2107696952160039</v>
      </c>
      <c r="Q799" s="75">
        <f t="shared" ca="1" si="68"/>
        <v>2040000</v>
      </c>
      <c r="R799" s="127"/>
      <c r="S799" s="128"/>
      <c r="T799" s="529">
        <f t="shared" si="55"/>
        <v>24480000</v>
      </c>
      <c r="U799" s="499"/>
    </row>
    <row r="800" spans="2:21" ht="17.45" customHeight="1">
      <c r="B800" s="39">
        <v>795</v>
      </c>
      <c r="C800" s="399" t="s">
        <v>3169</v>
      </c>
      <c r="D800" s="652" t="s">
        <v>2224</v>
      </c>
      <c r="E800" s="253" t="s">
        <v>2381</v>
      </c>
      <c r="F800" s="504"/>
      <c r="G800" s="504"/>
      <c r="H800" s="335" t="s">
        <v>3173</v>
      </c>
      <c r="I800" s="336" t="s">
        <v>3174</v>
      </c>
      <c r="J800" s="336" t="s">
        <v>3175</v>
      </c>
      <c r="K800" s="422">
        <v>44469</v>
      </c>
      <c r="L800" s="422">
        <v>45565</v>
      </c>
      <c r="M800" s="60">
        <v>36</v>
      </c>
      <c r="N800" s="371">
        <v>24480000</v>
      </c>
      <c r="O800" s="60">
        <f t="shared" si="66"/>
        <v>680000</v>
      </c>
      <c r="P800" s="74">
        <f t="shared" ca="1" si="67"/>
        <v>3.2107696952160039</v>
      </c>
      <c r="Q800" s="75">
        <f t="shared" ca="1" si="68"/>
        <v>2040000</v>
      </c>
      <c r="R800" s="127"/>
      <c r="S800" s="128"/>
      <c r="T800" s="529">
        <f t="shared" si="55"/>
        <v>24480000</v>
      </c>
      <c r="U800" s="499"/>
    </row>
    <row r="801" spans="2:21" ht="17.45" customHeight="1">
      <c r="B801" s="26">
        <v>796</v>
      </c>
      <c r="C801" s="399" t="s">
        <v>3169</v>
      </c>
      <c r="D801" s="652" t="s">
        <v>2224</v>
      </c>
      <c r="E801" s="253" t="s">
        <v>2381</v>
      </c>
      <c r="F801" s="504"/>
      <c r="G801" s="504"/>
      <c r="H801" s="335" t="s">
        <v>3176</v>
      </c>
      <c r="I801" s="336" t="s">
        <v>3177</v>
      </c>
      <c r="J801" s="336" t="s">
        <v>3178</v>
      </c>
      <c r="K801" s="422">
        <v>44469</v>
      </c>
      <c r="L801" s="422">
        <v>45565</v>
      </c>
      <c r="M801" s="60">
        <v>36</v>
      </c>
      <c r="N801" s="371">
        <v>24480000</v>
      </c>
      <c r="O801" s="60">
        <f t="shared" si="66"/>
        <v>680000</v>
      </c>
      <c r="P801" s="74">
        <f t="shared" ca="1" si="67"/>
        <v>3.2107696952160039</v>
      </c>
      <c r="Q801" s="75">
        <f t="shared" ca="1" si="68"/>
        <v>2040000</v>
      </c>
      <c r="R801" s="127"/>
      <c r="S801" s="128"/>
      <c r="T801" s="529">
        <f t="shared" si="55"/>
        <v>24480000</v>
      </c>
      <c r="U801" s="499"/>
    </row>
    <row r="802" spans="2:21" ht="17.45" customHeight="1">
      <c r="B802" s="39">
        <v>797</v>
      </c>
      <c r="C802" s="399" t="s">
        <v>3169</v>
      </c>
      <c r="D802" s="652" t="s">
        <v>2224</v>
      </c>
      <c r="E802" s="253" t="s">
        <v>2381</v>
      </c>
      <c r="F802" s="504"/>
      <c r="G802" s="504"/>
      <c r="H802" s="335" t="s">
        <v>3179</v>
      </c>
      <c r="I802" s="336" t="s">
        <v>3180</v>
      </c>
      <c r="J802" s="336" t="s">
        <v>3181</v>
      </c>
      <c r="K802" s="422">
        <v>44469</v>
      </c>
      <c r="L802" s="422">
        <v>45565</v>
      </c>
      <c r="M802" s="60">
        <v>36</v>
      </c>
      <c r="N802" s="371">
        <v>24480000</v>
      </c>
      <c r="O802" s="60">
        <f t="shared" si="66"/>
        <v>680000</v>
      </c>
      <c r="P802" s="74">
        <f t="shared" ca="1" si="67"/>
        <v>3.2107696952160039</v>
      </c>
      <c r="Q802" s="75">
        <f t="shared" ca="1" si="68"/>
        <v>2040000</v>
      </c>
      <c r="R802" s="127"/>
      <c r="S802" s="128"/>
      <c r="T802" s="529">
        <f t="shared" si="55"/>
        <v>24480000</v>
      </c>
      <c r="U802" s="499"/>
    </row>
    <row r="803" spans="2:21" ht="17.45" customHeight="1">
      <c r="B803" s="26">
        <v>798</v>
      </c>
      <c r="C803" s="399" t="s">
        <v>3169</v>
      </c>
      <c r="D803" s="652" t="s">
        <v>2224</v>
      </c>
      <c r="E803" s="253" t="s">
        <v>2381</v>
      </c>
      <c r="F803" s="504"/>
      <c r="G803" s="504"/>
      <c r="H803" s="335" t="s">
        <v>3182</v>
      </c>
      <c r="I803" s="336" t="s">
        <v>3183</v>
      </c>
      <c r="J803" s="336" t="s">
        <v>3184</v>
      </c>
      <c r="K803" s="422">
        <v>44469</v>
      </c>
      <c r="L803" s="422">
        <v>45565</v>
      </c>
      <c r="M803" s="60">
        <v>36</v>
      </c>
      <c r="N803" s="371">
        <v>24480000</v>
      </c>
      <c r="O803" s="60">
        <f t="shared" si="66"/>
        <v>680000</v>
      </c>
      <c r="P803" s="74">
        <f t="shared" ca="1" si="67"/>
        <v>3.2107696952160039</v>
      </c>
      <c r="Q803" s="75">
        <f t="shared" ca="1" si="68"/>
        <v>2040000</v>
      </c>
      <c r="R803" s="127"/>
      <c r="S803" s="128"/>
      <c r="T803" s="529">
        <f t="shared" si="55"/>
        <v>24480000</v>
      </c>
      <c r="U803" s="499"/>
    </row>
    <row r="804" spans="2:21" ht="17.45" customHeight="1">
      <c r="B804" s="39">
        <v>799</v>
      </c>
      <c r="C804" s="399" t="s">
        <v>3185</v>
      </c>
      <c r="D804" s="652" t="s">
        <v>2224</v>
      </c>
      <c r="E804" s="253" t="s">
        <v>2381</v>
      </c>
      <c r="F804" s="504"/>
      <c r="G804" s="504"/>
      <c r="H804" s="335" t="s">
        <v>3186</v>
      </c>
      <c r="I804" s="336" t="s">
        <v>3187</v>
      </c>
      <c r="J804" s="336" t="s">
        <v>3188</v>
      </c>
      <c r="K804" s="422">
        <v>44478</v>
      </c>
      <c r="L804" s="422">
        <v>45574</v>
      </c>
      <c r="M804" s="60">
        <v>36</v>
      </c>
      <c r="N804" s="371">
        <v>26280000</v>
      </c>
      <c r="O804" s="60">
        <f t="shared" ref="O804:O819" si="70">N804/M804</f>
        <v>730000</v>
      </c>
      <c r="P804" s="74">
        <f t="shared" ca="1" si="67"/>
        <v>2.910769695216004</v>
      </c>
      <c r="Q804" s="75">
        <f t="shared" ca="1" si="68"/>
        <v>1460000</v>
      </c>
      <c r="R804" s="127">
        <f>'[1]Si Cepat'!J13602</f>
        <v>113100</v>
      </c>
      <c r="S804" s="128">
        <f>'[1]Si Cepat'!F13603</f>
        <v>0</v>
      </c>
      <c r="T804" s="529">
        <f t="shared" si="55"/>
        <v>26166900</v>
      </c>
      <c r="U804" s="499"/>
    </row>
    <row r="805" spans="2:21" ht="17.45" customHeight="1">
      <c r="B805" s="26">
        <v>800</v>
      </c>
      <c r="C805" s="399" t="s">
        <v>3189</v>
      </c>
      <c r="D805" s="652" t="s">
        <v>2224</v>
      </c>
      <c r="E805" s="253" t="s">
        <v>3073</v>
      </c>
      <c r="F805" s="504"/>
      <c r="G805" s="504"/>
      <c r="H805" s="335" t="s">
        <v>3190</v>
      </c>
      <c r="I805" s="336" t="s">
        <v>3191</v>
      </c>
      <c r="J805" s="336" t="s">
        <v>3192</v>
      </c>
      <c r="K805" s="422">
        <v>44473</v>
      </c>
      <c r="L805" s="422">
        <v>45569</v>
      </c>
      <c r="M805" s="60">
        <v>36</v>
      </c>
      <c r="N805" s="371">
        <v>28080000</v>
      </c>
      <c r="O805" s="60">
        <f t="shared" si="70"/>
        <v>780000</v>
      </c>
      <c r="P805" s="74">
        <f t="shared" ca="1" si="67"/>
        <v>3.0774363618826706</v>
      </c>
      <c r="Q805" s="75">
        <f t="shared" ca="1" si="68"/>
        <v>2340000</v>
      </c>
      <c r="R805" s="127"/>
      <c r="S805" s="128"/>
      <c r="T805" s="529">
        <f t="shared" si="55"/>
        <v>28080000</v>
      </c>
      <c r="U805" s="499"/>
    </row>
    <row r="806" spans="2:21" ht="17.45" customHeight="1">
      <c r="B806" s="39">
        <v>801</v>
      </c>
      <c r="C806" s="399" t="s">
        <v>3189</v>
      </c>
      <c r="D806" s="652" t="s">
        <v>2224</v>
      </c>
      <c r="E806" s="253" t="s">
        <v>3073</v>
      </c>
      <c r="F806" s="504"/>
      <c r="G806" s="504"/>
      <c r="H806" s="335" t="s">
        <v>3193</v>
      </c>
      <c r="I806" s="336" t="s">
        <v>3194</v>
      </c>
      <c r="J806" s="336" t="s">
        <v>3195</v>
      </c>
      <c r="K806" s="422">
        <v>44473</v>
      </c>
      <c r="L806" s="422">
        <v>45569</v>
      </c>
      <c r="M806" s="60">
        <v>36</v>
      </c>
      <c r="N806" s="371">
        <v>28080000</v>
      </c>
      <c r="O806" s="60">
        <f t="shared" si="70"/>
        <v>780000</v>
      </c>
      <c r="P806" s="74">
        <f t="shared" ca="1" si="67"/>
        <v>3.0774363618826706</v>
      </c>
      <c r="Q806" s="75">
        <f t="shared" ca="1" si="68"/>
        <v>2340000</v>
      </c>
      <c r="R806" s="127"/>
      <c r="S806" s="128"/>
      <c r="T806" s="529">
        <f t="shared" si="55"/>
        <v>28080000</v>
      </c>
      <c r="U806" s="499"/>
    </row>
    <row r="807" spans="2:21" ht="17.45" customHeight="1">
      <c r="B807" s="26">
        <v>802</v>
      </c>
      <c r="C807" s="380" t="s">
        <v>3196</v>
      </c>
      <c r="D807" s="643" t="s">
        <v>2224</v>
      </c>
      <c r="E807" s="246" t="s">
        <v>2381</v>
      </c>
      <c r="F807" s="451"/>
      <c r="G807" s="451"/>
      <c r="H807" s="223" t="s">
        <v>3197</v>
      </c>
      <c r="I807" s="57" t="s">
        <v>3198</v>
      </c>
      <c r="J807" s="57" t="s">
        <v>3199</v>
      </c>
      <c r="K807" s="415">
        <v>44500</v>
      </c>
      <c r="L807" s="415">
        <v>45596</v>
      </c>
      <c r="M807" s="64">
        <v>36</v>
      </c>
      <c r="N807" s="358">
        <v>24480000</v>
      </c>
      <c r="O807" s="64">
        <f t="shared" si="70"/>
        <v>680000</v>
      </c>
      <c r="P807" s="116">
        <f t="shared" ca="1" si="67"/>
        <v>2.1774363618826706</v>
      </c>
      <c r="Q807" s="117">
        <f t="shared" ca="1" si="68"/>
        <v>1360000</v>
      </c>
      <c r="R807" s="61">
        <f>'[1]Si Cepat'!J13663</f>
        <v>16900</v>
      </c>
      <c r="S807" s="118">
        <f>'[1]Si Cepat'!F13664</f>
        <v>0</v>
      </c>
      <c r="T807" s="529">
        <f t="shared" si="55"/>
        <v>24463100</v>
      </c>
      <c r="U807" s="499" t="s">
        <v>2331</v>
      </c>
    </row>
    <row r="808" spans="2:21" ht="17.45" customHeight="1">
      <c r="B808" s="39">
        <v>803</v>
      </c>
      <c r="C808" s="380" t="s">
        <v>3200</v>
      </c>
      <c r="D808" s="643" t="s">
        <v>2224</v>
      </c>
      <c r="E808" s="246" t="s">
        <v>3073</v>
      </c>
      <c r="F808" s="451"/>
      <c r="G808" s="451" t="s">
        <v>1077</v>
      </c>
      <c r="H808" s="223"/>
      <c r="I808" s="57"/>
      <c r="J808" s="57"/>
      <c r="K808" s="415">
        <v>44508</v>
      </c>
      <c r="L808" s="415">
        <v>45604</v>
      </c>
      <c r="M808" s="64">
        <v>36</v>
      </c>
      <c r="N808" s="358">
        <v>26280000</v>
      </c>
      <c r="O808" s="64">
        <f t="shared" si="70"/>
        <v>730000</v>
      </c>
      <c r="P808" s="116">
        <f t="shared" ca="1" si="67"/>
        <v>1.910769695216004</v>
      </c>
      <c r="Q808" s="117">
        <f t="shared" ca="1" si="68"/>
        <v>730000</v>
      </c>
      <c r="R808" s="61"/>
      <c r="S808" s="118"/>
      <c r="T808" s="225">
        <f t="shared" si="55"/>
        <v>26280000</v>
      </c>
      <c r="U808" s="499"/>
    </row>
    <row r="809" spans="2:21" ht="17.45" customHeight="1">
      <c r="B809" s="26">
        <v>804</v>
      </c>
      <c r="C809" s="385" t="s">
        <v>3201</v>
      </c>
      <c r="D809" s="663" t="s">
        <v>2224</v>
      </c>
      <c r="E809" s="531" t="s">
        <v>3073</v>
      </c>
      <c r="F809" s="655"/>
      <c r="G809" s="655"/>
      <c r="H809" s="296" t="s">
        <v>3202</v>
      </c>
      <c r="I809" s="533" t="s">
        <v>3203</v>
      </c>
      <c r="J809" s="533" t="s">
        <v>3204</v>
      </c>
      <c r="K809" s="656">
        <v>44508</v>
      </c>
      <c r="L809" s="656">
        <v>45604</v>
      </c>
      <c r="M809" s="143">
        <v>36</v>
      </c>
      <c r="N809" s="389">
        <v>29880000</v>
      </c>
      <c r="O809" s="143">
        <f t="shared" si="70"/>
        <v>830000</v>
      </c>
      <c r="P809" s="299">
        <f t="shared" ca="1" si="67"/>
        <v>1.910769695216004</v>
      </c>
      <c r="Q809" s="300">
        <f t="shared" ca="1" si="68"/>
        <v>830000</v>
      </c>
      <c r="R809" s="146">
        <f>'[1]Si Cepat'!J14082</f>
        <v>105300</v>
      </c>
      <c r="S809" s="147">
        <f>'[1]Si Cepat'!F14083</f>
        <v>0</v>
      </c>
      <c r="T809" s="536">
        <f t="shared" si="55"/>
        <v>29774700</v>
      </c>
      <c r="U809" s="499" t="s">
        <v>2331</v>
      </c>
    </row>
    <row r="810" spans="2:21" ht="17.45" customHeight="1">
      <c r="B810" s="39">
        <v>805</v>
      </c>
      <c r="C810" s="385" t="s">
        <v>3205</v>
      </c>
      <c r="D810" s="663" t="s">
        <v>2224</v>
      </c>
      <c r="E810" s="531" t="s">
        <v>3073</v>
      </c>
      <c r="F810" s="655"/>
      <c r="G810" s="655"/>
      <c r="H810" s="296" t="s">
        <v>3206</v>
      </c>
      <c r="I810" s="533" t="s">
        <v>3207</v>
      </c>
      <c r="J810" s="533" t="s">
        <v>3208</v>
      </c>
      <c r="K810" s="656">
        <v>44517</v>
      </c>
      <c r="L810" s="656">
        <v>45613</v>
      </c>
      <c r="M810" s="143">
        <v>36</v>
      </c>
      <c r="N810" s="389">
        <v>29880000</v>
      </c>
      <c r="O810" s="143">
        <f t="shared" si="70"/>
        <v>830000</v>
      </c>
      <c r="P810" s="299">
        <f t="shared" ca="1" si="67"/>
        <v>1.610769695216004</v>
      </c>
      <c r="Q810" s="300">
        <f t="shared" ca="1" si="68"/>
        <v>830000</v>
      </c>
      <c r="R810" s="146">
        <f>'[1]Si Cepat'!J14143</f>
        <v>105300</v>
      </c>
      <c r="S810" s="147">
        <f>'[1]Si Cepat'!F14144</f>
        <v>0</v>
      </c>
      <c r="T810" s="536">
        <f t="shared" si="55"/>
        <v>29774700</v>
      </c>
      <c r="U810" s="499" t="s">
        <v>2331</v>
      </c>
    </row>
    <row r="811" spans="2:21" ht="17.45" customHeight="1">
      <c r="B811" s="26">
        <v>806</v>
      </c>
      <c r="C811" s="385" t="s">
        <v>3209</v>
      </c>
      <c r="D811" s="663" t="s">
        <v>2224</v>
      </c>
      <c r="E811" s="531" t="s">
        <v>3073</v>
      </c>
      <c r="F811" s="655"/>
      <c r="G811" s="655" t="s">
        <v>1077</v>
      </c>
      <c r="H811" s="296"/>
      <c r="I811" s="533"/>
      <c r="J811" s="533"/>
      <c r="K811" s="656">
        <v>44514</v>
      </c>
      <c r="L811" s="656">
        <v>45610</v>
      </c>
      <c r="M811" s="143">
        <v>36</v>
      </c>
      <c r="N811" s="389">
        <v>26280000</v>
      </c>
      <c r="O811" s="143">
        <f t="shared" si="70"/>
        <v>730000</v>
      </c>
      <c r="P811" s="299">
        <f t="shared" ca="1" si="67"/>
        <v>1.7107696952160041</v>
      </c>
      <c r="Q811" s="300">
        <f t="shared" ca="1" si="68"/>
        <v>730000</v>
      </c>
      <c r="R811" s="146"/>
      <c r="S811" s="147"/>
      <c r="T811" s="536">
        <f t="shared" si="55"/>
        <v>26280000</v>
      </c>
      <c r="U811" s="499"/>
    </row>
    <row r="812" spans="2:21" ht="17.45" customHeight="1">
      <c r="B812" s="39">
        <v>807</v>
      </c>
      <c r="C812" s="385" t="s">
        <v>3209</v>
      </c>
      <c r="D812" s="663" t="s">
        <v>2224</v>
      </c>
      <c r="E812" s="531" t="s">
        <v>3073</v>
      </c>
      <c r="F812" s="655"/>
      <c r="G812" s="655" t="s">
        <v>1077</v>
      </c>
      <c r="H812" s="296"/>
      <c r="I812" s="533"/>
      <c r="J812" s="533"/>
      <c r="K812" s="656">
        <v>44514</v>
      </c>
      <c r="L812" s="656">
        <v>45610</v>
      </c>
      <c r="M812" s="143">
        <v>36</v>
      </c>
      <c r="N812" s="389">
        <v>26280000</v>
      </c>
      <c r="O812" s="143">
        <f t="shared" si="70"/>
        <v>730000</v>
      </c>
      <c r="P812" s="299">
        <f t="shared" ca="1" si="67"/>
        <v>1.7107696952160041</v>
      </c>
      <c r="Q812" s="300">
        <f t="shared" ca="1" si="68"/>
        <v>730000</v>
      </c>
      <c r="R812" s="146"/>
      <c r="S812" s="147"/>
      <c r="T812" s="536">
        <f t="shared" si="55"/>
        <v>26280000</v>
      </c>
      <c r="U812" s="499"/>
    </row>
    <row r="813" spans="2:21" ht="17.45" customHeight="1">
      <c r="B813" s="26">
        <v>808</v>
      </c>
      <c r="C813" s="385" t="s">
        <v>3210</v>
      </c>
      <c r="D813" s="663" t="s">
        <v>2224</v>
      </c>
      <c r="E813" s="531" t="s">
        <v>2381</v>
      </c>
      <c r="F813" s="655"/>
      <c r="G813" s="655" t="s">
        <v>1077</v>
      </c>
      <c r="H813" s="296"/>
      <c r="I813" s="533"/>
      <c r="J813" s="533"/>
      <c r="K813" s="656">
        <v>44515</v>
      </c>
      <c r="L813" s="656">
        <v>45611</v>
      </c>
      <c r="M813" s="143">
        <v>36</v>
      </c>
      <c r="N813" s="389">
        <v>22680000</v>
      </c>
      <c r="O813" s="143">
        <f t="shared" si="70"/>
        <v>630000</v>
      </c>
      <c r="P813" s="299">
        <f t="shared" ca="1" si="67"/>
        <v>1.6774363618826706</v>
      </c>
      <c r="Q813" s="300">
        <f t="shared" ca="1" si="68"/>
        <v>630000</v>
      </c>
      <c r="R813" s="146"/>
      <c r="S813" s="147"/>
      <c r="T813" s="536">
        <f t="shared" si="55"/>
        <v>22680000</v>
      </c>
      <c r="U813" s="499"/>
    </row>
    <row r="814" spans="2:21" ht="17.45" customHeight="1">
      <c r="B814" s="39">
        <v>809</v>
      </c>
      <c r="C814" s="385" t="s">
        <v>3211</v>
      </c>
      <c r="D814" s="663" t="s">
        <v>2224</v>
      </c>
      <c r="E814" s="531" t="s">
        <v>3073</v>
      </c>
      <c r="F814" s="655"/>
      <c r="G814" s="655" t="s">
        <v>1077</v>
      </c>
      <c r="H814" s="296"/>
      <c r="I814" s="533"/>
      <c r="J814" s="533"/>
      <c r="K814" s="656">
        <v>44534</v>
      </c>
      <c r="L814" s="656">
        <v>45630</v>
      </c>
      <c r="M814" s="143">
        <v>36</v>
      </c>
      <c r="N814" s="389">
        <v>26280000</v>
      </c>
      <c r="O814" s="143">
        <f t="shared" si="70"/>
        <v>730000</v>
      </c>
      <c r="P814" s="299">
        <f t="shared" ca="1" si="67"/>
        <v>1.0441030285493373</v>
      </c>
      <c r="Q814" s="300">
        <f t="shared" ca="1" si="68"/>
        <v>730000</v>
      </c>
      <c r="R814" s="146"/>
      <c r="S814" s="147"/>
      <c r="T814" s="536">
        <f t="shared" si="55"/>
        <v>26280000</v>
      </c>
      <c r="U814" s="499"/>
    </row>
    <row r="815" spans="2:21" ht="17.45" customHeight="1">
      <c r="B815" s="26">
        <v>810</v>
      </c>
      <c r="C815" s="385" t="s">
        <v>3212</v>
      </c>
      <c r="D815" s="663" t="s">
        <v>2224</v>
      </c>
      <c r="E815" s="531" t="s">
        <v>3073</v>
      </c>
      <c r="F815" s="655"/>
      <c r="G815" s="655" t="s">
        <v>1077</v>
      </c>
      <c r="H815" s="296"/>
      <c r="I815" s="533"/>
      <c r="J815" s="533"/>
      <c r="K815" s="656">
        <v>44533</v>
      </c>
      <c r="L815" s="656">
        <v>45629</v>
      </c>
      <c r="M815" s="143">
        <v>36</v>
      </c>
      <c r="N815" s="389">
        <v>26280000</v>
      </c>
      <c r="O815" s="143">
        <f t="shared" si="70"/>
        <v>730000</v>
      </c>
      <c r="P815" s="299">
        <f t="shared" ref="P815:P878" ca="1" si="71">($P$3-K815)/30</f>
        <v>1.0774363618826708</v>
      </c>
      <c r="Q815" s="300">
        <f t="shared" ref="Q815:Q878" ca="1" si="72">LEFT(P815,2)*O815</f>
        <v>730000</v>
      </c>
      <c r="R815" s="146"/>
      <c r="S815" s="147"/>
      <c r="T815" s="536">
        <f t="shared" si="55"/>
        <v>26280000</v>
      </c>
      <c r="U815" s="499"/>
    </row>
    <row r="816" spans="2:21" ht="17.45" customHeight="1">
      <c r="B816" s="39">
        <v>811</v>
      </c>
      <c r="C816" s="385" t="s">
        <v>3213</v>
      </c>
      <c r="D816" s="663" t="s">
        <v>2224</v>
      </c>
      <c r="E816" s="531" t="s">
        <v>2372</v>
      </c>
      <c r="F816" s="655"/>
      <c r="G816" s="655"/>
      <c r="H816" s="296" t="s">
        <v>3214</v>
      </c>
      <c r="I816" s="533" t="s">
        <v>3215</v>
      </c>
      <c r="J816" s="533" t="s">
        <v>3216</v>
      </c>
      <c r="K816" s="656">
        <v>44548</v>
      </c>
      <c r="L816" s="656">
        <v>45644</v>
      </c>
      <c r="M816" s="143">
        <v>36</v>
      </c>
      <c r="N816" s="389">
        <v>63144000</v>
      </c>
      <c r="O816" s="143">
        <f t="shared" si="70"/>
        <v>1754000</v>
      </c>
      <c r="P816" s="299">
        <f t="shared" ca="1" si="71"/>
        <v>0.57743636188267067</v>
      </c>
      <c r="Q816" s="300">
        <f t="shared" ca="1" si="72"/>
        <v>0</v>
      </c>
      <c r="R816" s="146">
        <f>'[1]Si Cepat'!J14202</f>
        <v>109340</v>
      </c>
      <c r="S816" s="147">
        <f>'[1]Si Cepat'!F14203</f>
        <v>0</v>
      </c>
      <c r="T816" s="536">
        <f t="shared" si="55"/>
        <v>63034660</v>
      </c>
      <c r="U816" s="499" t="s">
        <v>2331</v>
      </c>
    </row>
    <row r="817" spans="1:21" ht="17.45" customHeight="1">
      <c r="B817" s="26">
        <v>812</v>
      </c>
      <c r="C817" s="385" t="s">
        <v>3213</v>
      </c>
      <c r="D817" s="663" t="s">
        <v>2224</v>
      </c>
      <c r="E817" s="531" t="s">
        <v>2372</v>
      </c>
      <c r="F817" s="655"/>
      <c r="G817" s="655"/>
      <c r="H817" s="296" t="s">
        <v>3217</v>
      </c>
      <c r="I817" s="533" t="s">
        <v>3218</v>
      </c>
      <c r="J817" s="533" t="s">
        <v>3219</v>
      </c>
      <c r="K817" s="656">
        <v>44548</v>
      </c>
      <c r="L817" s="656">
        <v>45644</v>
      </c>
      <c r="M817" s="143">
        <v>36</v>
      </c>
      <c r="N817" s="389">
        <v>63144000</v>
      </c>
      <c r="O817" s="143">
        <f t="shared" si="70"/>
        <v>1754000</v>
      </c>
      <c r="P817" s="299">
        <f t="shared" ca="1" si="71"/>
        <v>0.57743636188267067</v>
      </c>
      <c r="Q817" s="300">
        <f t="shared" ca="1" si="72"/>
        <v>0</v>
      </c>
      <c r="R817" s="146">
        <f>'[1]Si Cepat'!J14263</f>
        <v>109340</v>
      </c>
      <c r="S817" s="147">
        <f>'[1]Si Cepat'!F14264</f>
        <v>0</v>
      </c>
      <c r="T817" s="536">
        <f t="shared" si="55"/>
        <v>63034660</v>
      </c>
      <c r="U817" s="499" t="s">
        <v>2331</v>
      </c>
    </row>
    <row r="818" spans="1:21" ht="17.45" customHeight="1">
      <c r="B818" s="39">
        <v>813</v>
      </c>
      <c r="C818" s="385" t="s">
        <v>3213</v>
      </c>
      <c r="D818" s="663" t="s">
        <v>2224</v>
      </c>
      <c r="E818" s="531" t="s">
        <v>2372</v>
      </c>
      <c r="F818" s="655"/>
      <c r="G818" s="655"/>
      <c r="H818" s="296" t="s">
        <v>3220</v>
      </c>
      <c r="I818" s="533" t="s">
        <v>3221</v>
      </c>
      <c r="J818" s="533" t="s">
        <v>3222</v>
      </c>
      <c r="K818" s="656">
        <v>44548</v>
      </c>
      <c r="L818" s="656">
        <v>45644</v>
      </c>
      <c r="M818" s="143">
        <v>36</v>
      </c>
      <c r="N818" s="389">
        <v>63144000</v>
      </c>
      <c r="O818" s="143">
        <f t="shared" si="70"/>
        <v>1754000</v>
      </c>
      <c r="P818" s="299">
        <f t="shared" ca="1" si="71"/>
        <v>0.57743636188267067</v>
      </c>
      <c r="Q818" s="300">
        <f t="shared" ca="1" si="72"/>
        <v>0</v>
      </c>
      <c r="R818" s="146">
        <f>'[1]Si Cepat'!J14324</f>
        <v>409340</v>
      </c>
      <c r="S818" s="147">
        <f>'[1]Si Cepat'!F14325</f>
        <v>0</v>
      </c>
      <c r="T818" s="536">
        <f t="shared" si="55"/>
        <v>62734660</v>
      </c>
      <c r="U818" s="499" t="s">
        <v>2331</v>
      </c>
    </row>
    <row r="819" spans="1:21" ht="17.45" customHeight="1">
      <c r="B819" s="26">
        <v>814</v>
      </c>
      <c r="C819" s="385" t="s">
        <v>3223</v>
      </c>
      <c r="D819" s="663" t="s">
        <v>2224</v>
      </c>
      <c r="E819" s="531" t="s">
        <v>3073</v>
      </c>
      <c r="F819" s="655"/>
      <c r="G819" s="655" t="s">
        <v>1077</v>
      </c>
      <c r="H819" s="296"/>
      <c r="I819" s="533"/>
      <c r="J819" s="533"/>
      <c r="K819" s="656">
        <v>44545</v>
      </c>
      <c r="L819" s="656">
        <v>45641</v>
      </c>
      <c r="M819" s="143">
        <v>36</v>
      </c>
      <c r="N819" s="389">
        <v>26280000</v>
      </c>
      <c r="O819" s="143">
        <f t="shared" si="70"/>
        <v>730000</v>
      </c>
      <c r="P819" s="299">
        <f t="shared" ca="1" si="71"/>
        <v>0.67743636188267076</v>
      </c>
      <c r="Q819" s="300">
        <f t="shared" ca="1" si="72"/>
        <v>0</v>
      </c>
      <c r="R819" s="146"/>
      <c r="S819" s="147"/>
      <c r="T819" s="536">
        <f t="shared" si="55"/>
        <v>26280000</v>
      </c>
      <c r="U819" s="499"/>
    </row>
    <row r="820" spans="1:21" ht="17.45" customHeight="1" thickBot="1">
      <c r="A820" s="284" t="s">
        <v>476</v>
      </c>
      <c r="B820" s="39">
        <v>815</v>
      </c>
      <c r="C820" s="394" t="s">
        <v>3224</v>
      </c>
      <c r="D820" s="664" t="s">
        <v>3225</v>
      </c>
      <c r="E820" s="362" t="s">
        <v>3226</v>
      </c>
      <c r="F820" s="365" t="s">
        <v>894</v>
      </c>
      <c r="G820" s="365" t="s">
        <v>3227</v>
      </c>
      <c r="H820" s="308" t="s">
        <v>3228</v>
      </c>
      <c r="I820" s="69" t="s">
        <v>3229</v>
      </c>
      <c r="J820" s="69" t="s">
        <v>3230</v>
      </c>
      <c r="K820" s="459">
        <v>43830</v>
      </c>
      <c r="L820" s="459">
        <v>44561</v>
      </c>
      <c r="M820" s="73">
        <v>24</v>
      </c>
      <c r="N820" s="367">
        <f>5400000+7500000</f>
        <v>12900000</v>
      </c>
      <c r="O820" s="73">
        <f>N820/M820</f>
        <v>537500</v>
      </c>
      <c r="P820" s="565">
        <f t="shared" ca="1" si="71"/>
        <v>24.510769695216005</v>
      </c>
      <c r="Q820" s="624">
        <f t="shared" ca="1" si="72"/>
        <v>12900000</v>
      </c>
      <c r="R820" s="76">
        <f>[1]Andalan!J43</f>
        <v>10459900</v>
      </c>
      <c r="S820" s="134">
        <f>[1]Andalan!F44</f>
        <v>10</v>
      </c>
      <c r="T820" s="78">
        <f t="shared" si="55"/>
        <v>2440100</v>
      </c>
      <c r="U820" s="174"/>
    </row>
    <row r="821" spans="1:21" ht="17.45" customHeight="1">
      <c r="A821" s="284" t="s">
        <v>476</v>
      </c>
      <c r="B821" s="26">
        <v>816</v>
      </c>
      <c r="C821" s="641" t="s">
        <v>3231</v>
      </c>
      <c r="D821" s="665" t="s">
        <v>3232</v>
      </c>
      <c r="E821" s="240" t="s">
        <v>3233</v>
      </c>
      <c r="F821" s="199" t="s">
        <v>1126</v>
      </c>
      <c r="G821" s="199" t="s">
        <v>1127</v>
      </c>
      <c r="H821" s="203" t="s">
        <v>3234</v>
      </c>
      <c r="I821" s="204" t="s">
        <v>3235</v>
      </c>
      <c r="J821" s="204" t="s">
        <v>3236</v>
      </c>
      <c r="K821" s="446">
        <v>43853</v>
      </c>
      <c r="L821" s="446">
        <v>44584</v>
      </c>
      <c r="M821" s="178">
        <v>24</v>
      </c>
      <c r="N821" s="353">
        <f>23460000+24000000</f>
        <v>47460000</v>
      </c>
      <c r="O821" s="178">
        <f>N821/M821</f>
        <v>1977500</v>
      </c>
      <c r="P821" s="288">
        <f t="shared" ca="1" si="71"/>
        <v>23.744103028549336</v>
      </c>
      <c r="Q821" s="289">
        <f t="shared" ca="1" si="72"/>
        <v>45482500</v>
      </c>
      <c r="R821" s="179">
        <f>[1]TICO!J54</f>
        <v>35000812</v>
      </c>
      <c r="S821" s="561">
        <f>[1]TICO!F55</f>
        <v>16</v>
      </c>
      <c r="T821" s="181">
        <f t="shared" si="55"/>
        <v>12459188</v>
      </c>
      <c r="U821" s="499" t="s">
        <v>2331</v>
      </c>
    </row>
    <row r="822" spans="1:21" ht="17.45" customHeight="1" thickBot="1">
      <c r="A822" s="284" t="s">
        <v>476</v>
      </c>
      <c r="B822" s="39">
        <v>817</v>
      </c>
      <c r="C822" s="666" t="s">
        <v>3231</v>
      </c>
      <c r="D822" s="667" t="s">
        <v>3232</v>
      </c>
      <c r="E822" s="373" t="s">
        <v>3233</v>
      </c>
      <c r="F822" s="372" t="s">
        <v>1126</v>
      </c>
      <c r="G822" s="372" t="s">
        <v>1127</v>
      </c>
      <c r="H822" s="322" t="s">
        <v>3237</v>
      </c>
      <c r="I822" s="343" t="s">
        <v>3238</v>
      </c>
      <c r="J822" s="343" t="s">
        <v>3239</v>
      </c>
      <c r="K822" s="444">
        <v>43853</v>
      </c>
      <c r="L822" s="444">
        <v>44584</v>
      </c>
      <c r="M822" s="193">
        <v>24</v>
      </c>
      <c r="N822" s="215">
        <f>23460000+24000000</f>
        <v>47460000</v>
      </c>
      <c r="O822" s="193">
        <f t="shared" ref="O822:O858" si="73">N822/M822</f>
        <v>1977500</v>
      </c>
      <c r="P822" s="194">
        <f t="shared" ca="1" si="71"/>
        <v>23.744103028549336</v>
      </c>
      <c r="Q822" s="195">
        <f t="shared" ca="1" si="72"/>
        <v>45482500</v>
      </c>
      <c r="R822" s="325">
        <f>[1]TICO!J109</f>
        <v>20170951</v>
      </c>
      <c r="S822" s="433">
        <f>[1]TICO!F110</f>
        <v>11</v>
      </c>
      <c r="T822" s="198">
        <f t="shared" si="55"/>
        <v>27289049</v>
      </c>
      <c r="U822" s="499" t="s">
        <v>2331</v>
      </c>
    </row>
    <row r="823" spans="1:21" ht="17.45" customHeight="1">
      <c r="B823" s="26">
        <v>818</v>
      </c>
      <c r="C823" s="641" t="s">
        <v>3240</v>
      </c>
      <c r="D823" s="665" t="s">
        <v>3241</v>
      </c>
      <c r="E823" s="240" t="s">
        <v>1636</v>
      </c>
      <c r="F823" s="445" t="s">
        <v>26</v>
      </c>
      <c r="G823" s="445" t="s">
        <v>27</v>
      </c>
      <c r="H823" s="203" t="s">
        <v>3242</v>
      </c>
      <c r="I823" s="204" t="s">
        <v>3243</v>
      </c>
      <c r="J823" s="204" t="s">
        <v>3244</v>
      </c>
      <c r="K823" s="446">
        <v>43867</v>
      </c>
      <c r="L823" s="446">
        <v>44963</v>
      </c>
      <c r="M823" s="178">
        <v>36</v>
      </c>
      <c r="N823" s="353">
        <v>18000000</v>
      </c>
      <c r="O823" s="178">
        <f t="shared" si="73"/>
        <v>500000</v>
      </c>
      <c r="P823" s="22">
        <f t="shared" ca="1" si="71"/>
        <v>23.277436361882671</v>
      </c>
      <c r="Q823" s="23">
        <f t="shared" ca="1" si="72"/>
        <v>11500000</v>
      </c>
      <c r="R823" s="179">
        <f>'[1]KopKar ASEI'!J293</f>
        <v>629063</v>
      </c>
      <c r="S823" s="180">
        <f>'[1]KopKar ASEI'!F294</f>
        <v>1</v>
      </c>
      <c r="T823" s="181">
        <f t="shared" si="55"/>
        <v>17370937</v>
      </c>
      <c r="U823" s="174"/>
    </row>
    <row r="824" spans="1:21" ht="17.45" customHeight="1">
      <c r="B824" s="39">
        <v>819</v>
      </c>
      <c r="C824" s="380" t="s">
        <v>3240</v>
      </c>
      <c r="D824" s="647" t="s">
        <v>3241</v>
      </c>
      <c r="E824" s="246" t="s">
        <v>1636</v>
      </c>
      <c r="F824" s="414" t="s">
        <v>26</v>
      </c>
      <c r="G824" s="414" t="s">
        <v>27</v>
      </c>
      <c r="H824" s="223" t="s">
        <v>3245</v>
      </c>
      <c r="I824" s="57" t="s">
        <v>3246</v>
      </c>
      <c r="J824" s="57" t="s">
        <v>3247</v>
      </c>
      <c r="K824" s="415">
        <v>43867</v>
      </c>
      <c r="L824" s="415">
        <v>44963</v>
      </c>
      <c r="M824" s="64">
        <v>36</v>
      </c>
      <c r="N824" s="358">
        <v>18000000</v>
      </c>
      <c r="O824" s="64">
        <f t="shared" si="73"/>
        <v>500000</v>
      </c>
      <c r="P824" s="35">
        <f t="shared" ca="1" si="71"/>
        <v>23.277436361882671</v>
      </c>
      <c r="Q824" s="36">
        <f t="shared" ca="1" si="72"/>
        <v>11500000</v>
      </c>
      <c r="R824" s="61"/>
      <c r="S824" s="48"/>
      <c r="T824" s="108">
        <f t="shared" si="55"/>
        <v>18000000</v>
      </c>
      <c r="U824" s="174"/>
    </row>
    <row r="825" spans="1:21" ht="17.45" customHeight="1">
      <c r="B825" s="26">
        <v>820</v>
      </c>
      <c r="C825" s="380" t="s">
        <v>3248</v>
      </c>
      <c r="D825" s="647" t="s">
        <v>3241</v>
      </c>
      <c r="E825" s="246" t="s">
        <v>1210</v>
      </c>
      <c r="F825" s="414" t="s">
        <v>547</v>
      </c>
      <c r="G825" s="414" t="s">
        <v>3249</v>
      </c>
      <c r="H825" s="223" t="s">
        <v>3250</v>
      </c>
      <c r="I825" s="57" t="s">
        <v>3251</v>
      </c>
      <c r="J825" s="57" t="s">
        <v>3252</v>
      </c>
      <c r="K825" s="415">
        <v>43898</v>
      </c>
      <c r="L825" s="415">
        <v>44993</v>
      </c>
      <c r="M825" s="64">
        <v>36</v>
      </c>
      <c r="N825" s="358">
        <v>27000000</v>
      </c>
      <c r="O825" s="64">
        <f t="shared" si="73"/>
        <v>750000</v>
      </c>
      <c r="P825" s="116">
        <f t="shared" ca="1" si="71"/>
        <v>22.244103028549336</v>
      </c>
      <c r="Q825" s="117">
        <f t="shared" ca="1" si="72"/>
        <v>16500000</v>
      </c>
      <c r="R825" s="61">
        <f>'[1]KopKar ASEI'!J114</f>
        <v>5336417</v>
      </c>
      <c r="S825" s="48">
        <f>'[1]KopKar ASEI'!F115</f>
        <v>6</v>
      </c>
      <c r="T825" s="108">
        <f t="shared" si="55"/>
        <v>21663583</v>
      </c>
      <c r="U825" s="174"/>
    </row>
    <row r="826" spans="1:21" ht="17.45" customHeight="1">
      <c r="B826" s="39">
        <v>821</v>
      </c>
      <c r="C826" s="380" t="s">
        <v>3253</v>
      </c>
      <c r="D826" s="647" t="s">
        <v>3241</v>
      </c>
      <c r="E826" s="246" t="s">
        <v>1210</v>
      </c>
      <c r="F826" s="414" t="s">
        <v>26</v>
      </c>
      <c r="G826" s="414" t="s">
        <v>27</v>
      </c>
      <c r="H826" s="223" t="s">
        <v>3254</v>
      </c>
      <c r="I826" s="57" t="s">
        <v>3255</v>
      </c>
      <c r="J826" s="57" t="s">
        <v>3256</v>
      </c>
      <c r="K826" s="415">
        <v>43895</v>
      </c>
      <c r="L826" s="415">
        <v>44990</v>
      </c>
      <c r="M826" s="64">
        <v>36</v>
      </c>
      <c r="N826" s="358">
        <v>27000000</v>
      </c>
      <c r="O826" s="64">
        <f t="shared" si="73"/>
        <v>750000</v>
      </c>
      <c r="P826" s="116">
        <f t="shared" ca="1" si="71"/>
        <v>22.344103028549338</v>
      </c>
      <c r="Q826" s="117">
        <f t="shared" ca="1" si="72"/>
        <v>16500000</v>
      </c>
      <c r="R826" s="61">
        <f>'[1]KopKar ASEI'!J55</f>
        <v>542000</v>
      </c>
      <c r="S826" s="48">
        <f>'[1]KopKar ASEI'!F56</f>
        <v>1</v>
      </c>
      <c r="T826" s="108">
        <f t="shared" si="55"/>
        <v>26458000</v>
      </c>
      <c r="U826" s="174"/>
    </row>
    <row r="827" spans="1:21" ht="17.45" customHeight="1">
      <c r="B827" s="26">
        <v>822</v>
      </c>
      <c r="C827" s="380" t="s">
        <v>3257</v>
      </c>
      <c r="D827" s="647" t="s">
        <v>3241</v>
      </c>
      <c r="E827" s="246" t="s">
        <v>1210</v>
      </c>
      <c r="F827" s="414" t="s">
        <v>547</v>
      </c>
      <c r="G827" s="414" t="s">
        <v>3249</v>
      </c>
      <c r="H827" s="223" t="s">
        <v>3258</v>
      </c>
      <c r="I827" s="57" t="s">
        <v>3259</v>
      </c>
      <c r="J827" s="57" t="s">
        <v>3260</v>
      </c>
      <c r="K827" s="415">
        <v>43895</v>
      </c>
      <c r="L827" s="415">
        <v>44990</v>
      </c>
      <c r="M827" s="64">
        <v>36</v>
      </c>
      <c r="N827" s="358">
        <v>27000000</v>
      </c>
      <c r="O827" s="64">
        <f t="shared" si="73"/>
        <v>750000</v>
      </c>
      <c r="P827" s="116">
        <f t="shared" ca="1" si="71"/>
        <v>22.344103028549338</v>
      </c>
      <c r="Q827" s="117">
        <f t="shared" ca="1" si="72"/>
        <v>16500000</v>
      </c>
      <c r="R827" s="61">
        <f>'[1]KopKar ASEI'!J172</f>
        <v>3525755</v>
      </c>
      <c r="S827" s="48">
        <f>'[1]KopKar ASEI'!F173</f>
        <v>2</v>
      </c>
      <c r="T827" s="108">
        <f t="shared" si="55"/>
        <v>23474245</v>
      </c>
      <c r="U827" s="174"/>
    </row>
    <row r="828" spans="1:21" ht="17.45" customHeight="1" thickBot="1">
      <c r="B828" s="39">
        <v>823</v>
      </c>
      <c r="C828" s="666" t="s">
        <v>3257</v>
      </c>
      <c r="D828" s="667" t="s">
        <v>3241</v>
      </c>
      <c r="E828" s="373" t="s">
        <v>1210</v>
      </c>
      <c r="F828" s="414" t="s">
        <v>547</v>
      </c>
      <c r="G828" s="414" t="s">
        <v>3249</v>
      </c>
      <c r="H828" s="322" t="s">
        <v>3261</v>
      </c>
      <c r="I828" s="343" t="s">
        <v>3262</v>
      </c>
      <c r="J828" s="343" t="s">
        <v>3263</v>
      </c>
      <c r="K828" s="444">
        <v>43895</v>
      </c>
      <c r="L828" s="444">
        <v>44990</v>
      </c>
      <c r="M828" s="193">
        <v>36</v>
      </c>
      <c r="N828" s="376">
        <v>27000000</v>
      </c>
      <c r="O828" s="193">
        <f t="shared" si="73"/>
        <v>750000</v>
      </c>
      <c r="P828" s="194">
        <f t="shared" ca="1" si="71"/>
        <v>22.344103028549338</v>
      </c>
      <c r="Q828" s="195">
        <f t="shared" ca="1" si="72"/>
        <v>16500000</v>
      </c>
      <c r="R828" s="325">
        <f>'[1]KopKar ASEI'!J232</f>
        <v>3925142</v>
      </c>
      <c r="S828" s="345">
        <f>'[1]KopKar ASEI'!F233</f>
        <v>3</v>
      </c>
      <c r="T828" s="198">
        <f t="shared" si="55"/>
        <v>23074858</v>
      </c>
      <c r="U828" s="174"/>
    </row>
    <row r="829" spans="1:21" ht="17.45" customHeight="1">
      <c r="B829" s="26">
        <v>824</v>
      </c>
      <c r="C829" s="641" t="s">
        <v>3264</v>
      </c>
      <c r="D829" s="665" t="s">
        <v>3265</v>
      </c>
      <c r="E829" s="240" t="s">
        <v>79</v>
      </c>
      <c r="F829" s="241" t="s">
        <v>1126</v>
      </c>
      <c r="G829" s="241" t="s">
        <v>3266</v>
      </c>
      <c r="H829" s="203" t="s">
        <v>3267</v>
      </c>
      <c r="I829" s="204" t="s">
        <v>3268</v>
      </c>
      <c r="J829" s="204" t="s">
        <v>3269</v>
      </c>
      <c r="K829" s="446">
        <v>43837</v>
      </c>
      <c r="L829" s="446">
        <v>44933</v>
      </c>
      <c r="M829" s="178">
        <v>36</v>
      </c>
      <c r="N829" s="353">
        <v>18000000</v>
      </c>
      <c r="O829" s="178">
        <f t="shared" si="73"/>
        <v>500000</v>
      </c>
      <c r="P829" s="22">
        <f t="shared" ca="1" si="71"/>
        <v>24.277436361882671</v>
      </c>
      <c r="Q829" s="23">
        <f t="shared" ca="1" si="72"/>
        <v>12000000</v>
      </c>
      <c r="R829" s="179">
        <f>[1]Toyamilindo!J55</f>
        <v>1467126</v>
      </c>
      <c r="S829" s="346">
        <f>[1]Toyamilindo!F56</f>
        <v>1</v>
      </c>
      <c r="T829" s="181">
        <f t="shared" ref="T829:T1108" si="74">N829-R829</f>
        <v>16532874</v>
      </c>
      <c r="U829" s="174"/>
    </row>
    <row r="830" spans="1:21" ht="17.45" customHeight="1">
      <c r="B830" s="39">
        <v>825</v>
      </c>
      <c r="C830" s="380" t="s">
        <v>3264</v>
      </c>
      <c r="D830" s="668" t="s">
        <v>3265</v>
      </c>
      <c r="E830" s="246" t="s">
        <v>79</v>
      </c>
      <c r="F830" s="247" t="s">
        <v>1126</v>
      </c>
      <c r="G830" s="247" t="s">
        <v>3266</v>
      </c>
      <c r="H830" s="223" t="s">
        <v>3270</v>
      </c>
      <c r="I830" s="57" t="s">
        <v>3271</v>
      </c>
      <c r="J830" s="57" t="s">
        <v>3272</v>
      </c>
      <c r="K830" s="415">
        <v>43837</v>
      </c>
      <c r="L830" s="415">
        <v>44933</v>
      </c>
      <c r="M830" s="64">
        <v>36</v>
      </c>
      <c r="N830" s="358">
        <v>18000000</v>
      </c>
      <c r="O830" s="64">
        <f t="shared" si="73"/>
        <v>500000</v>
      </c>
      <c r="P830" s="35">
        <f t="shared" ca="1" si="71"/>
        <v>24.277436361882671</v>
      </c>
      <c r="Q830" s="36">
        <f t="shared" ca="1" si="72"/>
        <v>12000000</v>
      </c>
      <c r="R830" s="61"/>
      <c r="S830" s="348"/>
      <c r="T830" s="38">
        <f t="shared" si="74"/>
        <v>18000000</v>
      </c>
      <c r="U830" s="174"/>
    </row>
    <row r="831" spans="1:21" ht="17.45" customHeight="1" thickBot="1">
      <c r="B831" s="26">
        <v>826</v>
      </c>
      <c r="C831" s="406" t="s">
        <v>3273</v>
      </c>
      <c r="D831" s="669" t="s">
        <v>3265</v>
      </c>
      <c r="E831" s="670" t="s">
        <v>2655</v>
      </c>
      <c r="F831" s="671"/>
      <c r="G831" s="671"/>
      <c r="H831" s="230" t="s">
        <v>3274</v>
      </c>
      <c r="I831" s="231" t="s">
        <v>3275</v>
      </c>
      <c r="J831" s="231" t="s">
        <v>3276</v>
      </c>
      <c r="K831" s="672">
        <v>44541</v>
      </c>
      <c r="L831" s="672">
        <v>45637</v>
      </c>
      <c r="M831" s="233">
        <v>36</v>
      </c>
      <c r="N831" s="673">
        <v>25200000</v>
      </c>
      <c r="O831" s="233">
        <f t="shared" si="73"/>
        <v>700000</v>
      </c>
      <c r="P831" s="299">
        <f t="shared" ca="1" si="71"/>
        <v>0.81076969521600406</v>
      </c>
      <c r="Q831" s="300">
        <f t="shared" ca="1" si="72"/>
        <v>0</v>
      </c>
      <c r="R831" s="236"/>
      <c r="S831" s="237"/>
      <c r="T831" s="238">
        <f t="shared" si="74"/>
        <v>25200000</v>
      </c>
      <c r="U831" s="174"/>
    </row>
    <row r="832" spans="1:21" ht="17.45" customHeight="1">
      <c r="B832" s="39">
        <v>827</v>
      </c>
      <c r="C832" s="641" t="s">
        <v>3277</v>
      </c>
      <c r="D832" s="665" t="s">
        <v>3278</v>
      </c>
      <c r="E832" s="240" t="s">
        <v>3279</v>
      </c>
      <c r="F832" s="241" t="s">
        <v>26</v>
      </c>
      <c r="G832" s="241" t="s">
        <v>27</v>
      </c>
      <c r="H832" s="203" t="s">
        <v>3280</v>
      </c>
      <c r="I832" s="204" t="s">
        <v>3281</v>
      </c>
      <c r="J832" s="204" t="s">
        <v>3282</v>
      </c>
      <c r="K832" s="446">
        <v>43859</v>
      </c>
      <c r="L832" s="446">
        <v>45320</v>
      </c>
      <c r="M832" s="178">
        <v>48</v>
      </c>
      <c r="N832" s="353">
        <v>26400000</v>
      </c>
      <c r="O832" s="178">
        <f t="shared" si="73"/>
        <v>550000</v>
      </c>
      <c r="P832" s="22">
        <f t="shared" ca="1" si="71"/>
        <v>23.544103028549337</v>
      </c>
      <c r="Q832" s="23">
        <f t="shared" ca="1" si="72"/>
        <v>12650000</v>
      </c>
      <c r="R832" s="179">
        <f>[1]SECOM!J68</f>
        <v>3149813</v>
      </c>
      <c r="S832" s="180">
        <f>[1]SECOM!F69</f>
        <v>6</v>
      </c>
      <c r="T832" s="181">
        <f t="shared" si="74"/>
        <v>23250187</v>
      </c>
      <c r="U832" s="174"/>
    </row>
    <row r="833" spans="1:21" ht="17.45" customHeight="1">
      <c r="B833" s="26">
        <v>828</v>
      </c>
      <c r="C833" s="380" t="s">
        <v>3283</v>
      </c>
      <c r="D833" s="647" t="s">
        <v>3278</v>
      </c>
      <c r="E833" s="246" t="s">
        <v>79</v>
      </c>
      <c r="F833" s="247" t="s">
        <v>26</v>
      </c>
      <c r="G833" s="247" t="s">
        <v>27</v>
      </c>
      <c r="H833" s="223" t="s">
        <v>3284</v>
      </c>
      <c r="I833" s="57" t="s">
        <v>3285</v>
      </c>
      <c r="J833" s="57" t="s">
        <v>3286</v>
      </c>
      <c r="K833" s="415">
        <v>43866</v>
      </c>
      <c r="L833" s="415">
        <v>45327</v>
      </c>
      <c r="M833" s="64">
        <v>48</v>
      </c>
      <c r="N833" s="358">
        <v>28800000</v>
      </c>
      <c r="O833" s="64">
        <f t="shared" si="73"/>
        <v>600000</v>
      </c>
      <c r="P833" s="35">
        <f t="shared" ca="1" si="71"/>
        <v>23.310769695216003</v>
      </c>
      <c r="Q833" s="36">
        <f t="shared" ca="1" si="72"/>
        <v>13800000</v>
      </c>
      <c r="R833" s="61"/>
      <c r="S833" s="48"/>
      <c r="T833" s="108">
        <f t="shared" si="74"/>
        <v>28800000</v>
      </c>
      <c r="U833" s="174"/>
    </row>
    <row r="834" spans="1:21" ht="17.45" customHeight="1">
      <c r="B834" s="39">
        <v>829</v>
      </c>
      <c r="C834" s="380" t="s">
        <v>3287</v>
      </c>
      <c r="D834" s="647" t="s">
        <v>3278</v>
      </c>
      <c r="E834" s="246" t="s">
        <v>79</v>
      </c>
      <c r="F834" s="247" t="s">
        <v>26</v>
      </c>
      <c r="G834" s="247" t="s">
        <v>27</v>
      </c>
      <c r="H834" s="223" t="s">
        <v>3288</v>
      </c>
      <c r="I834" s="57" t="s">
        <v>3289</v>
      </c>
      <c r="J834" s="57" t="s">
        <v>3290</v>
      </c>
      <c r="K834" s="415">
        <v>43875</v>
      </c>
      <c r="L834" s="415">
        <v>45336</v>
      </c>
      <c r="M834" s="64">
        <v>48</v>
      </c>
      <c r="N834" s="358">
        <v>28800000</v>
      </c>
      <c r="O834" s="64">
        <f t="shared" si="73"/>
        <v>600000</v>
      </c>
      <c r="P834" s="35">
        <f t="shared" ca="1" si="71"/>
        <v>23.010769695216005</v>
      </c>
      <c r="Q834" s="36">
        <f t="shared" ca="1" si="72"/>
        <v>13800000</v>
      </c>
      <c r="R834" s="61"/>
      <c r="S834" s="48"/>
      <c r="T834" s="108">
        <f t="shared" si="74"/>
        <v>28800000</v>
      </c>
      <c r="U834" s="174"/>
    </row>
    <row r="835" spans="1:21" ht="17.45" customHeight="1" thickBot="1">
      <c r="B835" s="26">
        <v>830</v>
      </c>
      <c r="C835" s="666" t="s">
        <v>3291</v>
      </c>
      <c r="D835" s="667" t="s">
        <v>3278</v>
      </c>
      <c r="E835" s="373" t="s">
        <v>3279</v>
      </c>
      <c r="F835" s="466" t="s">
        <v>26</v>
      </c>
      <c r="G835" s="466" t="s">
        <v>27</v>
      </c>
      <c r="H835" s="322" t="s">
        <v>3292</v>
      </c>
      <c r="I835" s="343" t="s">
        <v>3293</v>
      </c>
      <c r="J835" s="343" t="s">
        <v>3294</v>
      </c>
      <c r="K835" s="444">
        <v>43875</v>
      </c>
      <c r="L835" s="444">
        <v>45336</v>
      </c>
      <c r="M835" s="193">
        <v>48</v>
      </c>
      <c r="N835" s="376">
        <v>26400000</v>
      </c>
      <c r="O835" s="193">
        <f t="shared" si="73"/>
        <v>550000</v>
      </c>
      <c r="P835" s="437">
        <f t="shared" ca="1" si="71"/>
        <v>23.010769695216005</v>
      </c>
      <c r="Q835" s="438">
        <f t="shared" ca="1" si="72"/>
        <v>12650000</v>
      </c>
      <c r="R835" s="325">
        <f>[1]SECOM!J140</f>
        <v>6955464</v>
      </c>
      <c r="S835" s="345">
        <f>[1]SECOM!F141</f>
        <v>10</v>
      </c>
      <c r="T835" s="198">
        <f t="shared" si="74"/>
        <v>19444536</v>
      </c>
      <c r="U835" s="174"/>
    </row>
    <row r="836" spans="1:21" ht="17.45" customHeight="1">
      <c r="B836" s="39">
        <v>831</v>
      </c>
      <c r="C836" s="641" t="s">
        <v>3295</v>
      </c>
      <c r="D836" s="665" t="s">
        <v>3296</v>
      </c>
      <c r="E836" s="240" t="s">
        <v>74</v>
      </c>
      <c r="F836" s="241" t="s">
        <v>1126</v>
      </c>
      <c r="G836" s="241" t="s">
        <v>1127</v>
      </c>
      <c r="H836" s="203" t="s">
        <v>3297</v>
      </c>
      <c r="I836" s="204" t="s">
        <v>3298</v>
      </c>
      <c r="J836" s="204" t="s">
        <v>3299</v>
      </c>
      <c r="K836" s="446">
        <v>43880</v>
      </c>
      <c r="L836" s="446">
        <v>44611</v>
      </c>
      <c r="M836" s="178">
        <v>24</v>
      </c>
      <c r="N836" s="353">
        <v>8400000</v>
      </c>
      <c r="O836" s="178">
        <f t="shared" si="73"/>
        <v>350000</v>
      </c>
      <c r="P836" s="22">
        <f t="shared" ca="1" si="71"/>
        <v>22.844103028549338</v>
      </c>
      <c r="Q836" s="23">
        <f t="shared" ca="1" si="72"/>
        <v>7700000</v>
      </c>
      <c r="R836" s="179">
        <f>'[1]Pacific Food'!J91</f>
        <v>1688334</v>
      </c>
      <c r="S836" s="613">
        <f>'[1]Pacific Food'!F92</f>
        <v>2</v>
      </c>
      <c r="T836" s="25">
        <f t="shared" si="74"/>
        <v>6711666</v>
      </c>
      <c r="U836" s="174"/>
    </row>
    <row r="837" spans="1:21" ht="17.45" customHeight="1">
      <c r="B837" s="26">
        <v>832</v>
      </c>
      <c r="C837" s="377" t="s">
        <v>3300</v>
      </c>
      <c r="D837" s="647" t="s">
        <v>3296</v>
      </c>
      <c r="E837" s="209" t="s">
        <v>3301</v>
      </c>
      <c r="F837" s="210" t="s">
        <v>528</v>
      </c>
      <c r="G837" s="210" t="s">
        <v>1854</v>
      </c>
      <c r="H837" s="211" t="s">
        <v>3302</v>
      </c>
      <c r="I837" s="212" t="s">
        <v>3303</v>
      </c>
      <c r="J837" s="212" t="s">
        <v>3304</v>
      </c>
      <c r="K837" s="213">
        <v>44131</v>
      </c>
      <c r="L837" s="213">
        <v>44861</v>
      </c>
      <c r="M837" s="214">
        <v>24</v>
      </c>
      <c r="N837" s="215">
        <v>9600000</v>
      </c>
      <c r="O837" s="214">
        <f t="shared" si="73"/>
        <v>400000</v>
      </c>
      <c r="P837" s="216">
        <f t="shared" ca="1" si="71"/>
        <v>14.47743636188267</v>
      </c>
      <c r="Q837" s="217">
        <f t="shared" ca="1" si="72"/>
        <v>5600000</v>
      </c>
      <c r="R837" s="105">
        <f>'[1]Pacific Food'!J43</f>
        <v>460501</v>
      </c>
      <c r="S837" s="348">
        <f>'[1]Pacific Food'!F44</f>
        <v>1</v>
      </c>
      <c r="T837" s="38">
        <f t="shared" si="74"/>
        <v>9139499</v>
      </c>
      <c r="U837" s="174"/>
    </row>
    <row r="838" spans="1:21" ht="17.45" customHeight="1">
      <c r="B838" s="39">
        <v>833</v>
      </c>
      <c r="C838" s="380" t="s">
        <v>3305</v>
      </c>
      <c r="D838" s="668" t="s">
        <v>3296</v>
      </c>
      <c r="E838" s="246" t="s">
        <v>772</v>
      </c>
      <c r="F838" s="220"/>
      <c r="G838" s="220"/>
      <c r="H838" s="223" t="s">
        <v>3306</v>
      </c>
      <c r="I838" s="57" t="s">
        <v>3307</v>
      </c>
      <c r="J838" s="57" t="s">
        <v>3308</v>
      </c>
      <c r="K838" s="415">
        <v>44177</v>
      </c>
      <c r="L838" s="415">
        <v>44907</v>
      </c>
      <c r="M838" s="64">
        <v>24</v>
      </c>
      <c r="N838" s="358">
        <v>9600000</v>
      </c>
      <c r="O838" s="64">
        <f t="shared" si="73"/>
        <v>400000</v>
      </c>
      <c r="P838" s="116">
        <f t="shared" ca="1" si="71"/>
        <v>12.944103028549337</v>
      </c>
      <c r="Q838" s="117">
        <f t="shared" ca="1" si="72"/>
        <v>4800000</v>
      </c>
      <c r="R838" s="61"/>
      <c r="S838" s="348"/>
      <c r="T838" s="38">
        <f t="shared" si="74"/>
        <v>9600000</v>
      </c>
      <c r="U838" s="174"/>
    </row>
    <row r="839" spans="1:21" ht="17.45" customHeight="1" thickBot="1">
      <c r="B839" s="26">
        <v>834</v>
      </c>
      <c r="C839" s="394" t="s">
        <v>3309</v>
      </c>
      <c r="D839" s="668" t="s">
        <v>3296</v>
      </c>
      <c r="E839" s="362" t="s">
        <v>3310</v>
      </c>
      <c r="F839" s="365"/>
      <c r="G839" s="365"/>
      <c r="H839" s="308" t="s">
        <v>3311</v>
      </c>
      <c r="I839" s="69" t="s">
        <v>3312</v>
      </c>
      <c r="J839" s="69" t="s">
        <v>3313</v>
      </c>
      <c r="K839" s="459">
        <v>44194</v>
      </c>
      <c r="L839" s="459">
        <v>45289</v>
      </c>
      <c r="M839" s="73">
        <v>36</v>
      </c>
      <c r="N839" s="367">
        <v>36000000</v>
      </c>
      <c r="O839" s="73">
        <f t="shared" si="73"/>
        <v>1000000</v>
      </c>
      <c r="P839" s="194">
        <f t="shared" ca="1" si="71"/>
        <v>12.377436361882671</v>
      </c>
      <c r="Q839" s="195">
        <f t="shared" ca="1" si="72"/>
        <v>12000000</v>
      </c>
      <c r="R839" s="76">
        <f>'[1]Pacific Food'!J149</f>
        <v>1399943</v>
      </c>
      <c r="S839" s="134">
        <f>'[1]Pacific Food'!F150</f>
        <v>1</v>
      </c>
      <c r="T839" s="78">
        <f t="shared" si="74"/>
        <v>34600057</v>
      </c>
      <c r="U839" s="174"/>
    </row>
    <row r="840" spans="1:21" ht="17.45" customHeight="1">
      <c r="A840" s="382" t="s">
        <v>476</v>
      </c>
      <c r="B840" s="39">
        <v>835</v>
      </c>
      <c r="C840" s="240" t="s">
        <v>3314</v>
      </c>
      <c r="D840" s="674" t="s">
        <v>3315</v>
      </c>
      <c r="E840" s="240" t="s">
        <v>74</v>
      </c>
      <c r="F840" s="199" t="s">
        <v>26</v>
      </c>
      <c r="G840" s="199" t="s">
        <v>27</v>
      </c>
      <c r="H840" s="203" t="s">
        <v>3316</v>
      </c>
      <c r="I840" s="204" t="s">
        <v>3317</v>
      </c>
      <c r="J840" s="204" t="s">
        <v>3318</v>
      </c>
      <c r="K840" s="446">
        <v>43875</v>
      </c>
      <c r="L840" s="446">
        <v>44606</v>
      </c>
      <c r="M840" s="178">
        <v>24</v>
      </c>
      <c r="N840" s="353">
        <f>3600000+4800000</f>
        <v>8400000</v>
      </c>
      <c r="O840" s="178">
        <f t="shared" si="73"/>
        <v>350000</v>
      </c>
      <c r="P840" s="288">
        <f t="shared" ca="1" si="71"/>
        <v>23.010769695216005</v>
      </c>
      <c r="Q840" s="289">
        <f t="shared" ca="1" si="72"/>
        <v>8050000</v>
      </c>
      <c r="R840" s="179"/>
      <c r="S840" s="561"/>
      <c r="T840" s="181">
        <f t="shared" si="74"/>
        <v>8400000</v>
      </c>
      <c r="U840" s="174"/>
    </row>
    <row r="841" spans="1:21" ht="17.45" customHeight="1" thickBot="1">
      <c r="A841" s="382" t="s">
        <v>476</v>
      </c>
      <c r="B841" s="26">
        <v>836</v>
      </c>
      <c r="C841" s="373" t="s">
        <v>3319</v>
      </c>
      <c r="D841" s="675" t="s">
        <v>3315</v>
      </c>
      <c r="E841" s="373" t="s">
        <v>74</v>
      </c>
      <c r="F841" s="372" t="s">
        <v>26</v>
      </c>
      <c r="G841" s="372" t="s">
        <v>27</v>
      </c>
      <c r="H841" s="322" t="s">
        <v>3320</v>
      </c>
      <c r="I841" s="343" t="s">
        <v>3321</v>
      </c>
      <c r="J841" s="343" t="s">
        <v>3322</v>
      </c>
      <c r="K841" s="444">
        <v>44042</v>
      </c>
      <c r="L841" s="444">
        <v>44772</v>
      </c>
      <c r="M841" s="193">
        <v>24</v>
      </c>
      <c r="N841" s="376">
        <f>3600000+6000000</f>
        <v>9600000</v>
      </c>
      <c r="O841" s="193">
        <f t="shared" si="73"/>
        <v>400000</v>
      </c>
      <c r="P841" s="194">
        <f t="shared" ca="1" si="71"/>
        <v>17.444103028549339</v>
      </c>
      <c r="Q841" s="195">
        <f t="shared" ca="1" si="72"/>
        <v>6800000</v>
      </c>
      <c r="R841" s="325"/>
      <c r="S841" s="433"/>
      <c r="T841" s="198">
        <f t="shared" si="74"/>
        <v>9600000</v>
      </c>
      <c r="U841" s="174"/>
    </row>
    <row r="842" spans="1:21" ht="17.45" customHeight="1">
      <c r="B842" s="39">
        <v>837</v>
      </c>
      <c r="C842" s="246" t="s">
        <v>3323</v>
      </c>
      <c r="D842" s="419" t="s">
        <v>3324</v>
      </c>
      <c r="E842" s="246" t="s">
        <v>3325</v>
      </c>
      <c r="F842" s="220"/>
      <c r="G842" s="220"/>
      <c r="H842" s="223" t="s">
        <v>3326</v>
      </c>
      <c r="I842" s="57" t="s">
        <v>3327</v>
      </c>
      <c r="J842" s="57" t="s">
        <v>3328</v>
      </c>
      <c r="K842" s="415">
        <v>44145</v>
      </c>
      <c r="L842" s="415">
        <v>44510</v>
      </c>
      <c r="M842" s="64">
        <v>12</v>
      </c>
      <c r="N842" s="358">
        <v>22800000</v>
      </c>
      <c r="O842" s="64">
        <f t="shared" si="73"/>
        <v>1900000</v>
      </c>
      <c r="P842" s="116">
        <f t="shared" ca="1" si="71"/>
        <v>14.010769695216004</v>
      </c>
      <c r="Q842" s="117">
        <f t="shared" ca="1" si="72"/>
        <v>26600000</v>
      </c>
      <c r="R842" s="61">
        <f>'[1]Orang Kreatif Eksis'!J34</f>
        <v>44605441</v>
      </c>
      <c r="S842" s="348">
        <f>'[1]Orang Kreatif Eksis'!F35</f>
        <v>15</v>
      </c>
      <c r="T842" s="676">
        <f t="shared" si="74"/>
        <v>-21805441</v>
      </c>
      <c r="U842" s="174" t="s">
        <v>3329</v>
      </c>
    </row>
    <row r="843" spans="1:21" ht="17.45" customHeight="1">
      <c r="B843" s="26">
        <v>838</v>
      </c>
      <c r="C843" s="246" t="s">
        <v>3323</v>
      </c>
      <c r="D843" s="419" t="s">
        <v>3324</v>
      </c>
      <c r="E843" s="246" t="s">
        <v>3325</v>
      </c>
      <c r="F843" s="220"/>
      <c r="G843" s="220"/>
      <c r="H843" s="223" t="s">
        <v>3330</v>
      </c>
      <c r="I843" s="57" t="s">
        <v>3331</v>
      </c>
      <c r="J843" s="57" t="s">
        <v>3332</v>
      </c>
      <c r="K843" s="415">
        <v>44145</v>
      </c>
      <c r="L843" s="415">
        <v>44510</v>
      </c>
      <c r="M843" s="64">
        <v>12</v>
      </c>
      <c r="N843" s="358">
        <v>22800000</v>
      </c>
      <c r="O843" s="64">
        <f t="shared" si="73"/>
        <v>1900000</v>
      </c>
      <c r="P843" s="116">
        <f t="shared" ca="1" si="71"/>
        <v>14.010769695216004</v>
      </c>
      <c r="Q843" s="117">
        <f t="shared" ca="1" si="72"/>
        <v>26600000</v>
      </c>
      <c r="R843" s="61">
        <f>'[1]Orang Kreatif Eksis'!J73</f>
        <v>37531626</v>
      </c>
      <c r="S843" s="348">
        <f>'[1]Orang Kreatif Eksis'!F74</f>
        <v>15</v>
      </c>
      <c r="T843" s="676">
        <f t="shared" si="74"/>
        <v>-14731626</v>
      </c>
      <c r="U843" s="174" t="s">
        <v>3329</v>
      </c>
    </row>
    <row r="844" spans="1:21" ht="17.45" customHeight="1" thickBot="1">
      <c r="B844" s="39">
        <v>839</v>
      </c>
      <c r="C844" s="373" t="s">
        <v>3323</v>
      </c>
      <c r="D844" s="636" t="s">
        <v>3324</v>
      </c>
      <c r="E844" s="373" t="s">
        <v>3325</v>
      </c>
      <c r="F844" s="372"/>
      <c r="G844" s="372"/>
      <c r="H844" s="322" t="s">
        <v>3333</v>
      </c>
      <c r="I844" s="343" t="s">
        <v>3334</v>
      </c>
      <c r="J844" s="343" t="s">
        <v>3335</v>
      </c>
      <c r="K844" s="444">
        <v>44145</v>
      </c>
      <c r="L844" s="444">
        <v>44510</v>
      </c>
      <c r="M844" s="193">
        <v>12</v>
      </c>
      <c r="N844" s="376">
        <v>22800000</v>
      </c>
      <c r="O844" s="193">
        <f t="shared" si="73"/>
        <v>1900000</v>
      </c>
      <c r="P844" s="194">
        <f t="shared" ca="1" si="71"/>
        <v>14.010769695216004</v>
      </c>
      <c r="Q844" s="195">
        <f t="shared" ca="1" si="72"/>
        <v>26600000</v>
      </c>
      <c r="R844" s="325">
        <f>'[1]Orang Kreatif Eksis'!J110</f>
        <v>38115590</v>
      </c>
      <c r="S844" s="439">
        <f>'[1]Orang Kreatif Eksis'!F111</f>
        <v>13</v>
      </c>
      <c r="T844" s="677">
        <f t="shared" si="74"/>
        <v>-15315590</v>
      </c>
      <c r="U844" s="174" t="s">
        <v>3329</v>
      </c>
    </row>
    <row r="845" spans="1:21" ht="17.45" customHeight="1">
      <c r="B845" s="26">
        <v>840</v>
      </c>
      <c r="C845" s="641" t="s">
        <v>3336</v>
      </c>
      <c r="D845" s="678" t="s">
        <v>3337</v>
      </c>
      <c r="E845" s="482" t="s">
        <v>3338</v>
      </c>
      <c r="F845" s="241" t="s">
        <v>1126</v>
      </c>
      <c r="G845" s="241" t="s">
        <v>1127</v>
      </c>
      <c r="H845" s="203" t="s">
        <v>3339</v>
      </c>
      <c r="I845" s="204" t="s">
        <v>3340</v>
      </c>
      <c r="J845" s="204" t="s">
        <v>3341</v>
      </c>
      <c r="K845" s="446">
        <v>43913</v>
      </c>
      <c r="L845" s="446">
        <v>45008</v>
      </c>
      <c r="M845" s="178">
        <v>36</v>
      </c>
      <c r="N845" s="353">
        <v>37980000</v>
      </c>
      <c r="O845" s="178">
        <f t="shared" si="73"/>
        <v>1055000</v>
      </c>
      <c r="P845" s="288">
        <f t="shared" ca="1" si="71"/>
        <v>21.744103028549336</v>
      </c>
      <c r="Q845" s="289">
        <f t="shared" ca="1" si="72"/>
        <v>22155000</v>
      </c>
      <c r="R845" s="179">
        <f>[1]Mahiza!J56</f>
        <v>14617844</v>
      </c>
      <c r="S845" s="613">
        <f>[1]Mahiza!F57</f>
        <v>7</v>
      </c>
      <c r="T845" s="25">
        <f t="shared" si="74"/>
        <v>23362156</v>
      </c>
      <c r="U845" s="499" t="s">
        <v>3342</v>
      </c>
    </row>
    <row r="846" spans="1:21" ht="17.45" customHeight="1">
      <c r="B846" s="39">
        <v>841</v>
      </c>
      <c r="C846" s="377" t="s">
        <v>3343</v>
      </c>
      <c r="D846" s="643" t="s">
        <v>3337</v>
      </c>
      <c r="E846" s="246" t="s">
        <v>3338</v>
      </c>
      <c r="F846" s="210"/>
      <c r="G846" s="210"/>
      <c r="H846" s="211" t="s">
        <v>3344</v>
      </c>
      <c r="I846" s="212" t="s">
        <v>3345</v>
      </c>
      <c r="J846" s="212" t="s">
        <v>3346</v>
      </c>
      <c r="K846" s="213">
        <v>44225</v>
      </c>
      <c r="L846" s="213">
        <v>46051</v>
      </c>
      <c r="M846" s="214">
        <v>60</v>
      </c>
      <c r="N846" s="215">
        <v>75300000</v>
      </c>
      <c r="O846" s="214">
        <f t="shared" si="73"/>
        <v>1255000</v>
      </c>
      <c r="P846" s="116">
        <f t="shared" ca="1" si="71"/>
        <v>11.344103028549338</v>
      </c>
      <c r="Q846" s="117">
        <f t="shared" ca="1" si="72"/>
        <v>13805000</v>
      </c>
      <c r="R846" s="105"/>
      <c r="S846" s="679"/>
      <c r="T846" s="630">
        <f t="shared" si="74"/>
        <v>75300000</v>
      </c>
      <c r="U846" s="499"/>
    </row>
    <row r="847" spans="1:21" ht="17.45" customHeight="1">
      <c r="B847" s="26">
        <v>842</v>
      </c>
      <c r="C847" s="394" t="s">
        <v>3343</v>
      </c>
      <c r="D847" s="664" t="s">
        <v>3337</v>
      </c>
      <c r="E847" s="362" t="s">
        <v>3338</v>
      </c>
      <c r="F847" s="365"/>
      <c r="G847" s="365"/>
      <c r="H847" s="308" t="s">
        <v>3347</v>
      </c>
      <c r="I847" s="69" t="s">
        <v>3348</v>
      </c>
      <c r="J847" s="69" t="s">
        <v>3349</v>
      </c>
      <c r="K847" s="459">
        <v>44225</v>
      </c>
      <c r="L847" s="459">
        <v>46051</v>
      </c>
      <c r="M847" s="73">
        <v>60</v>
      </c>
      <c r="N847" s="367">
        <v>75300000</v>
      </c>
      <c r="O847" s="73">
        <f t="shared" si="73"/>
        <v>1255000</v>
      </c>
      <c r="P847" s="74">
        <f t="shared" ca="1" si="71"/>
        <v>11.344103028549338</v>
      </c>
      <c r="Q847" s="75">
        <f t="shared" ca="1" si="72"/>
        <v>13805000</v>
      </c>
      <c r="R847" s="76"/>
      <c r="S847" s="77"/>
      <c r="T847" s="630">
        <f t="shared" si="74"/>
        <v>75300000</v>
      </c>
      <c r="U847" s="499"/>
    </row>
    <row r="848" spans="1:21" ht="17.45" customHeight="1">
      <c r="B848" s="39">
        <v>843</v>
      </c>
      <c r="C848" s="380" t="s">
        <v>3350</v>
      </c>
      <c r="D848" s="643" t="s">
        <v>3337</v>
      </c>
      <c r="E848" s="246" t="s">
        <v>2205</v>
      </c>
      <c r="F848" s="220"/>
      <c r="G848" s="220"/>
      <c r="H848" s="223" t="s">
        <v>3351</v>
      </c>
      <c r="I848" s="57" t="s">
        <v>3352</v>
      </c>
      <c r="J848" s="57" t="s">
        <v>3353</v>
      </c>
      <c r="K848" s="415">
        <v>44298</v>
      </c>
      <c r="L848" s="415">
        <v>46124</v>
      </c>
      <c r="M848" s="64">
        <v>60</v>
      </c>
      <c r="N848" s="358">
        <v>102000000</v>
      </c>
      <c r="O848" s="64">
        <f t="shared" si="73"/>
        <v>1700000</v>
      </c>
      <c r="P848" s="74">
        <f t="shared" ca="1" si="71"/>
        <v>8.910769695216004</v>
      </c>
      <c r="Q848" s="75">
        <f t="shared" ca="1" si="72"/>
        <v>13600000</v>
      </c>
      <c r="R848" s="61"/>
      <c r="S848" s="118"/>
      <c r="T848" s="38">
        <f t="shared" si="74"/>
        <v>102000000</v>
      </c>
      <c r="U848" s="499"/>
    </row>
    <row r="849" spans="2:21" ht="17.45" customHeight="1">
      <c r="B849" s="26">
        <v>844</v>
      </c>
      <c r="C849" s="380" t="s">
        <v>3350</v>
      </c>
      <c r="D849" s="643" t="s">
        <v>3337</v>
      </c>
      <c r="E849" s="246" t="s">
        <v>2205</v>
      </c>
      <c r="F849" s="220"/>
      <c r="G849" s="220"/>
      <c r="H849" s="223" t="s">
        <v>3354</v>
      </c>
      <c r="I849" s="57" t="s">
        <v>3355</v>
      </c>
      <c r="J849" s="57" t="s">
        <v>3356</v>
      </c>
      <c r="K849" s="415">
        <v>44298</v>
      </c>
      <c r="L849" s="415">
        <v>46124</v>
      </c>
      <c r="M849" s="64">
        <v>60</v>
      </c>
      <c r="N849" s="358">
        <v>102000000</v>
      </c>
      <c r="O849" s="64">
        <f t="shared" si="73"/>
        <v>1700000</v>
      </c>
      <c r="P849" s="74">
        <f t="shared" ca="1" si="71"/>
        <v>8.910769695216004</v>
      </c>
      <c r="Q849" s="75">
        <f t="shared" ca="1" si="72"/>
        <v>13600000</v>
      </c>
      <c r="R849" s="61"/>
      <c r="S849" s="118"/>
      <c r="T849" s="38">
        <f t="shared" si="74"/>
        <v>102000000</v>
      </c>
      <c r="U849" s="499"/>
    </row>
    <row r="850" spans="2:21" ht="17.45" customHeight="1" thickBot="1">
      <c r="B850" s="39">
        <v>845</v>
      </c>
      <c r="C850" s="394" t="s">
        <v>3350</v>
      </c>
      <c r="D850" s="664" t="s">
        <v>3337</v>
      </c>
      <c r="E850" s="246" t="s">
        <v>2205</v>
      </c>
      <c r="F850" s="365"/>
      <c r="G850" s="365"/>
      <c r="H850" s="308" t="s">
        <v>3357</v>
      </c>
      <c r="I850" s="69" t="s">
        <v>3358</v>
      </c>
      <c r="J850" s="69" t="s">
        <v>3359</v>
      </c>
      <c r="K850" s="415">
        <v>44298</v>
      </c>
      <c r="L850" s="415">
        <v>46124</v>
      </c>
      <c r="M850" s="64">
        <v>60</v>
      </c>
      <c r="N850" s="358">
        <v>102000000</v>
      </c>
      <c r="O850" s="64">
        <f t="shared" si="73"/>
        <v>1700000</v>
      </c>
      <c r="P850" s="74">
        <f t="shared" ca="1" si="71"/>
        <v>8.910769695216004</v>
      </c>
      <c r="Q850" s="75">
        <f t="shared" ca="1" si="72"/>
        <v>13600000</v>
      </c>
      <c r="R850" s="76"/>
      <c r="S850" s="77"/>
      <c r="T850" s="78">
        <f t="shared" si="74"/>
        <v>102000000</v>
      </c>
      <c r="U850" s="499"/>
    </row>
    <row r="851" spans="2:21" ht="17.45" customHeight="1">
      <c r="B851" s="26">
        <v>846</v>
      </c>
      <c r="C851" s="641" t="s">
        <v>3360</v>
      </c>
      <c r="D851" s="665" t="s">
        <v>3361</v>
      </c>
      <c r="E851" s="240" t="s">
        <v>3362</v>
      </c>
      <c r="F851" s="680" t="s">
        <v>58</v>
      </c>
      <c r="G851" s="680" t="s">
        <v>3363</v>
      </c>
      <c r="H851" s="681" t="s">
        <v>3364</v>
      </c>
      <c r="I851" s="204" t="s">
        <v>3365</v>
      </c>
      <c r="J851" s="204" t="s">
        <v>3366</v>
      </c>
      <c r="K851" s="446">
        <v>43922</v>
      </c>
      <c r="L851" s="446">
        <v>45017</v>
      </c>
      <c r="M851" s="178">
        <v>36</v>
      </c>
      <c r="N851" s="353">
        <v>59400000</v>
      </c>
      <c r="O851" s="178">
        <f t="shared" si="73"/>
        <v>1650000</v>
      </c>
      <c r="P851" s="288">
        <f t="shared" ca="1" si="71"/>
        <v>21.444103028549339</v>
      </c>
      <c r="Q851" s="289">
        <f t="shared" ca="1" si="72"/>
        <v>34650000</v>
      </c>
      <c r="R851" s="179">
        <f>'[1]Karya Niaga (J&amp;T'!J830</f>
        <v>33693032</v>
      </c>
      <c r="S851" s="180">
        <f>'[1]Karya Niaga (J&amp;T'!F831</f>
        <v>17</v>
      </c>
      <c r="T851" s="181">
        <f t="shared" si="74"/>
        <v>25706968</v>
      </c>
      <c r="U851" s="174"/>
    </row>
    <row r="852" spans="2:21" ht="17.45" customHeight="1">
      <c r="B852" s="39">
        <v>847</v>
      </c>
      <c r="C852" s="380" t="s">
        <v>3360</v>
      </c>
      <c r="D852" s="647" t="s">
        <v>3361</v>
      </c>
      <c r="E852" s="246" t="s">
        <v>3362</v>
      </c>
      <c r="F852" s="418" t="s">
        <v>58</v>
      </c>
      <c r="G852" s="418" t="s">
        <v>3363</v>
      </c>
      <c r="H852" s="682" t="s">
        <v>3367</v>
      </c>
      <c r="I852" s="57" t="s">
        <v>3368</v>
      </c>
      <c r="J852" s="57" t="s">
        <v>3369</v>
      </c>
      <c r="K852" s="415">
        <v>43922</v>
      </c>
      <c r="L852" s="415">
        <v>45017</v>
      </c>
      <c r="M852" s="64">
        <v>36</v>
      </c>
      <c r="N852" s="358">
        <v>59400000</v>
      </c>
      <c r="O852" s="64">
        <f t="shared" si="73"/>
        <v>1650000</v>
      </c>
      <c r="P852" s="116">
        <f t="shared" ca="1" si="71"/>
        <v>21.444103028549339</v>
      </c>
      <c r="Q852" s="117">
        <f t="shared" ca="1" si="72"/>
        <v>34650000</v>
      </c>
      <c r="R852" s="61">
        <f>'[1]Karya Niaga (J&amp;T'!J1597</f>
        <v>28957354</v>
      </c>
      <c r="S852" s="48">
        <f>'[1]Karya Niaga (J&amp;T'!F1598</f>
        <v>15</v>
      </c>
      <c r="T852" s="108">
        <f t="shared" si="74"/>
        <v>30442646</v>
      </c>
      <c r="U852" s="174"/>
    </row>
    <row r="853" spans="2:21" ht="17.45" customHeight="1">
      <c r="B853" s="26">
        <v>848</v>
      </c>
      <c r="C853" s="380" t="s">
        <v>3360</v>
      </c>
      <c r="D853" s="647" t="s">
        <v>3361</v>
      </c>
      <c r="E853" s="246" t="s">
        <v>3362</v>
      </c>
      <c r="F853" s="418" t="s">
        <v>58</v>
      </c>
      <c r="G853" s="418" t="s">
        <v>1933</v>
      </c>
      <c r="H853" s="682" t="s">
        <v>3370</v>
      </c>
      <c r="I853" s="57" t="s">
        <v>3371</v>
      </c>
      <c r="J853" s="57" t="s">
        <v>3372</v>
      </c>
      <c r="K853" s="415">
        <v>43922</v>
      </c>
      <c r="L853" s="415">
        <v>45017</v>
      </c>
      <c r="M853" s="64">
        <v>36</v>
      </c>
      <c r="N853" s="358">
        <v>59400000</v>
      </c>
      <c r="O853" s="64">
        <f t="shared" si="73"/>
        <v>1650000</v>
      </c>
      <c r="P853" s="116">
        <f t="shared" ca="1" si="71"/>
        <v>21.444103028549339</v>
      </c>
      <c r="Q853" s="117">
        <f t="shared" ca="1" si="72"/>
        <v>34650000</v>
      </c>
      <c r="R853" s="61">
        <f>'[1]Karya Niaga (J&amp;T'!J771</f>
        <v>68475997</v>
      </c>
      <c r="S853" s="48">
        <f>'[1]Karya Niaga (J&amp;T'!F772</f>
        <v>40</v>
      </c>
      <c r="T853" s="454">
        <f t="shared" si="74"/>
        <v>-9075997</v>
      </c>
      <c r="U853" s="174"/>
    </row>
    <row r="854" spans="2:21" ht="17.45" customHeight="1">
      <c r="B854" s="39">
        <v>849</v>
      </c>
      <c r="C854" s="380" t="s">
        <v>3360</v>
      </c>
      <c r="D854" s="647" t="s">
        <v>3361</v>
      </c>
      <c r="E854" s="246" t="s">
        <v>3362</v>
      </c>
      <c r="F854" s="418" t="s">
        <v>58</v>
      </c>
      <c r="G854" s="418" t="s">
        <v>1933</v>
      </c>
      <c r="H854" s="682" t="s">
        <v>3373</v>
      </c>
      <c r="I854" s="57" t="s">
        <v>3374</v>
      </c>
      <c r="J854" s="57" t="s">
        <v>3375</v>
      </c>
      <c r="K854" s="415">
        <v>43922</v>
      </c>
      <c r="L854" s="415">
        <v>45017</v>
      </c>
      <c r="M854" s="64">
        <v>36</v>
      </c>
      <c r="N854" s="358">
        <v>59400000</v>
      </c>
      <c r="O854" s="64">
        <f t="shared" si="73"/>
        <v>1650000</v>
      </c>
      <c r="P854" s="116">
        <f t="shared" ca="1" si="71"/>
        <v>21.444103028549339</v>
      </c>
      <c r="Q854" s="117">
        <f t="shared" ca="1" si="72"/>
        <v>34650000</v>
      </c>
      <c r="R854" s="61">
        <f>'[1]Karya Niaga (J&amp;T'!J948</f>
        <v>55289730</v>
      </c>
      <c r="S854" s="48">
        <f>'[1]Karya Niaga (J&amp;T'!F949</f>
        <v>29</v>
      </c>
      <c r="T854" s="108">
        <f t="shared" si="74"/>
        <v>4110270</v>
      </c>
      <c r="U854" s="174"/>
    </row>
    <row r="855" spans="2:21" ht="17.45" customHeight="1">
      <c r="B855" s="26">
        <v>850</v>
      </c>
      <c r="C855" s="380" t="s">
        <v>3360</v>
      </c>
      <c r="D855" s="647" t="s">
        <v>3361</v>
      </c>
      <c r="E855" s="246" t="s">
        <v>3362</v>
      </c>
      <c r="F855" s="418" t="s">
        <v>58</v>
      </c>
      <c r="G855" s="418" t="s">
        <v>1933</v>
      </c>
      <c r="H855" s="682" t="s">
        <v>3376</v>
      </c>
      <c r="I855" s="57" t="s">
        <v>3377</v>
      </c>
      <c r="J855" s="57" t="s">
        <v>3378</v>
      </c>
      <c r="K855" s="415">
        <v>43922</v>
      </c>
      <c r="L855" s="415">
        <v>45017</v>
      </c>
      <c r="M855" s="64">
        <v>36</v>
      </c>
      <c r="N855" s="358">
        <v>59400000</v>
      </c>
      <c r="O855" s="64">
        <f t="shared" si="73"/>
        <v>1650000</v>
      </c>
      <c r="P855" s="116">
        <f t="shared" ca="1" si="71"/>
        <v>21.444103028549339</v>
      </c>
      <c r="Q855" s="117">
        <f t="shared" ca="1" si="72"/>
        <v>34650000</v>
      </c>
      <c r="R855" s="61">
        <f>'[1]Karya Niaga (J&amp;T'!J890</f>
        <v>27932989</v>
      </c>
      <c r="S855" s="48">
        <f>'[1]Karya Niaga (J&amp;T'!F891</f>
        <v>13</v>
      </c>
      <c r="T855" s="108">
        <f t="shared" si="74"/>
        <v>31467011</v>
      </c>
      <c r="U855" s="174"/>
    </row>
    <row r="856" spans="2:21" ht="17.45" customHeight="1">
      <c r="B856" s="39">
        <v>851</v>
      </c>
      <c r="C856" s="380" t="s">
        <v>3360</v>
      </c>
      <c r="D856" s="647" t="s">
        <v>3361</v>
      </c>
      <c r="E856" s="246" t="s">
        <v>3362</v>
      </c>
      <c r="F856" s="418" t="s">
        <v>58</v>
      </c>
      <c r="G856" s="418" t="s">
        <v>1113</v>
      </c>
      <c r="H856" s="682" t="s">
        <v>3379</v>
      </c>
      <c r="I856" s="57" t="s">
        <v>3380</v>
      </c>
      <c r="J856" s="57" t="s">
        <v>3381</v>
      </c>
      <c r="K856" s="415">
        <v>43922</v>
      </c>
      <c r="L856" s="415">
        <v>45017</v>
      </c>
      <c r="M856" s="64">
        <v>36</v>
      </c>
      <c r="N856" s="358">
        <v>59400000</v>
      </c>
      <c r="O856" s="64">
        <f t="shared" si="73"/>
        <v>1650000</v>
      </c>
      <c r="P856" s="116">
        <f t="shared" ca="1" si="71"/>
        <v>21.444103028549339</v>
      </c>
      <c r="Q856" s="117">
        <f t="shared" ca="1" si="72"/>
        <v>34650000</v>
      </c>
      <c r="R856" s="61">
        <f>'[1]Karya Niaga (J&amp;T'!J2428</f>
        <v>19644724</v>
      </c>
      <c r="S856" s="48">
        <f>'[1]Karya Niaga (J&amp;T'!F2429</f>
        <v>8</v>
      </c>
      <c r="T856" s="108">
        <f t="shared" si="74"/>
        <v>39755276</v>
      </c>
      <c r="U856" s="174"/>
    </row>
    <row r="857" spans="2:21" ht="17.45" customHeight="1">
      <c r="B857" s="26">
        <v>852</v>
      </c>
      <c r="C857" s="380" t="s">
        <v>3360</v>
      </c>
      <c r="D857" s="647" t="s">
        <v>3361</v>
      </c>
      <c r="E857" s="246" t="s">
        <v>3362</v>
      </c>
      <c r="F857" s="418" t="s">
        <v>58</v>
      </c>
      <c r="G857" s="418" t="s">
        <v>3382</v>
      </c>
      <c r="H857" s="682" t="s">
        <v>3383</v>
      </c>
      <c r="I857" s="57" t="s">
        <v>3384</v>
      </c>
      <c r="J857" s="57" t="s">
        <v>3385</v>
      </c>
      <c r="K857" s="415">
        <v>43922</v>
      </c>
      <c r="L857" s="415">
        <v>45017</v>
      </c>
      <c r="M857" s="64">
        <v>36</v>
      </c>
      <c r="N857" s="358">
        <v>59400000</v>
      </c>
      <c r="O857" s="64">
        <f t="shared" si="73"/>
        <v>1650000</v>
      </c>
      <c r="P857" s="116">
        <f t="shared" ca="1" si="71"/>
        <v>21.444103028549339</v>
      </c>
      <c r="Q857" s="117">
        <f t="shared" ca="1" si="72"/>
        <v>34650000</v>
      </c>
      <c r="R857" s="61">
        <f>'[1]Karya Niaga (J&amp;T'!J582</f>
        <v>29716003</v>
      </c>
      <c r="S857" s="48">
        <f>'[1]Karya Niaga (J&amp;T'!F583</f>
        <v>16</v>
      </c>
      <c r="T857" s="108">
        <f t="shared" si="74"/>
        <v>29683997</v>
      </c>
      <c r="U857" s="174"/>
    </row>
    <row r="858" spans="2:21" ht="17.45" customHeight="1">
      <c r="B858" s="39">
        <v>853</v>
      </c>
      <c r="C858" s="380" t="s">
        <v>3360</v>
      </c>
      <c r="D858" s="647" t="s">
        <v>3361</v>
      </c>
      <c r="E858" s="246" t="s">
        <v>3362</v>
      </c>
      <c r="F858" s="418" t="s">
        <v>58</v>
      </c>
      <c r="G858" s="418" t="s">
        <v>3382</v>
      </c>
      <c r="H858" s="682" t="s">
        <v>3386</v>
      </c>
      <c r="I858" s="57" t="s">
        <v>3387</v>
      </c>
      <c r="J858" s="57" t="s">
        <v>3388</v>
      </c>
      <c r="K858" s="415">
        <v>43922</v>
      </c>
      <c r="L858" s="415">
        <v>45017</v>
      </c>
      <c r="M858" s="64">
        <v>36</v>
      </c>
      <c r="N858" s="358">
        <v>59400000</v>
      </c>
      <c r="O858" s="64">
        <f t="shared" si="73"/>
        <v>1650000</v>
      </c>
      <c r="P858" s="116">
        <f t="shared" ca="1" si="71"/>
        <v>21.444103028549339</v>
      </c>
      <c r="Q858" s="117">
        <f t="shared" ca="1" si="72"/>
        <v>34650000</v>
      </c>
      <c r="R858" s="61">
        <f>'[1]Karya Niaga (J&amp;T'!J1480</f>
        <v>30214189</v>
      </c>
      <c r="S858" s="48">
        <f>'[1]Karya Niaga (J&amp;T'!F1481</f>
        <v>19</v>
      </c>
      <c r="T858" s="108">
        <f t="shared" si="74"/>
        <v>29185811</v>
      </c>
      <c r="U858" s="174"/>
    </row>
    <row r="859" spans="2:21" ht="17.45" customHeight="1">
      <c r="B859" s="26">
        <v>854</v>
      </c>
      <c r="C859" s="380" t="s">
        <v>3389</v>
      </c>
      <c r="D859" s="647" t="s">
        <v>3361</v>
      </c>
      <c r="E859" s="246" t="s">
        <v>3390</v>
      </c>
      <c r="F859" s="418" t="s">
        <v>58</v>
      </c>
      <c r="G859" s="418" t="s">
        <v>3391</v>
      </c>
      <c r="H859" s="223" t="s">
        <v>3392</v>
      </c>
      <c r="I859" s="57" t="s">
        <v>3393</v>
      </c>
      <c r="J859" s="57" t="s">
        <v>3394</v>
      </c>
      <c r="K859" s="415">
        <v>43924</v>
      </c>
      <c r="L859" s="415">
        <v>45019</v>
      </c>
      <c r="M859" s="64">
        <v>36</v>
      </c>
      <c r="N859" s="358">
        <v>21240000</v>
      </c>
      <c r="O859" s="64">
        <f>N859/M859</f>
        <v>590000</v>
      </c>
      <c r="P859" s="116">
        <f t="shared" ca="1" si="71"/>
        <v>21.377436361882669</v>
      </c>
      <c r="Q859" s="117">
        <f t="shared" ca="1" si="72"/>
        <v>12390000</v>
      </c>
      <c r="R859" s="61">
        <f>'[1]Karya Niaga (J&amp;T'!J642</f>
        <v>11169759</v>
      </c>
      <c r="S859" s="48">
        <f>'[1]Karya Niaga (J&amp;T'!F643</f>
        <v>11</v>
      </c>
      <c r="T859" s="108">
        <f t="shared" si="74"/>
        <v>10070241</v>
      </c>
      <c r="U859" s="174"/>
    </row>
    <row r="860" spans="2:21" ht="17.45" customHeight="1">
      <c r="B860" s="39">
        <v>855</v>
      </c>
      <c r="C860" s="380" t="s">
        <v>3389</v>
      </c>
      <c r="D860" s="647" t="s">
        <v>3361</v>
      </c>
      <c r="E860" s="246" t="s">
        <v>3390</v>
      </c>
      <c r="F860" s="418" t="s">
        <v>58</v>
      </c>
      <c r="G860" s="418" t="s">
        <v>3363</v>
      </c>
      <c r="H860" s="223" t="s">
        <v>3395</v>
      </c>
      <c r="I860" s="57" t="s">
        <v>3396</v>
      </c>
      <c r="J860" s="57" t="s">
        <v>3397</v>
      </c>
      <c r="K860" s="415">
        <v>43924</v>
      </c>
      <c r="L860" s="415">
        <v>45019</v>
      </c>
      <c r="M860" s="64">
        <v>36</v>
      </c>
      <c r="N860" s="358">
        <v>21240000</v>
      </c>
      <c r="O860" s="64">
        <f t="shared" ref="O860:O973" si="75">N860/M860</f>
        <v>590000</v>
      </c>
      <c r="P860" s="116">
        <f t="shared" ca="1" si="71"/>
        <v>21.377436361882669</v>
      </c>
      <c r="Q860" s="117">
        <f t="shared" ca="1" si="72"/>
        <v>12390000</v>
      </c>
      <c r="R860" s="61">
        <f>'[1]Karya Niaga (J&amp;T'!J1123</f>
        <v>5600897</v>
      </c>
      <c r="S860" s="48">
        <f>'[1]Karya Niaga (J&amp;T'!F1124</f>
        <v>6</v>
      </c>
      <c r="T860" s="108">
        <f t="shared" si="74"/>
        <v>15639103</v>
      </c>
      <c r="U860" s="174"/>
    </row>
    <row r="861" spans="2:21" ht="17.45" customHeight="1">
      <c r="B861" s="26">
        <v>856</v>
      </c>
      <c r="C861" s="380" t="s">
        <v>3389</v>
      </c>
      <c r="D861" s="647" t="s">
        <v>3361</v>
      </c>
      <c r="E861" s="246" t="s">
        <v>3390</v>
      </c>
      <c r="F861" s="418" t="s">
        <v>58</v>
      </c>
      <c r="G861" s="418" t="s">
        <v>3363</v>
      </c>
      <c r="H861" s="223" t="s">
        <v>3398</v>
      </c>
      <c r="I861" s="57" t="s">
        <v>3399</v>
      </c>
      <c r="J861" s="57" t="s">
        <v>3400</v>
      </c>
      <c r="K861" s="415">
        <v>43924</v>
      </c>
      <c r="L861" s="415">
        <v>45019</v>
      </c>
      <c r="M861" s="64">
        <v>36</v>
      </c>
      <c r="N861" s="358">
        <v>21240000</v>
      </c>
      <c r="O861" s="64">
        <f t="shared" si="75"/>
        <v>590000</v>
      </c>
      <c r="P861" s="116">
        <f t="shared" ca="1" si="71"/>
        <v>21.377436361882669</v>
      </c>
      <c r="Q861" s="117">
        <f t="shared" ca="1" si="72"/>
        <v>12390000</v>
      </c>
      <c r="R861" s="61">
        <f>'[1]Karya Niaga (J&amp;T'!J1242</f>
        <v>10639217</v>
      </c>
      <c r="S861" s="48">
        <f>'[1]Karya Niaga (J&amp;T'!F1243</f>
        <v>12</v>
      </c>
      <c r="T861" s="108">
        <f t="shared" si="74"/>
        <v>10600783</v>
      </c>
      <c r="U861" s="174"/>
    </row>
    <row r="862" spans="2:21" ht="17.45" customHeight="1">
      <c r="B862" s="39">
        <v>857</v>
      </c>
      <c r="C862" s="380" t="s">
        <v>3389</v>
      </c>
      <c r="D862" s="647" t="s">
        <v>3361</v>
      </c>
      <c r="E862" s="246" t="s">
        <v>3390</v>
      </c>
      <c r="F862" s="418" t="s">
        <v>58</v>
      </c>
      <c r="G862" s="418" t="s">
        <v>3363</v>
      </c>
      <c r="H862" s="223" t="s">
        <v>3401</v>
      </c>
      <c r="I862" s="57" t="s">
        <v>3402</v>
      </c>
      <c r="J862" s="57" t="s">
        <v>3403</v>
      </c>
      <c r="K862" s="415">
        <v>43924</v>
      </c>
      <c r="L862" s="415">
        <v>45019</v>
      </c>
      <c r="M862" s="64">
        <v>36</v>
      </c>
      <c r="N862" s="358">
        <v>21240000</v>
      </c>
      <c r="O862" s="64">
        <f t="shared" si="75"/>
        <v>590000</v>
      </c>
      <c r="P862" s="116">
        <f t="shared" ca="1" si="71"/>
        <v>21.377436361882669</v>
      </c>
      <c r="Q862" s="117">
        <f t="shared" ca="1" si="72"/>
        <v>12390000</v>
      </c>
      <c r="R862" s="61">
        <f>'[1]Karya Niaga (J&amp;T'!J1182</f>
        <v>11927717</v>
      </c>
      <c r="S862" s="48">
        <f>'[1]Karya Niaga (J&amp;T'!F1183</f>
        <v>11</v>
      </c>
      <c r="T862" s="108">
        <f t="shared" si="74"/>
        <v>9312283</v>
      </c>
      <c r="U862" s="174"/>
    </row>
    <row r="863" spans="2:21" ht="17.45" customHeight="1">
      <c r="B863" s="26">
        <v>858</v>
      </c>
      <c r="C863" s="380" t="s">
        <v>3389</v>
      </c>
      <c r="D863" s="647" t="s">
        <v>3361</v>
      </c>
      <c r="E863" s="246" t="s">
        <v>3390</v>
      </c>
      <c r="F863" s="418" t="s">
        <v>58</v>
      </c>
      <c r="G863" s="418" t="s">
        <v>1933</v>
      </c>
      <c r="H863" s="223" t="s">
        <v>3404</v>
      </c>
      <c r="I863" s="57" t="s">
        <v>3405</v>
      </c>
      <c r="J863" s="57" t="s">
        <v>3406</v>
      </c>
      <c r="K863" s="415">
        <v>43924</v>
      </c>
      <c r="L863" s="415">
        <v>45019</v>
      </c>
      <c r="M863" s="64">
        <v>36</v>
      </c>
      <c r="N863" s="358">
        <v>21240000</v>
      </c>
      <c r="O863" s="64">
        <f t="shared" si="75"/>
        <v>590000</v>
      </c>
      <c r="P863" s="116">
        <f t="shared" ca="1" si="71"/>
        <v>21.377436361882669</v>
      </c>
      <c r="Q863" s="117">
        <f t="shared" ca="1" si="72"/>
        <v>12390000</v>
      </c>
      <c r="R863" s="61">
        <f>'[1]Karya Niaga (J&amp;T'!J524</f>
        <v>20164517</v>
      </c>
      <c r="S863" s="48">
        <f>'[1]Karya Niaga (J&amp;T'!F525</f>
        <v>24</v>
      </c>
      <c r="T863" s="108">
        <f t="shared" si="74"/>
        <v>1075483</v>
      </c>
      <c r="U863" s="174"/>
    </row>
    <row r="864" spans="2:21" ht="17.45" customHeight="1">
      <c r="B864" s="39">
        <v>859</v>
      </c>
      <c r="C864" s="380" t="s">
        <v>3389</v>
      </c>
      <c r="D864" s="647" t="s">
        <v>3361</v>
      </c>
      <c r="E864" s="246" t="s">
        <v>3390</v>
      </c>
      <c r="F864" s="418" t="s">
        <v>58</v>
      </c>
      <c r="G864" s="418" t="s">
        <v>1912</v>
      </c>
      <c r="H864" s="223" t="s">
        <v>3407</v>
      </c>
      <c r="I864" s="57" t="s">
        <v>3408</v>
      </c>
      <c r="J864" s="57" t="s">
        <v>3409</v>
      </c>
      <c r="K864" s="415">
        <v>43924</v>
      </c>
      <c r="L864" s="415">
        <v>45019</v>
      </c>
      <c r="M864" s="64">
        <v>36</v>
      </c>
      <c r="N864" s="358">
        <v>21240000</v>
      </c>
      <c r="O864" s="64">
        <f t="shared" si="75"/>
        <v>590000</v>
      </c>
      <c r="P864" s="116">
        <f t="shared" ca="1" si="71"/>
        <v>21.377436361882669</v>
      </c>
      <c r="Q864" s="117">
        <f t="shared" ca="1" si="72"/>
        <v>12390000</v>
      </c>
      <c r="R864" s="61">
        <f>'[1]Karya Niaga (J&amp;T'!J172</f>
        <v>12819081</v>
      </c>
      <c r="S864" s="48">
        <f>'[1]Karya Niaga (J&amp;T'!F173</f>
        <v>13</v>
      </c>
      <c r="T864" s="108">
        <f t="shared" si="74"/>
        <v>8420919</v>
      </c>
      <c r="U864" s="174"/>
    </row>
    <row r="865" spans="2:21" ht="17.45" customHeight="1">
      <c r="B865" s="26">
        <v>860</v>
      </c>
      <c r="C865" s="380" t="s">
        <v>3389</v>
      </c>
      <c r="D865" s="647" t="s">
        <v>3361</v>
      </c>
      <c r="E865" s="246" t="s">
        <v>3390</v>
      </c>
      <c r="F865" s="418" t="s">
        <v>58</v>
      </c>
      <c r="G865" s="418" t="s">
        <v>3382</v>
      </c>
      <c r="H865" s="223" t="s">
        <v>3410</v>
      </c>
      <c r="I865" s="57" t="s">
        <v>3411</v>
      </c>
      <c r="J865" s="57" t="s">
        <v>3412</v>
      </c>
      <c r="K865" s="415">
        <v>43924</v>
      </c>
      <c r="L865" s="415">
        <v>45019</v>
      </c>
      <c r="M865" s="64">
        <v>36</v>
      </c>
      <c r="N865" s="358">
        <v>21240000</v>
      </c>
      <c r="O865" s="64">
        <f t="shared" si="75"/>
        <v>590000</v>
      </c>
      <c r="P865" s="116">
        <f t="shared" ca="1" si="71"/>
        <v>21.377436361882669</v>
      </c>
      <c r="Q865" s="117">
        <f t="shared" ca="1" si="72"/>
        <v>12390000</v>
      </c>
      <c r="R865" s="61">
        <f>'[1]Karya Niaga (J&amp;T'!J349</f>
        <v>11990973</v>
      </c>
      <c r="S865" s="48">
        <f>'[1]Karya Niaga (J&amp;T'!F350</f>
        <v>13</v>
      </c>
      <c r="T865" s="108">
        <f t="shared" si="74"/>
        <v>9249027</v>
      </c>
      <c r="U865" s="174"/>
    </row>
    <row r="866" spans="2:21" ht="17.45" customHeight="1">
      <c r="B866" s="39">
        <v>861</v>
      </c>
      <c r="C866" s="380" t="s">
        <v>3389</v>
      </c>
      <c r="D866" s="647" t="s">
        <v>3361</v>
      </c>
      <c r="E866" s="246" t="s">
        <v>3390</v>
      </c>
      <c r="F866" s="418" t="s">
        <v>58</v>
      </c>
      <c r="G866" s="418" t="s">
        <v>3363</v>
      </c>
      <c r="H866" s="223" t="s">
        <v>3413</v>
      </c>
      <c r="I866" s="57" t="s">
        <v>3414</v>
      </c>
      <c r="J866" s="57" t="s">
        <v>3415</v>
      </c>
      <c r="K866" s="415">
        <v>43924</v>
      </c>
      <c r="L866" s="415">
        <v>45019</v>
      </c>
      <c r="M866" s="64">
        <v>36</v>
      </c>
      <c r="N866" s="358">
        <v>21240000</v>
      </c>
      <c r="O866" s="64">
        <f t="shared" si="75"/>
        <v>590000</v>
      </c>
      <c r="P866" s="116">
        <f t="shared" ca="1" si="71"/>
        <v>21.377436361882669</v>
      </c>
      <c r="Q866" s="117">
        <f t="shared" ca="1" si="72"/>
        <v>12390000</v>
      </c>
      <c r="R866" s="61">
        <f>'[1]Karya Niaga (J&amp;T'!J1362</f>
        <v>8084089</v>
      </c>
      <c r="S866" s="48">
        <f>'[1]Karya Niaga (J&amp;T'!F1363</f>
        <v>7</v>
      </c>
      <c r="T866" s="108">
        <f t="shared" si="74"/>
        <v>13155911</v>
      </c>
      <c r="U866" s="174"/>
    </row>
    <row r="867" spans="2:21" ht="17.45" customHeight="1">
      <c r="B867" s="26">
        <v>862</v>
      </c>
      <c r="C867" s="380" t="s">
        <v>3389</v>
      </c>
      <c r="D867" s="647" t="s">
        <v>3361</v>
      </c>
      <c r="E867" s="246" t="s">
        <v>3390</v>
      </c>
      <c r="F867" s="418" t="s">
        <v>58</v>
      </c>
      <c r="G867" s="418" t="s">
        <v>1113</v>
      </c>
      <c r="H867" s="223" t="s">
        <v>3416</v>
      </c>
      <c r="I867" s="57" t="s">
        <v>3417</v>
      </c>
      <c r="J867" s="57" t="s">
        <v>3418</v>
      </c>
      <c r="K867" s="415">
        <v>43924</v>
      </c>
      <c r="L867" s="415">
        <v>45019</v>
      </c>
      <c r="M867" s="64">
        <v>36</v>
      </c>
      <c r="N867" s="358">
        <v>21240000</v>
      </c>
      <c r="O867" s="64">
        <f t="shared" si="75"/>
        <v>590000</v>
      </c>
      <c r="P867" s="116">
        <f t="shared" ca="1" si="71"/>
        <v>21.377436361882669</v>
      </c>
      <c r="Q867" s="117">
        <f t="shared" ca="1" si="72"/>
        <v>12390000</v>
      </c>
      <c r="R867" s="61">
        <f>'[1]Karya Niaga (J&amp;T'!J1539</f>
        <v>13796853</v>
      </c>
      <c r="S867" s="48">
        <f>'[1]Karya Niaga (J&amp;T'!F1540</f>
        <v>13</v>
      </c>
      <c r="T867" s="108">
        <f t="shared" si="74"/>
        <v>7443147</v>
      </c>
      <c r="U867" s="174"/>
    </row>
    <row r="868" spans="2:21" ht="17.45" customHeight="1">
      <c r="B868" s="39">
        <v>863</v>
      </c>
      <c r="C868" s="380" t="s">
        <v>3389</v>
      </c>
      <c r="D868" s="647" t="s">
        <v>3361</v>
      </c>
      <c r="E868" s="246" t="s">
        <v>3390</v>
      </c>
      <c r="F868" s="418" t="s">
        <v>58</v>
      </c>
      <c r="G868" s="418" t="s">
        <v>3363</v>
      </c>
      <c r="H868" s="223" t="s">
        <v>3419</v>
      </c>
      <c r="I868" s="57" t="s">
        <v>3420</v>
      </c>
      <c r="J868" s="57" t="s">
        <v>3421</v>
      </c>
      <c r="K868" s="415">
        <v>43924</v>
      </c>
      <c r="L868" s="415">
        <v>45019</v>
      </c>
      <c r="M868" s="64">
        <v>36</v>
      </c>
      <c r="N868" s="358">
        <v>21240000</v>
      </c>
      <c r="O868" s="64">
        <f t="shared" si="75"/>
        <v>590000</v>
      </c>
      <c r="P868" s="116">
        <f t="shared" ca="1" si="71"/>
        <v>21.377436361882669</v>
      </c>
      <c r="Q868" s="117">
        <f t="shared" ca="1" si="72"/>
        <v>12390000</v>
      </c>
      <c r="R868" s="61">
        <f>'[1]Karya Niaga (J&amp;T'!J1063</f>
        <v>6379157</v>
      </c>
      <c r="S868" s="48">
        <f>'[1]Karya Niaga (J&amp;T'!F1064</f>
        <v>7</v>
      </c>
      <c r="T868" s="108">
        <f t="shared" si="74"/>
        <v>14860843</v>
      </c>
      <c r="U868" s="174"/>
    </row>
    <row r="869" spans="2:21" ht="17.45" customHeight="1">
      <c r="B869" s="26">
        <v>864</v>
      </c>
      <c r="C869" s="380" t="s">
        <v>3389</v>
      </c>
      <c r="D869" s="647" t="s">
        <v>3361</v>
      </c>
      <c r="E869" s="246" t="s">
        <v>3390</v>
      </c>
      <c r="F869" s="418" t="s">
        <v>58</v>
      </c>
      <c r="G869" s="418" t="s">
        <v>3363</v>
      </c>
      <c r="H869" s="223" t="s">
        <v>3422</v>
      </c>
      <c r="I869" s="57" t="s">
        <v>3423</v>
      </c>
      <c r="J869" s="57" t="s">
        <v>3424</v>
      </c>
      <c r="K869" s="415">
        <v>43924</v>
      </c>
      <c r="L869" s="415">
        <v>45019</v>
      </c>
      <c r="M869" s="64">
        <v>36</v>
      </c>
      <c r="N869" s="358">
        <v>21240000</v>
      </c>
      <c r="O869" s="64">
        <f t="shared" si="75"/>
        <v>590000</v>
      </c>
      <c r="P869" s="116">
        <f t="shared" ca="1" si="71"/>
        <v>21.377436361882669</v>
      </c>
      <c r="Q869" s="117">
        <f t="shared" ca="1" si="72"/>
        <v>12390000</v>
      </c>
      <c r="R869" s="61">
        <f>'[1]Karya Niaga (J&amp;T'!J1302</f>
        <v>6339377</v>
      </c>
      <c r="S869" s="48">
        <f>'[1]Karya Niaga (J&amp;T'!F1303</f>
        <v>7</v>
      </c>
      <c r="T869" s="108">
        <f t="shared" si="74"/>
        <v>14900623</v>
      </c>
      <c r="U869" s="174"/>
    </row>
    <row r="870" spans="2:21" ht="17.45" customHeight="1">
      <c r="B870" s="39">
        <v>865</v>
      </c>
      <c r="C870" s="380" t="s">
        <v>3425</v>
      </c>
      <c r="D870" s="647" t="s">
        <v>3361</v>
      </c>
      <c r="E870" s="246" t="s">
        <v>3390</v>
      </c>
      <c r="F870" s="418" t="s">
        <v>872</v>
      </c>
      <c r="G870" s="418" t="s">
        <v>1933</v>
      </c>
      <c r="H870" s="223" t="s">
        <v>3426</v>
      </c>
      <c r="I870" s="57" t="s">
        <v>3427</v>
      </c>
      <c r="J870" s="57" t="s">
        <v>3428</v>
      </c>
      <c r="K870" s="415">
        <v>43934</v>
      </c>
      <c r="L870" s="415">
        <v>45029</v>
      </c>
      <c r="M870" s="64">
        <v>36</v>
      </c>
      <c r="N870" s="358">
        <v>21240000</v>
      </c>
      <c r="O870" s="64">
        <f t="shared" si="75"/>
        <v>590000</v>
      </c>
      <c r="P870" s="116">
        <f t="shared" ca="1" si="71"/>
        <v>21.044103028549337</v>
      </c>
      <c r="Q870" s="117">
        <f t="shared" ca="1" si="72"/>
        <v>12390000</v>
      </c>
      <c r="R870" s="61">
        <f>'[1]Karya Niaga (J&amp;T'!J290</f>
        <v>26615029</v>
      </c>
      <c r="S870" s="48">
        <f>'[1]Karya Niaga (J&amp;T'!F291</f>
        <v>29</v>
      </c>
      <c r="T870" s="454">
        <f t="shared" si="74"/>
        <v>-5375029</v>
      </c>
      <c r="U870" s="174"/>
    </row>
    <row r="871" spans="2:21" ht="17.45" customHeight="1">
      <c r="B871" s="26">
        <v>866</v>
      </c>
      <c r="C871" s="380" t="s">
        <v>3425</v>
      </c>
      <c r="D871" s="647" t="s">
        <v>3361</v>
      </c>
      <c r="E871" s="246" t="s">
        <v>3390</v>
      </c>
      <c r="F871" s="418" t="s">
        <v>58</v>
      </c>
      <c r="G871" s="418" t="s">
        <v>1113</v>
      </c>
      <c r="H871" s="223" t="s">
        <v>3429</v>
      </c>
      <c r="I871" s="57" t="s">
        <v>3430</v>
      </c>
      <c r="J871" s="57" t="s">
        <v>3431</v>
      </c>
      <c r="K871" s="415">
        <v>43934</v>
      </c>
      <c r="L871" s="415">
        <v>45029</v>
      </c>
      <c r="M871" s="64">
        <v>36</v>
      </c>
      <c r="N871" s="358">
        <v>21240000</v>
      </c>
      <c r="O871" s="64">
        <f t="shared" si="75"/>
        <v>590000</v>
      </c>
      <c r="P871" s="116">
        <f t="shared" ca="1" si="71"/>
        <v>21.044103028549337</v>
      </c>
      <c r="Q871" s="117">
        <f t="shared" ca="1" si="72"/>
        <v>12390000</v>
      </c>
      <c r="R871" s="61">
        <f>'[1]Karya Niaga (J&amp;T'!J466</f>
        <v>22820805</v>
      </c>
      <c r="S871" s="48">
        <f>'[1]Karya Niaga (J&amp;T'!F467</f>
        <v>19</v>
      </c>
      <c r="T871" s="454">
        <f t="shared" si="74"/>
        <v>-1580805</v>
      </c>
      <c r="U871" s="174"/>
    </row>
    <row r="872" spans="2:21" ht="17.45" customHeight="1">
      <c r="B872" s="39">
        <v>867</v>
      </c>
      <c r="C872" s="380" t="s">
        <v>3425</v>
      </c>
      <c r="D872" s="647" t="s">
        <v>3361</v>
      </c>
      <c r="E872" s="246" t="s">
        <v>3390</v>
      </c>
      <c r="F872" s="418" t="s">
        <v>58</v>
      </c>
      <c r="G872" s="418" t="s">
        <v>3382</v>
      </c>
      <c r="H872" s="223" t="s">
        <v>3432</v>
      </c>
      <c r="I872" s="57" t="s">
        <v>3433</v>
      </c>
      <c r="J872" s="57" t="s">
        <v>3434</v>
      </c>
      <c r="K872" s="415">
        <v>43934</v>
      </c>
      <c r="L872" s="415">
        <v>45029</v>
      </c>
      <c r="M872" s="64">
        <v>36</v>
      </c>
      <c r="N872" s="358">
        <v>21240000</v>
      </c>
      <c r="O872" s="64">
        <f t="shared" si="75"/>
        <v>590000</v>
      </c>
      <c r="P872" s="116">
        <f t="shared" ca="1" si="71"/>
        <v>21.044103028549337</v>
      </c>
      <c r="Q872" s="117">
        <f t="shared" ca="1" si="72"/>
        <v>12390000</v>
      </c>
      <c r="R872" s="61">
        <f>'[1]Karya Niaga (J&amp;T'!J407</f>
        <v>18352498</v>
      </c>
      <c r="S872" s="48">
        <f>'[1]Karya Niaga (J&amp;T'!F408</f>
        <v>14</v>
      </c>
      <c r="T872" s="108">
        <f t="shared" si="74"/>
        <v>2887502</v>
      </c>
      <c r="U872" s="174"/>
    </row>
    <row r="873" spans="2:21" ht="17.45" customHeight="1">
      <c r="B873" s="26">
        <v>868</v>
      </c>
      <c r="C873" s="380" t="s">
        <v>3425</v>
      </c>
      <c r="D873" s="647" t="s">
        <v>3361</v>
      </c>
      <c r="E873" s="246" t="s">
        <v>3390</v>
      </c>
      <c r="F873" s="418" t="s">
        <v>58</v>
      </c>
      <c r="G873" s="418" t="s">
        <v>1933</v>
      </c>
      <c r="H873" s="223" t="s">
        <v>3435</v>
      </c>
      <c r="I873" s="57" t="s">
        <v>3436</v>
      </c>
      <c r="J873" s="57" t="s">
        <v>3437</v>
      </c>
      <c r="K873" s="415">
        <v>43934</v>
      </c>
      <c r="L873" s="415">
        <v>45029</v>
      </c>
      <c r="M873" s="64">
        <v>36</v>
      </c>
      <c r="N873" s="358">
        <v>21240000</v>
      </c>
      <c r="O873" s="64">
        <f t="shared" si="75"/>
        <v>590000</v>
      </c>
      <c r="P873" s="116">
        <f t="shared" ca="1" si="71"/>
        <v>21.044103028549337</v>
      </c>
      <c r="Q873" s="117">
        <f t="shared" ca="1" si="72"/>
        <v>12390000</v>
      </c>
      <c r="R873" s="61">
        <f>'[1]Karya Niaga (J&amp;T'!J55</f>
        <v>9325082</v>
      </c>
      <c r="S873" s="48">
        <f>'[1]Karya Niaga (J&amp;T'!F56</f>
        <v>13</v>
      </c>
      <c r="T873" s="108">
        <f t="shared" si="74"/>
        <v>11914918</v>
      </c>
      <c r="U873" s="174"/>
    </row>
    <row r="874" spans="2:21" ht="17.45" customHeight="1">
      <c r="B874" s="39">
        <v>869</v>
      </c>
      <c r="C874" s="380" t="s">
        <v>3425</v>
      </c>
      <c r="D874" s="647" t="s">
        <v>3361</v>
      </c>
      <c r="E874" s="246" t="s">
        <v>3390</v>
      </c>
      <c r="F874" s="418" t="s">
        <v>58</v>
      </c>
      <c r="G874" s="418" t="s">
        <v>1925</v>
      </c>
      <c r="H874" s="223" t="s">
        <v>3438</v>
      </c>
      <c r="I874" s="57" t="s">
        <v>3439</v>
      </c>
      <c r="J874" s="57" t="s">
        <v>3440</v>
      </c>
      <c r="K874" s="415">
        <v>43934</v>
      </c>
      <c r="L874" s="415">
        <v>45029</v>
      </c>
      <c r="M874" s="64">
        <v>36</v>
      </c>
      <c r="N874" s="358">
        <v>21240000</v>
      </c>
      <c r="O874" s="64">
        <f t="shared" si="75"/>
        <v>590000</v>
      </c>
      <c r="P874" s="116">
        <f t="shared" ca="1" si="71"/>
        <v>21.044103028549337</v>
      </c>
      <c r="Q874" s="117">
        <f t="shared" ca="1" si="72"/>
        <v>12390000</v>
      </c>
      <c r="R874" s="61">
        <f>'[1]Karya Niaga (J&amp;T'!J1005</f>
        <v>14030765</v>
      </c>
      <c r="S874" s="48">
        <f>'[1]Karya Niaga (J&amp;T'!F1006</f>
        <v>13</v>
      </c>
      <c r="T874" s="108">
        <f t="shared" si="74"/>
        <v>7209235</v>
      </c>
      <c r="U874" s="174"/>
    </row>
    <row r="875" spans="2:21" ht="17.45" customHeight="1">
      <c r="B875" s="26">
        <v>870</v>
      </c>
      <c r="C875" s="380" t="s">
        <v>3425</v>
      </c>
      <c r="D875" s="647" t="s">
        <v>3361</v>
      </c>
      <c r="E875" s="246" t="s">
        <v>3390</v>
      </c>
      <c r="F875" s="418" t="s">
        <v>58</v>
      </c>
      <c r="G875" s="418" t="s">
        <v>3391</v>
      </c>
      <c r="H875" s="223" t="s">
        <v>3441</v>
      </c>
      <c r="I875" s="57" t="s">
        <v>3442</v>
      </c>
      <c r="J875" s="57" t="s">
        <v>3443</v>
      </c>
      <c r="K875" s="415">
        <v>43934</v>
      </c>
      <c r="L875" s="415">
        <v>45029</v>
      </c>
      <c r="M875" s="64">
        <v>36</v>
      </c>
      <c r="N875" s="358">
        <v>21240000</v>
      </c>
      <c r="O875" s="64">
        <f t="shared" si="75"/>
        <v>590000</v>
      </c>
      <c r="P875" s="116">
        <f t="shared" ca="1" si="71"/>
        <v>21.044103028549337</v>
      </c>
      <c r="Q875" s="117">
        <f t="shared" ca="1" si="72"/>
        <v>12390000</v>
      </c>
      <c r="R875" s="61">
        <f>'[1]Karya Niaga (J&amp;T'!J702</f>
        <v>14683831</v>
      </c>
      <c r="S875" s="48">
        <f>'[1]Karya Niaga (J&amp;T'!F703</f>
        <v>15</v>
      </c>
      <c r="T875" s="108">
        <f t="shared" si="74"/>
        <v>6556169</v>
      </c>
      <c r="U875" s="174"/>
    </row>
    <row r="876" spans="2:21" ht="17.45" customHeight="1">
      <c r="B876" s="39">
        <v>871</v>
      </c>
      <c r="C876" s="380" t="s">
        <v>3425</v>
      </c>
      <c r="D876" s="647" t="s">
        <v>3361</v>
      </c>
      <c r="E876" s="246" t="s">
        <v>3390</v>
      </c>
      <c r="F876" s="418" t="s">
        <v>58</v>
      </c>
      <c r="G876" s="418" t="s">
        <v>3391</v>
      </c>
      <c r="H876" s="223" t="s">
        <v>3444</v>
      </c>
      <c r="I876" s="57" t="s">
        <v>3445</v>
      </c>
      <c r="J876" s="57" t="s">
        <v>3446</v>
      </c>
      <c r="K876" s="415">
        <v>43934</v>
      </c>
      <c r="L876" s="415">
        <v>45029</v>
      </c>
      <c r="M876" s="64">
        <v>36</v>
      </c>
      <c r="N876" s="358">
        <v>21240000</v>
      </c>
      <c r="O876" s="64">
        <f t="shared" si="75"/>
        <v>590000</v>
      </c>
      <c r="P876" s="116">
        <f t="shared" ca="1" si="71"/>
        <v>21.044103028549337</v>
      </c>
      <c r="Q876" s="117">
        <f t="shared" ca="1" si="72"/>
        <v>12390000</v>
      </c>
      <c r="R876" s="61">
        <f>'[1]Karya Niaga (J&amp;T'!J1775</f>
        <v>6230598</v>
      </c>
      <c r="S876" s="48">
        <f>'[1]Karya Niaga (J&amp;T'!F1776</f>
        <v>6</v>
      </c>
      <c r="T876" s="108">
        <f t="shared" si="74"/>
        <v>15009402</v>
      </c>
      <c r="U876" s="174"/>
    </row>
    <row r="877" spans="2:21" ht="17.45" customHeight="1">
      <c r="B877" s="26">
        <v>872</v>
      </c>
      <c r="C877" s="380" t="s">
        <v>3425</v>
      </c>
      <c r="D877" s="647" t="s">
        <v>3361</v>
      </c>
      <c r="E877" s="246" t="s">
        <v>3390</v>
      </c>
      <c r="F877" s="418" t="s">
        <v>58</v>
      </c>
      <c r="G877" s="418" t="s">
        <v>1912</v>
      </c>
      <c r="H877" s="223" t="s">
        <v>3447</v>
      </c>
      <c r="I877" s="57" t="s">
        <v>3448</v>
      </c>
      <c r="J877" s="57" t="s">
        <v>3449</v>
      </c>
      <c r="K877" s="415">
        <v>43934</v>
      </c>
      <c r="L877" s="415">
        <v>45029</v>
      </c>
      <c r="M877" s="64">
        <v>36</v>
      </c>
      <c r="N877" s="358">
        <v>21240000</v>
      </c>
      <c r="O877" s="64">
        <f t="shared" si="75"/>
        <v>590000</v>
      </c>
      <c r="P877" s="116">
        <f t="shared" ca="1" si="71"/>
        <v>21.044103028549337</v>
      </c>
      <c r="Q877" s="117">
        <f t="shared" ca="1" si="72"/>
        <v>12390000</v>
      </c>
      <c r="R877" s="61">
        <f>'[1]Karya Niaga (J&amp;T'!J113</f>
        <v>13453146</v>
      </c>
      <c r="S877" s="48">
        <f>'[1]Karya Niaga (J&amp;T'!F114</f>
        <v>16</v>
      </c>
      <c r="T877" s="108">
        <f t="shared" si="74"/>
        <v>7786854</v>
      </c>
      <c r="U877" s="174"/>
    </row>
    <row r="878" spans="2:21" ht="17.45" customHeight="1">
      <c r="B878" s="39">
        <v>873</v>
      </c>
      <c r="C878" s="380" t="s">
        <v>3425</v>
      </c>
      <c r="D878" s="647" t="s">
        <v>3361</v>
      </c>
      <c r="E878" s="246" t="s">
        <v>3390</v>
      </c>
      <c r="F878" s="418" t="s">
        <v>58</v>
      </c>
      <c r="G878" s="418" t="s">
        <v>1912</v>
      </c>
      <c r="H878" s="223" t="s">
        <v>3450</v>
      </c>
      <c r="I878" s="57" t="s">
        <v>3451</v>
      </c>
      <c r="J878" s="57" t="s">
        <v>3452</v>
      </c>
      <c r="K878" s="415">
        <v>43934</v>
      </c>
      <c r="L878" s="415">
        <v>45029</v>
      </c>
      <c r="M878" s="64">
        <v>36</v>
      </c>
      <c r="N878" s="358">
        <v>21240000</v>
      </c>
      <c r="O878" s="64">
        <f t="shared" si="75"/>
        <v>590000</v>
      </c>
      <c r="P878" s="116">
        <f t="shared" ca="1" si="71"/>
        <v>21.044103028549337</v>
      </c>
      <c r="Q878" s="117">
        <f t="shared" ca="1" si="72"/>
        <v>12390000</v>
      </c>
      <c r="R878" s="61">
        <f>'[1]Karya Niaga (J&amp;T'!J232</f>
        <v>11297019</v>
      </c>
      <c r="S878" s="48">
        <f>'[1]Karya Niaga (J&amp;T'!F233</f>
        <v>12</v>
      </c>
      <c r="T878" s="108">
        <f t="shared" si="74"/>
        <v>9942981</v>
      </c>
      <c r="U878" s="174"/>
    </row>
    <row r="879" spans="2:21" ht="17.45" customHeight="1">
      <c r="B879" s="26">
        <v>874</v>
      </c>
      <c r="C879" s="399" t="s">
        <v>3425</v>
      </c>
      <c r="D879" s="643" t="s">
        <v>3361</v>
      </c>
      <c r="E879" s="253" t="s">
        <v>3390</v>
      </c>
      <c r="F879" s="683" t="s">
        <v>58</v>
      </c>
      <c r="G879" s="683" t="s">
        <v>3363</v>
      </c>
      <c r="H879" s="335" t="s">
        <v>3453</v>
      </c>
      <c r="I879" s="336" t="s">
        <v>3454</v>
      </c>
      <c r="J879" s="336" t="s">
        <v>3455</v>
      </c>
      <c r="K879" s="422">
        <v>43934</v>
      </c>
      <c r="L879" s="422">
        <v>45029</v>
      </c>
      <c r="M879" s="60">
        <v>36</v>
      </c>
      <c r="N879" s="371">
        <v>21240000</v>
      </c>
      <c r="O879" s="60">
        <f t="shared" si="75"/>
        <v>590000</v>
      </c>
      <c r="P879" s="74">
        <f t="shared" ref="P879:P942" ca="1" si="76">($P$3-K879)/30</f>
        <v>21.044103028549337</v>
      </c>
      <c r="Q879" s="75">
        <f t="shared" ref="Q879:Q942" ca="1" si="77">LEFT(P879,2)*O879</f>
        <v>12390000</v>
      </c>
      <c r="R879" s="127">
        <f>'[1]Karya Niaga (J&amp;T'!J1421</f>
        <v>6611761</v>
      </c>
      <c r="S879" s="48">
        <f>'[1]Karya Niaga (J&amp;T'!F1422</f>
        <v>6</v>
      </c>
      <c r="T879" s="108">
        <f t="shared" si="74"/>
        <v>14628239</v>
      </c>
      <c r="U879" s="174"/>
    </row>
    <row r="880" spans="2:21" ht="17.45" customHeight="1">
      <c r="B880" s="39">
        <v>875</v>
      </c>
      <c r="C880" s="380" t="s">
        <v>3456</v>
      </c>
      <c r="D880" s="643" t="s">
        <v>3361</v>
      </c>
      <c r="E880" s="253" t="s">
        <v>3390</v>
      </c>
      <c r="F880" s="683" t="s">
        <v>58</v>
      </c>
      <c r="G880" s="418" t="s">
        <v>59</v>
      </c>
      <c r="H880" s="223" t="s">
        <v>3457</v>
      </c>
      <c r="I880" s="57" t="s">
        <v>3458</v>
      </c>
      <c r="J880" s="57" t="s">
        <v>3459</v>
      </c>
      <c r="K880" s="415">
        <v>44055</v>
      </c>
      <c r="L880" s="415">
        <v>45150</v>
      </c>
      <c r="M880" s="64">
        <v>36</v>
      </c>
      <c r="N880" s="358">
        <v>27000000</v>
      </c>
      <c r="O880" s="64">
        <f t="shared" si="75"/>
        <v>750000</v>
      </c>
      <c r="P880" s="74">
        <f t="shared" ca="1" si="76"/>
        <v>17.010769695216005</v>
      </c>
      <c r="Q880" s="75">
        <f t="shared" ca="1" si="77"/>
        <v>12750000</v>
      </c>
      <c r="R880" s="61">
        <f>'[1]Karya Niaga (J&amp;T'!J1893</f>
        <v>12908488</v>
      </c>
      <c r="S880" s="348">
        <f>'[1]Karya Niaga (J&amp;T'!F1894</f>
        <v>11</v>
      </c>
      <c r="T880" s="38">
        <f t="shared" si="74"/>
        <v>14091512</v>
      </c>
      <c r="U880" s="174"/>
    </row>
    <row r="881" spans="2:21" ht="17.45" customHeight="1">
      <c r="B881" s="26">
        <v>876</v>
      </c>
      <c r="C881" s="380" t="s">
        <v>3456</v>
      </c>
      <c r="D881" s="643" t="s">
        <v>3361</v>
      </c>
      <c r="E881" s="253" t="s">
        <v>3390</v>
      </c>
      <c r="F881" s="418"/>
      <c r="G881" s="418"/>
      <c r="H881" s="223" t="s">
        <v>3460</v>
      </c>
      <c r="I881" s="57" t="s">
        <v>3461</v>
      </c>
      <c r="J881" s="57" t="s">
        <v>3462</v>
      </c>
      <c r="K881" s="415">
        <v>44055</v>
      </c>
      <c r="L881" s="415">
        <v>45150</v>
      </c>
      <c r="M881" s="64">
        <v>36</v>
      </c>
      <c r="N881" s="358">
        <v>27000000</v>
      </c>
      <c r="O881" s="64">
        <f t="shared" si="75"/>
        <v>750000</v>
      </c>
      <c r="P881" s="74">
        <f t="shared" ca="1" si="76"/>
        <v>17.010769695216005</v>
      </c>
      <c r="Q881" s="75">
        <f t="shared" ca="1" si="77"/>
        <v>12750000</v>
      </c>
      <c r="R881" s="61">
        <f>'[1]Karya Niaga (J&amp;T'!J2547</f>
        <v>11141358</v>
      </c>
      <c r="S881" s="348">
        <f>'[1]Karya Niaga (J&amp;T'!F2548</f>
        <v>10</v>
      </c>
      <c r="T881" s="38">
        <f t="shared" si="74"/>
        <v>15858642</v>
      </c>
      <c r="U881" s="174"/>
    </row>
    <row r="882" spans="2:21" ht="17.45" customHeight="1">
      <c r="B882" s="39">
        <v>877</v>
      </c>
      <c r="C882" s="380" t="s">
        <v>3456</v>
      </c>
      <c r="D882" s="643" t="s">
        <v>3361</v>
      </c>
      <c r="E882" s="253" t="s">
        <v>3390</v>
      </c>
      <c r="F882" s="418"/>
      <c r="G882" s="418"/>
      <c r="H882" s="223" t="s">
        <v>3463</v>
      </c>
      <c r="I882" s="57" t="s">
        <v>3464</v>
      </c>
      <c r="J882" s="57" t="s">
        <v>3465</v>
      </c>
      <c r="K882" s="415">
        <v>44055</v>
      </c>
      <c r="L882" s="415">
        <v>45150</v>
      </c>
      <c r="M882" s="64">
        <v>36</v>
      </c>
      <c r="N882" s="358">
        <v>27000000</v>
      </c>
      <c r="O882" s="64">
        <f t="shared" si="75"/>
        <v>750000</v>
      </c>
      <c r="P882" s="74">
        <f t="shared" ca="1" si="76"/>
        <v>17.010769695216005</v>
      </c>
      <c r="Q882" s="75">
        <f t="shared" ca="1" si="77"/>
        <v>12750000</v>
      </c>
      <c r="R882" s="61">
        <f>'[1]Karya Niaga (J&amp;T'!J3029</f>
        <v>3431886</v>
      </c>
      <c r="S882" s="348">
        <f>'[1]Karya Niaga (J&amp;T'!F3030</f>
        <v>4</v>
      </c>
      <c r="T882" s="38">
        <f t="shared" si="74"/>
        <v>23568114</v>
      </c>
      <c r="U882" s="174"/>
    </row>
    <row r="883" spans="2:21" ht="17.45" customHeight="1">
      <c r="B883" s="26">
        <v>878</v>
      </c>
      <c r="C883" s="380" t="s">
        <v>3456</v>
      </c>
      <c r="D883" s="643" t="s">
        <v>3361</v>
      </c>
      <c r="E883" s="253" t="s">
        <v>3390</v>
      </c>
      <c r="F883" s="418"/>
      <c r="G883" s="418"/>
      <c r="H883" s="223" t="s">
        <v>3466</v>
      </c>
      <c r="I883" s="57" t="s">
        <v>3467</v>
      </c>
      <c r="J883" s="57" t="s">
        <v>3468</v>
      </c>
      <c r="K883" s="415">
        <v>44055</v>
      </c>
      <c r="L883" s="415">
        <v>45150</v>
      </c>
      <c r="M883" s="64">
        <v>36</v>
      </c>
      <c r="N883" s="358">
        <v>27000000</v>
      </c>
      <c r="O883" s="64">
        <f t="shared" si="75"/>
        <v>750000</v>
      </c>
      <c r="P883" s="74">
        <f t="shared" ca="1" si="76"/>
        <v>17.010769695216005</v>
      </c>
      <c r="Q883" s="75">
        <f t="shared" ca="1" si="77"/>
        <v>12750000</v>
      </c>
      <c r="R883" s="61">
        <f>'[1]Karya Niaga (J&amp;T'!J2011</f>
        <v>4040872</v>
      </c>
      <c r="S883" s="348">
        <f>'[1]Karya Niaga (J&amp;T'!F2012</f>
        <v>4</v>
      </c>
      <c r="T883" s="38">
        <f t="shared" si="74"/>
        <v>22959128</v>
      </c>
      <c r="U883" s="174"/>
    </row>
    <row r="884" spans="2:21" ht="17.45" customHeight="1">
      <c r="B884" s="39">
        <v>879</v>
      </c>
      <c r="C884" s="380" t="s">
        <v>3456</v>
      </c>
      <c r="D884" s="643" t="s">
        <v>3361</v>
      </c>
      <c r="E884" s="253" t="s">
        <v>3390</v>
      </c>
      <c r="F884" s="418"/>
      <c r="G884" s="418"/>
      <c r="H884" s="223" t="s">
        <v>3469</v>
      </c>
      <c r="I884" s="57" t="s">
        <v>3470</v>
      </c>
      <c r="J884" s="57" t="s">
        <v>3471</v>
      </c>
      <c r="K884" s="415">
        <v>44055</v>
      </c>
      <c r="L884" s="415">
        <v>45150</v>
      </c>
      <c r="M884" s="64">
        <v>36</v>
      </c>
      <c r="N884" s="358">
        <v>27000000</v>
      </c>
      <c r="O884" s="64">
        <f t="shared" si="75"/>
        <v>750000</v>
      </c>
      <c r="P884" s="74">
        <f t="shared" ca="1" si="76"/>
        <v>17.010769695216005</v>
      </c>
      <c r="Q884" s="75">
        <f t="shared" ca="1" si="77"/>
        <v>12750000</v>
      </c>
      <c r="R884" s="61">
        <f>'[1]Karya Niaga (J&amp;T'!J2487</f>
        <v>7326792</v>
      </c>
      <c r="S884" s="348">
        <f>'[1]Karya Niaga (J&amp;T'!F2488</f>
        <v>7</v>
      </c>
      <c r="T884" s="38">
        <f t="shared" si="74"/>
        <v>19673208</v>
      </c>
      <c r="U884" s="174"/>
    </row>
    <row r="885" spans="2:21" ht="17.45" customHeight="1">
      <c r="B885" s="26">
        <v>880</v>
      </c>
      <c r="C885" s="380" t="s">
        <v>3456</v>
      </c>
      <c r="D885" s="643" t="s">
        <v>3361</v>
      </c>
      <c r="E885" s="253" t="s">
        <v>3390</v>
      </c>
      <c r="F885" s="418"/>
      <c r="G885" s="418"/>
      <c r="H885" s="223" t="s">
        <v>3472</v>
      </c>
      <c r="I885" s="57" t="s">
        <v>3473</v>
      </c>
      <c r="J885" s="57" t="s">
        <v>3474</v>
      </c>
      <c r="K885" s="415">
        <v>44055</v>
      </c>
      <c r="L885" s="415">
        <v>45150</v>
      </c>
      <c r="M885" s="64">
        <v>36</v>
      </c>
      <c r="N885" s="358">
        <v>27000000</v>
      </c>
      <c r="O885" s="64">
        <f t="shared" si="75"/>
        <v>750000</v>
      </c>
      <c r="P885" s="74">
        <f t="shared" ca="1" si="76"/>
        <v>17.010769695216005</v>
      </c>
      <c r="Q885" s="75">
        <f t="shared" ca="1" si="77"/>
        <v>12750000</v>
      </c>
      <c r="R885" s="61">
        <f>'[1]Karya Niaga (J&amp;T'!J2071</f>
        <v>8105394</v>
      </c>
      <c r="S885" s="348">
        <f>'[1]Karya Niaga (J&amp;T'!F2072</f>
        <v>8</v>
      </c>
      <c r="T885" s="38">
        <f t="shared" si="74"/>
        <v>18894606</v>
      </c>
      <c r="U885" s="174"/>
    </row>
    <row r="886" spans="2:21" ht="17.45" customHeight="1">
      <c r="B886" s="39">
        <v>881</v>
      </c>
      <c r="C886" s="380" t="s">
        <v>3456</v>
      </c>
      <c r="D886" s="643" t="s">
        <v>3361</v>
      </c>
      <c r="E886" s="253" t="s">
        <v>3390</v>
      </c>
      <c r="F886" s="683" t="s">
        <v>58</v>
      </c>
      <c r="G886" s="418" t="s">
        <v>3475</v>
      </c>
      <c r="H886" s="223" t="s">
        <v>3476</v>
      </c>
      <c r="I886" s="57" t="s">
        <v>3477</v>
      </c>
      <c r="J886" s="57" t="s">
        <v>3478</v>
      </c>
      <c r="K886" s="415">
        <v>44055</v>
      </c>
      <c r="L886" s="415">
        <v>45150</v>
      </c>
      <c r="M886" s="64">
        <v>36</v>
      </c>
      <c r="N886" s="358">
        <v>27000000</v>
      </c>
      <c r="O886" s="64">
        <f t="shared" si="75"/>
        <v>750000</v>
      </c>
      <c r="P886" s="74">
        <f t="shared" ca="1" si="76"/>
        <v>17.010769695216005</v>
      </c>
      <c r="Q886" s="75">
        <f t="shared" ca="1" si="77"/>
        <v>12750000</v>
      </c>
      <c r="R886" s="61">
        <f>'[1]Karya Niaga (J&amp;T'!J1656</f>
        <v>11182743</v>
      </c>
      <c r="S886" s="348">
        <f>'[1]Karya Niaga (J&amp;T'!F1657</f>
        <v>12</v>
      </c>
      <c r="T886" s="38">
        <f t="shared" si="74"/>
        <v>15817257</v>
      </c>
      <c r="U886" s="174"/>
    </row>
    <row r="887" spans="2:21" ht="17.45" customHeight="1">
      <c r="B887" s="26">
        <v>882</v>
      </c>
      <c r="C887" s="380" t="s">
        <v>3456</v>
      </c>
      <c r="D887" s="643" t="s">
        <v>3361</v>
      </c>
      <c r="E887" s="253" t="s">
        <v>3390</v>
      </c>
      <c r="F887" s="418" t="s">
        <v>58</v>
      </c>
      <c r="G887" s="418" t="s">
        <v>3391</v>
      </c>
      <c r="H887" s="223" t="s">
        <v>3479</v>
      </c>
      <c r="I887" s="57" t="s">
        <v>3480</v>
      </c>
      <c r="J887" s="57" t="s">
        <v>3481</v>
      </c>
      <c r="K887" s="415">
        <v>44055</v>
      </c>
      <c r="L887" s="415">
        <v>45150</v>
      </c>
      <c r="M887" s="64">
        <v>36</v>
      </c>
      <c r="N887" s="358">
        <v>27000000</v>
      </c>
      <c r="O887" s="64">
        <f t="shared" si="75"/>
        <v>750000</v>
      </c>
      <c r="P887" s="74">
        <f t="shared" ca="1" si="76"/>
        <v>17.010769695216005</v>
      </c>
      <c r="Q887" s="75">
        <f t="shared" ca="1" si="77"/>
        <v>12750000</v>
      </c>
      <c r="R887" s="61">
        <f>'[1]Karya Niaga (J&amp;T'!J1833</f>
        <v>9787425</v>
      </c>
      <c r="S887" s="348">
        <f>'[1]Karya Niaga (J&amp;T'!F1834</f>
        <v>10</v>
      </c>
      <c r="T887" s="38">
        <f t="shared" si="74"/>
        <v>17212575</v>
      </c>
      <c r="U887" s="174"/>
    </row>
    <row r="888" spans="2:21" ht="17.45" customHeight="1">
      <c r="B888" s="39">
        <v>883</v>
      </c>
      <c r="C888" s="380" t="s">
        <v>3456</v>
      </c>
      <c r="D888" s="643" t="s">
        <v>3361</v>
      </c>
      <c r="E888" s="253" t="s">
        <v>3390</v>
      </c>
      <c r="F888" s="418"/>
      <c r="G888" s="418"/>
      <c r="H888" s="223" t="s">
        <v>3482</v>
      </c>
      <c r="I888" s="57" t="s">
        <v>3483</v>
      </c>
      <c r="J888" s="57" t="s">
        <v>3484</v>
      </c>
      <c r="K888" s="415">
        <v>44055</v>
      </c>
      <c r="L888" s="415">
        <v>45150</v>
      </c>
      <c r="M888" s="64">
        <v>36</v>
      </c>
      <c r="N888" s="358">
        <v>27000000</v>
      </c>
      <c r="O888" s="64">
        <f t="shared" si="75"/>
        <v>750000</v>
      </c>
      <c r="P888" s="74">
        <f t="shared" ca="1" si="76"/>
        <v>17.010769695216005</v>
      </c>
      <c r="Q888" s="75">
        <f t="shared" ca="1" si="77"/>
        <v>12750000</v>
      </c>
      <c r="R888" s="61">
        <f>'[1]Karya Niaga (J&amp;T'!J2129</f>
        <v>6535745</v>
      </c>
      <c r="S888" s="348">
        <f>'[1]Karya Niaga (J&amp;T'!F2130</f>
        <v>6</v>
      </c>
      <c r="T888" s="38">
        <f t="shared" si="74"/>
        <v>20464255</v>
      </c>
      <c r="U888" s="174"/>
    </row>
    <row r="889" spans="2:21" ht="17.45" customHeight="1">
      <c r="B889" s="26">
        <v>884</v>
      </c>
      <c r="C889" s="380" t="s">
        <v>3456</v>
      </c>
      <c r="D889" s="643" t="s">
        <v>3361</v>
      </c>
      <c r="E889" s="253" t="s">
        <v>3390</v>
      </c>
      <c r="F889" s="683" t="s">
        <v>58</v>
      </c>
      <c r="G889" s="418" t="s">
        <v>3475</v>
      </c>
      <c r="H889" s="223" t="s">
        <v>3485</v>
      </c>
      <c r="I889" s="57" t="s">
        <v>3486</v>
      </c>
      <c r="J889" s="57" t="s">
        <v>3487</v>
      </c>
      <c r="K889" s="415">
        <v>44055</v>
      </c>
      <c r="L889" s="415">
        <v>45150</v>
      </c>
      <c r="M889" s="64">
        <v>36</v>
      </c>
      <c r="N889" s="358">
        <v>27000000</v>
      </c>
      <c r="O889" s="64">
        <f t="shared" si="75"/>
        <v>750000</v>
      </c>
      <c r="P889" s="74">
        <f t="shared" ca="1" si="76"/>
        <v>17.010769695216005</v>
      </c>
      <c r="Q889" s="75">
        <f t="shared" ca="1" si="77"/>
        <v>12750000</v>
      </c>
      <c r="R889" s="61">
        <f>'[1]Karya Niaga (J&amp;T'!J1716</f>
        <v>13087292</v>
      </c>
      <c r="S889" s="348">
        <f>'[1]Karya Niaga (J&amp;T'!F1717</f>
        <v>13</v>
      </c>
      <c r="T889" s="38">
        <f t="shared" si="74"/>
        <v>13912708</v>
      </c>
      <c r="U889" s="174"/>
    </row>
    <row r="890" spans="2:21" ht="17.45" customHeight="1">
      <c r="B890" s="39">
        <v>885</v>
      </c>
      <c r="C890" s="380" t="s">
        <v>3456</v>
      </c>
      <c r="D890" s="643" t="s">
        <v>3361</v>
      </c>
      <c r="E890" s="253" t="s">
        <v>3390</v>
      </c>
      <c r="F890" s="418"/>
      <c r="G890" s="418"/>
      <c r="H890" s="223" t="s">
        <v>3488</v>
      </c>
      <c r="I890" s="57" t="s">
        <v>3489</v>
      </c>
      <c r="J890" s="57" t="s">
        <v>3490</v>
      </c>
      <c r="K890" s="415">
        <v>44055</v>
      </c>
      <c r="L890" s="415">
        <v>45150</v>
      </c>
      <c r="M890" s="64">
        <v>36</v>
      </c>
      <c r="N890" s="358">
        <v>27000000</v>
      </c>
      <c r="O890" s="64">
        <f t="shared" si="75"/>
        <v>750000</v>
      </c>
      <c r="P890" s="74">
        <f t="shared" ca="1" si="76"/>
        <v>17.010769695216005</v>
      </c>
      <c r="Q890" s="75">
        <f t="shared" ca="1" si="77"/>
        <v>12750000</v>
      </c>
      <c r="R890" s="61">
        <f>'[1]Karya Niaga (J&amp;T'!J2369</f>
        <v>9600665</v>
      </c>
      <c r="S890" s="348">
        <f>'[1]Karya Niaga (J&amp;T'!F2370</f>
        <v>9</v>
      </c>
      <c r="T890" s="38">
        <f t="shared" si="74"/>
        <v>17399335</v>
      </c>
      <c r="U890" s="174"/>
    </row>
    <row r="891" spans="2:21" ht="17.45" customHeight="1">
      <c r="B891" s="26">
        <v>886</v>
      </c>
      <c r="C891" s="380" t="s">
        <v>3456</v>
      </c>
      <c r="D891" s="643" t="s">
        <v>3361</v>
      </c>
      <c r="E891" s="253" t="s">
        <v>3390</v>
      </c>
      <c r="F891" s="418"/>
      <c r="G891" s="418"/>
      <c r="H891" s="223" t="s">
        <v>3491</v>
      </c>
      <c r="I891" s="57" t="s">
        <v>3492</v>
      </c>
      <c r="J891" s="57" t="s">
        <v>3493</v>
      </c>
      <c r="K891" s="415">
        <v>44055</v>
      </c>
      <c r="L891" s="415">
        <v>45150</v>
      </c>
      <c r="M891" s="64">
        <v>36</v>
      </c>
      <c r="N891" s="358">
        <v>27000000</v>
      </c>
      <c r="O891" s="64">
        <f t="shared" si="75"/>
        <v>750000</v>
      </c>
      <c r="P891" s="74">
        <f t="shared" ca="1" si="76"/>
        <v>17.010769695216005</v>
      </c>
      <c r="Q891" s="75">
        <f t="shared" ca="1" si="77"/>
        <v>12750000</v>
      </c>
      <c r="R891" s="61">
        <f>'[1]Karya Niaga (J&amp;T'!J2249</f>
        <v>8560992</v>
      </c>
      <c r="S891" s="348">
        <f>'[1]Karya Niaga (J&amp;T'!F2250</f>
        <v>9</v>
      </c>
      <c r="T891" s="38">
        <f t="shared" si="74"/>
        <v>18439008</v>
      </c>
      <c r="U891" s="174"/>
    </row>
    <row r="892" spans="2:21" ht="17.45" customHeight="1">
      <c r="B892" s="39">
        <v>887</v>
      </c>
      <c r="C892" s="380" t="s">
        <v>3456</v>
      </c>
      <c r="D892" s="643" t="s">
        <v>3361</v>
      </c>
      <c r="E892" s="253" t="s">
        <v>3390</v>
      </c>
      <c r="F892" s="418"/>
      <c r="G892" s="418"/>
      <c r="H892" s="223" t="s">
        <v>3494</v>
      </c>
      <c r="I892" s="57" t="s">
        <v>3495</v>
      </c>
      <c r="J892" s="57" t="s">
        <v>3496</v>
      </c>
      <c r="K892" s="415">
        <v>44055</v>
      </c>
      <c r="L892" s="415">
        <v>45150</v>
      </c>
      <c r="M892" s="64">
        <v>36</v>
      </c>
      <c r="N892" s="358">
        <v>27000000</v>
      </c>
      <c r="O892" s="64">
        <f t="shared" si="75"/>
        <v>750000</v>
      </c>
      <c r="P892" s="74">
        <f t="shared" ca="1" si="76"/>
        <v>17.010769695216005</v>
      </c>
      <c r="Q892" s="75">
        <f t="shared" ca="1" si="77"/>
        <v>12750000</v>
      </c>
      <c r="R892" s="61">
        <f>'[1]Karya Niaga (J&amp;T'!J2189</f>
        <v>8355415</v>
      </c>
      <c r="S892" s="348">
        <f>'[1]Karya Niaga (J&amp;T'!F2190</f>
        <v>8</v>
      </c>
      <c r="T892" s="38">
        <f t="shared" si="74"/>
        <v>18644585</v>
      </c>
      <c r="U892" s="174"/>
    </row>
    <row r="893" spans="2:21" ht="17.45" customHeight="1">
      <c r="B893" s="26">
        <v>888</v>
      </c>
      <c r="C893" s="380" t="s">
        <v>3456</v>
      </c>
      <c r="D893" s="643" t="s">
        <v>3361</v>
      </c>
      <c r="E893" s="253" t="s">
        <v>3390</v>
      </c>
      <c r="F893" s="418" t="s">
        <v>58</v>
      </c>
      <c r="G893" s="418" t="s">
        <v>1894</v>
      </c>
      <c r="H893" s="223" t="s">
        <v>3497</v>
      </c>
      <c r="I893" s="57" t="s">
        <v>3498</v>
      </c>
      <c r="J893" s="57" t="s">
        <v>3499</v>
      </c>
      <c r="K893" s="415">
        <v>44055</v>
      </c>
      <c r="L893" s="415">
        <v>45150</v>
      </c>
      <c r="M893" s="64">
        <v>36</v>
      </c>
      <c r="N893" s="358">
        <v>27000000</v>
      </c>
      <c r="O893" s="64">
        <f t="shared" si="75"/>
        <v>750000</v>
      </c>
      <c r="P893" s="74">
        <f t="shared" ca="1" si="76"/>
        <v>17.010769695216005</v>
      </c>
      <c r="Q893" s="75">
        <f t="shared" ca="1" si="77"/>
        <v>12750000</v>
      </c>
      <c r="R893" s="61">
        <f>'[1]Karya Niaga (J&amp;T'!J1952</f>
        <v>13750017</v>
      </c>
      <c r="S893" s="348">
        <f>'[1]Karya Niaga (J&amp;T'!F1953</f>
        <v>16</v>
      </c>
      <c r="T893" s="38">
        <f t="shared" si="74"/>
        <v>13249983</v>
      </c>
      <c r="U893" s="174"/>
    </row>
    <row r="894" spans="2:21" ht="17.45" customHeight="1">
      <c r="B894" s="39">
        <v>889</v>
      </c>
      <c r="C894" s="380" t="s">
        <v>3456</v>
      </c>
      <c r="D894" s="643" t="s">
        <v>3361</v>
      </c>
      <c r="E894" s="246" t="s">
        <v>3390</v>
      </c>
      <c r="F894" s="418"/>
      <c r="G894" s="418"/>
      <c r="H894" s="223" t="s">
        <v>3500</v>
      </c>
      <c r="I894" s="57" t="s">
        <v>3501</v>
      </c>
      <c r="J894" s="57" t="s">
        <v>3502</v>
      </c>
      <c r="K894" s="415">
        <v>44055</v>
      </c>
      <c r="L894" s="415">
        <v>45150</v>
      </c>
      <c r="M894" s="64">
        <v>36</v>
      </c>
      <c r="N894" s="358">
        <v>27000000</v>
      </c>
      <c r="O894" s="64">
        <f t="shared" si="75"/>
        <v>750000</v>
      </c>
      <c r="P894" s="116">
        <f t="shared" ca="1" si="76"/>
        <v>17.010769695216005</v>
      </c>
      <c r="Q894" s="117">
        <f t="shared" ca="1" si="77"/>
        <v>12750000</v>
      </c>
      <c r="R894" s="61">
        <f>'[1]Karya Niaga (J&amp;T'!J2309</f>
        <v>5940099</v>
      </c>
      <c r="S894" s="348">
        <f>'[1]Karya Niaga (J&amp;T'!F2310</f>
        <v>6</v>
      </c>
      <c r="T894" s="38">
        <f t="shared" si="74"/>
        <v>21059901</v>
      </c>
      <c r="U894" s="174"/>
    </row>
    <row r="895" spans="2:21" ht="17.45" customHeight="1">
      <c r="B895" s="26">
        <v>890</v>
      </c>
      <c r="C895" s="380" t="s">
        <v>3503</v>
      </c>
      <c r="D895" s="643" t="s">
        <v>3361</v>
      </c>
      <c r="E895" s="246" t="s">
        <v>3390</v>
      </c>
      <c r="F895" s="684"/>
      <c r="G895" s="684"/>
      <c r="H895" s="223" t="s">
        <v>3504</v>
      </c>
      <c r="I895" s="57" t="s">
        <v>3505</v>
      </c>
      <c r="J895" s="57" t="s">
        <v>3506</v>
      </c>
      <c r="K895" s="415">
        <v>44195</v>
      </c>
      <c r="L895" s="415">
        <v>45290</v>
      </c>
      <c r="M895" s="64">
        <v>36</v>
      </c>
      <c r="N895" s="358">
        <v>30600000</v>
      </c>
      <c r="O895" s="64">
        <f t="shared" si="75"/>
        <v>850000</v>
      </c>
      <c r="P895" s="116">
        <f t="shared" ca="1" si="76"/>
        <v>12.344103028549338</v>
      </c>
      <c r="Q895" s="117">
        <f t="shared" ca="1" si="77"/>
        <v>10200000</v>
      </c>
      <c r="R895" s="61">
        <f>'[1]Karya Niaga (J&amp;T'!J2607</f>
        <v>9469494</v>
      </c>
      <c r="S895" s="118">
        <f>'[1]Karya Niaga (J&amp;T'!F2608</f>
        <v>7</v>
      </c>
      <c r="T895" s="38">
        <f t="shared" si="74"/>
        <v>21130506</v>
      </c>
      <c r="U895" s="174"/>
    </row>
    <row r="896" spans="2:21" ht="17.45" customHeight="1">
      <c r="B896" s="39">
        <v>891</v>
      </c>
      <c r="C896" s="380" t="s">
        <v>3503</v>
      </c>
      <c r="D896" s="643" t="s">
        <v>3361</v>
      </c>
      <c r="E896" s="246" t="s">
        <v>3390</v>
      </c>
      <c r="F896" s="684"/>
      <c r="G896" s="684"/>
      <c r="H896" s="223" t="s">
        <v>3507</v>
      </c>
      <c r="I896" s="57" t="s">
        <v>3508</v>
      </c>
      <c r="J896" s="57" t="s">
        <v>3509</v>
      </c>
      <c r="K896" s="415">
        <v>44195</v>
      </c>
      <c r="L896" s="415">
        <v>45290</v>
      </c>
      <c r="M896" s="64">
        <v>36</v>
      </c>
      <c r="N896" s="358">
        <v>30600000</v>
      </c>
      <c r="O896" s="64">
        <f t="shared" si="75"/>
        <v>850000</v>
      </c>
      <c r="P896" s="116">
        <f t="shared" ca="1" si="76"/>
        <v>12.344103028549338</v>
      </c>
      <c r="Q896" s="117">
        <f t="shared" ca="1" si="77"/>
        <v>10200000</v>
      </c>
      <c r="R896" s="61">
        <f>'[1]Karya Niaga (J&amp;T'!J2668</f>
        <v>4754534</v>
      </c>
      <c r="S896" s="118">
        <f>'[1]Karya Niaga (J&amp;T'!F2669</f>
        <v>3</v>
      </c>
      <c r="T896" s="38">
        <f t="shared" si="74"/>
        <v>25845466</v>
      </c>
      <c r="U896" s="174"/>
    </row>
    <row r="897" spans="2:21" ht="17.45" customHeight="1">
      <c r="B897" s="26">
        <v>892</v>
      </c>
      <c r="C897" s="377" t="s">
        <v>3510</v>
      </c>
      <c r="D897" s="643" t="s">
        <v>3361</v>
      </c>
      <c r="E897" s="246" t="s">
        <v>3390</v>
      </c>
      <c r="F897" s="684"/>
      <c r="G897" s="684"/>
      <c r="H897" s="223" t="s">
        <v>3511</v>
      </c>
      <c r="I897" s="57" t="s">
        <v>3512</v>
      </c>
      <c r="J897" s="57" t="s">
        <v>3513</v>
      </c>
      <c r="K897" s="415">
        <v>44235</v>
      </c>
      <c r="L897" s="415">
        <v>45330</v>
      </c>
      <c r="M897" s="64">
        <v>36</v>
      </c>
      <c r="N897" s="358">
        <v>30600000</v>
      </c>
      <c r="O897" s="64">
        <f t="shared" si="75"/>
        <v>850000</v>
      </c>
      <c r="P897" s="116">
        <f t="shared" ca="1" si="76"/>
        <v>11.010769695216004</v>
      </c>
      <c r="Q897" s="117">
        <f t="shared" ca="1" si="77"/>
        <v>9350000</v>
      </c>
      <c r="R897" s="61">
        <f>'[1]Karya Niaga (J&amp;T'!J2847</f>
        <v>1056000</v>
      </c>
      <c r="S897" s="118">
        <f>'[1]Karya Niaga (J&amp;T'!F2848</f>
        <v>0</v>
      </c>
      <c r="T897" s="38">
        <f t="shared" si="74"/>
        <v>29544000</v>
      </c>
      <c r="U897" s="499" t="s">
        <v>3514</v>
      </c>
    </row>
    <row r="898" spans="2:21" ht="17.45" customHeight="1">
      <c r="B898" s="39">
        <v>893</v>
      </c>
      <c r="C898" s="377" t="s">
        <v>3510</v>
      </c>
      <c r="D898" s="643" t="s">
        <v>3361</v>
      </c>
      <c r="E898" s="246" t="s">
        <v>3390</v>
      </c>
      <c r="F898" s="684"/>
      <c r="G898" s="684"/>
      <c r="H898" s="223" t="s">
        <v>3515</v>
      </c>
      <c r="I898" s="57" t="s">
        <v>3516</v>
      </c>
      <c r="J898" s="57" t="s">
        <v>3517</v>
      </c>
      <c r="K898" s="415">
        <v>44235</v>
      </c>
      <c r="L898" s="415">
        <v>45330</v>
      </c>
      <c r="M898" s="64">
        <v>36</v>
      </c>
      <c r="N898" s="358">
        <v>30600000</v>
      </c>
      <c r="O898" s="64">
        <f t="shared" si="75"/>
        <v>850000</v>
      </c>
      <c r="P898" s="116">
        <f t="shared" ca="1" si="76"/>
        <v>11.010769695216004</v>
      </c>
      <c r="Q898" s="117">
        <f t="shared" ca="1" si="77"/>
        <v>9350000</v>
      </c>
      <c r="R898" s="61">
        <f>'[1]Karya Niaga (J&amp;T'!J2908</f>
        <v>7728851</v>
      </c>
      <c r="S898" s="118">
        <f>'[1]Karya Niaga (J&amp;T'!F2909</f>
        <v>7</v>
      </c>
      <c r="T898" s="38">
        <f t="shared" si="74"/>
        <v>22871149</v>
      </c>
      <c r="U898" s="499" t="s">
        <v>3514</v>
      </c>
    </row>
    <row r="899" spans="2:21" ht="17.45" customHeight="1">
      <c r="B899" s="26">
        <v>894</v>
      </c>
      <c r="C899" s="377" t="s">
        <v>3510</v>
      </c>
      <c r="D899" s="643" t="s">
        <v>3361</v>
      </c>
      <c r="E899" s="246" t="s">
        <v>3390</v>
      </c>
      <c r="F899" s="684"/>
      <c r="G899" s="684"/>
      <c r="H899" s="223" t="s">
        <v>3518</v>
      </c>
      <c r="I899" s="57" t="s">
        <v>3519</v>
      </c>
      <c r="J899" s="57" t="s">
        <v>3520</v>
      </c>
      <c r="K899" s="415">
        <v>44235</v>
      </c>
      <c r="L899" s="415">
        <v>45330</v>
      </c>
      <c r="M899" s="64">
        <v>36</v>
      </c>
      <c r="N899" s="358">
        <v>30600000</v>
      </c>
      <c r="O899" s="64">
        <f t="shared" si="75"/>
        <v>850000</v>
      </c>
      <c r="P899" s="116">
        <f t="shared" ca="1" si="76"/>
        <v>11.010769695216004</v>
      </c>
      <c r="Q899" s="117">
        <f t="shared" ca="1" si="77"/>
        <v>9350000</v>
      </c>
      <c r="R899" s="61">
        <f>'[1]Karya Niaga (J&amp;T'!J2970</f>
        <v>1056000</v>
      </c>
      <c r="S899" s="118">
        <f>'[1]Karya Niaga (J&amp;T'!F2971</f>
        <v>0</v>
      </c>
      <c r="T899" s="38">
        <f t="shared" si="74"/>
        <v>29544000</v>
      </c>
      <c r="U899" s="499" t="s">
        <v>3514</v>
      </c>
    </row>
    <row r="900" spans="2:21" ht="17.45" customHeight="1">
      <c r="B900" s="39">
        <v>895</v>
      </c>
      <c r="C900" s="377" t="s">
        <v>3521</v>
      </c>
      <c r="D900" s="643" t="s">
        <v>3361</v>
      </c>
      <c r="E900" s="246" t="s">
        <v>3522</v>
      </c>
      <c r="F900" s="684"/>
      <c r="G900" s="684"/>
      <c r="H900" s="223" t="s">
        <v>3523</v>
      </c>
      <c r="I900" s="57" t="s">
        <v>3524</v>
      </c>
      <c r="J900" s="57" t="s">
        <v>3525</v>
      </c>
      <c r="K900" s="415">
        <v>44207</v>
      </c>
      <c r="L900" s="415">
        <v>45302</v>
      </c>
      <c r="M900" s="64">
        <v>36</v>
      </c>
      <c r="N900" s="358">
        <v>58500000</v>
      </c>
      <c r="O900" s="64">
        <f t="shared" si="75"/>
        <v>1625000</v>
      </c>
      <c r="P900" s="116">
        <f t="shared" ca="1" si="76"/>
        <v>11.944103028549337</v>
      </c>
      <c r="Q900" s="117">
        <f t="shared" ca="1" si="77"/>
        <v>17875000</v>
      </c>
      <c r="R900" s="61">
        <f>'[1]Karya Niaga (J&amp;T'!J2727</f>
        <v>15096762</v>
      </c>
      <c r="S900" s="118">
        <f>'[1]Karya Niaga (J&amp;T'!F2728</f>
        <v>11</v>
      </c>
      <c r="T900" s="38">
        <f t="shared" si="74"/>
        <v>43403238</v>
      </c>
      <c r="U900" s="499" t="s">
        <v>3514</v>
      </c>
    </row>
    <row r="901" spans="2:21" ht="17.45" customHeight="1">
      <c r="B901" s="26">
        <v>896</v>
      </c>
      <c r="C901" s="377" t="s">
        <v>3521</v>
      </c>
      <c r="D901" s="643" t="s">
        <v>3361</v>
      </c>
      <c r="E901" s="246" t="s">
        <v>3522</v>
      </c>
      <c r="F901" s="685"/>
      <c r="G901" s="685"/>
      <c r="H901" s="308" t="s">
        <v>3526</v>
      </c>
      <c r="I901" s="69" t="s">
        <v>3527</v>
      </c>
      <c r="J901" s="69" t="s">
        <v>3528</v>
      </c>
      <c r="K901" s="415">
        <v>44207</v>
      </c>
      <c r="L901" s="415">
        <v>45302</v>
      </c>
      <c r="M901" s="64">
        <v>36</v>
      </c>
      <c r="N901" s="358">
        <v>58500000</v>
      </c>
      <c r="O901" s="64">
        <f t="shared" si="75"/>
        <v>1625000</v>
      </c>
      <c r="P901" s="116">
        <f t="shared" ca="1" si="76"/>
        <v>11.944103028549337</v>
      </c>
      <c r="Q901" s="117">
        <f t="shared" ca="1" si="77"/>
        <v>17875000</v>
      </c>
      <c r="R901" s="127">
        <f>'[1]Karya Niaga (J&amp;T'!J2788</f>
        <v>11940403</v>
      </c>
      <c r="S901" s="128">
        <f>'[1]Karya Niaga (J&amp;T'!F2789</f>
        <v>7</v>
      </c>
      <c r="T901" s="38">
        <f t="shared" si="74"/>
        <v>46559597</v>
      </c>
      <c r="U901" s="499" t="s">
        <v>3514</v>
      </c>
    </row>
    <row r="902" spans="2:21" ht="17.45" customHeight="1">
      <c r="B902" s="39">
        <v>897</v>
      </c>
      <c r="C902" s="377" t="s">
        <v>3529</v>
      </c>
      <c r="D902" s="643" t="s">
        <v>3361</v>
      </c>
      <c r="E902" s="246" t="s">
        <v>3530</v>
      </c>
      <c r="F902" s="684"/>
      <c r="G902" s="684"/>
      <c r="H902" s="223" t="s">
        <v>3531</v>
      </c>
      <c r="I902" s="57" t="s">
        <v>3532</v>
      </c>
      <c r="J902" s="57" t="s">
        <v>3533</v>
      </c>
      <c r="K902" s="213">
        <v>44287</v>
      </c>
      <c r="L902" s="213">
        <v>45383</v>
      </c>
      <c r="M902" s="214">
        <v>36</v>
      </c>
      <c r="N902" s="215">
        <v>46440000</v>
      </c>
      <c r="O902" s="214">
        <f t="shared" si="75"/>
        <v>1290000</v>
      </c>
      <c r="P902" s="116">
        <f t="shared" ca="1" si="76"/>
        <v>9.2774363618826712</v>
      </c>
      <c r="Q902" s="117">
        <f t="shared" ca="1" si="77"/>
        <v>11610000</v>
      </c>
      <c r="R902" s="61">
        <f>'[1]Karya Niaga (J&amp;T'!J3210</f>
        <v>13130422</v>
      </c>
      <c r="S902" s="118">
        <f>'[1]Karya Niaga (J&amp;T'!F3211</f>
        <v>7</v>
      </c>
      <c r="T902" s="38">
        <f t="shared" si="74"/>
        <v>33309578</v>
      </c>
      <c r="U902" s="499"/>
    </row>
    <row r="903" spans="2:21" ht="17.45" customHeight="1">
      <c r="B903" s="26">
        <v>898</v>
      </c>
      <c r="C903" s="377" t="s">
        <v>3529</v>
      </c>
      <c r="D903" s="643" t="s">
        <v>3361</v>
      </c>
      <c r="E903" s="246" t="s">
        <v>3530</v>
      </c>
      <c r="F903" s="684"/>
      <c r="G903" s="684"/>
      <c r="H903" s="223" t="s">
        <v>3534</v>
      </c>
      <c r="I903" s="57" t="s">
        <v>3535</v>
      </c>
      <c r="J903" s="57" t="s">
        <v>3536</v>
      </c>
      <c r="K903" s="213">
        <v>44287</v>
      </c>
      <c r="L903" s="213">
        <v>45383</v>
      </c>
      <c r="M903" s="214">
        <v>36</v>
      </c>
      <c r="N903" s="215">
        <v>46440000</v>
      </c>
      <c r="O903" s="214">
        <f t="shared" si="75"/>
        <v>1290000</v>
      </c>
      <c r="P903" s="116">
        <f t="shared" ca="1" si="76"/>
        <v>9.2774363618826712</v>
      </c>
      <c r="Q903" s="117">
        <f t="shared" ca="1" si="77"/>
        <v>11610000</v>
      </c>
      <c r="R903" s="61">
        <f>'[1]Karya Niaga (J&amp;T'!J3571</f>
        <v>2420152</v>
      </c>
      <c r="S903" s="118">
        <f>'[1]Karya Niaga (J&amp;T'!F3572</f>
        <v>1</v>
      </c>
      <c r="T903" s="38">
        <f t="shared" si="74"/>
        <v>44019848</v>
      </c>
      <c r="U903" s="499"/>
    </row>
    <row r="904" spans="2:21" ht="17.45" customHeight="1">
      <c r="B904" s="39">
        <v>899</v>
      </c>
      <c r="C904" s="377" t="s">
        <v>3529</v>
      </c>
      <c r="D904" s="643" t="s">
        <v>3361</v>
      </c>
      <c r="E904" s="246" t="s">
        <v>3530</v>
      </c>
      <c r="F904" s="684"/>
      <c r="G904" s="684"/>
      <c r="H904" s="223" t="s">
        <v>3537</v>
      </c>
      <c r="I904" s="57" t="s">
        <v>3538</v>
      </c>
      <c r="J904" s="57" t="s">
        <v>3539</v>
      </c>
      <c r="K904" s="213">
        <v>44287</v>
      </c>
      <c r="L904" s="213">
        <v>45383</v>
      </c>
      <c r="M904" s="214">
        <v>36</v>
      </c>
      <c r="N904" s="215">
        <v>46440000</v>
      </c>
      <c r="O904" s="214">
        <f t="shared" si="75"/>
        <v>1290000</v>
      </c>
      <c r="P904" s="116">
        <f t="shared" ca="1" si="76"/>
        <v>9.2774363618826712</v>
      </c>
      <c r="Q904" s="117">
        <f t="shared" ca="1" si="77"/>
        <v>11610000</v>
      </c>
      <c r="R904" s="61">
        <f>'[1]Karya Niaga (J&amp;T'!J3393</f>
        <v>4522060</v>
      </c>
      <c r="S904" s="118">
        <f>'[1]Karya Niaga (J&amp;T'!F3394</f>
        <v>3</v>
      </c>
      <c r="T904" s="38">
        <f t="shared" si="74"/>
        <v>41917940</v>
      </c>
      <c r="U904" s="499"/>
    </row>
    <row r="905" spans="2:21" ht="17.45" customHeight="1">
      <c r="B905" s="26">
        <v>900</v>
      </c>
      <c r="C905" s="377" t="s">
        <v>3540</v>
      </c>
      <c r="D905" s="643" t="s">
        <v>3361</v>
      </c>
      <c r="E905" s="246" t="s">
        <v>3530</v>
      </c>
      <c r="F905" s="684"/>
      <c r="G905" s="684"/>
      <c r="H905" s="223" t="s">
        <v>3541</v>
      </c>
      <c r="I905" s="57" t="s">
        <v>3542</v>
      </c>
      <c r="J905" s="57" t="s">
        <v>3543</v>
      </c>
      <c r="K905" s="213">
        <v>44293</v>
      </c>
      <c r="L905" s="213">
        <v>45389</v>
      </c>
      <c r="M905" s="214">
        <v>36</v>
      </c>
      <c r="N905" s="215">
        <v>46440000</v>
      </c>
      <c r="O905" s="214">
        <f t="shared" si="75"/>
        <v>1290000</v>
      </c>
      <c r="P905" s="116">
        <f t="shared" ca="1" si="76"/>
        <v>9.0774363618826701</v>
      </c>
      <c r="Q905" s="117">
        <f t="shared" ca="1" si="77"/>
        <v>11610000</v>
      </c>
      <c r="R905" s="61">
        <f>'[1]Karya Niaga (J&amp;T'!J3271</f>
        <v>4192160</v>
      </c>
      <c r="S905" s="118">
        <f>'[1]Karya Niaga (J&amp;T'!F3272</f>
        <v>2</v>
      </c>
      <c r="T905" s="38">
        <f t="shared" si="74"/>
        <v>42247840</v>
      </c>
      <c r="U905" s="499"/>
    </row>
    <row r="906" spans="2:21" ht="17.45" customHeight="1">
      <c r="B906" s="39">
        <v>901</v>
      </c>
      <c r="C906" s="377" t="s">
        <v>3540</v>
      </c>
      <c r="D906" s="643" t="s">
        <v>3361</v>
      </c>
      <c r="E906" s="246" t="s">
        <v>3530</v>
      </c>
      <c r="F906" s="684"/>
      <c r="G906" s="684"/>
      <c r="H906" s="223" t="s">
        <v>3544</v>
      </c>
      <c r="I906" s="57" t="s">
        <v>3545</v>
      </c>
      <c r="J906" s="57" t="s">
        <v>3546</v>
      </c>
      <c r="K906" s="213">
        <v>44293</v>
      </c>
      <c r="L906" s="213">
        <v>45389</v>
      </c>
      <c r="M906" s="214">
        <v>36</v>
      </c>
      <c r="N906" s="215">
        <v>46440000</v>
      </c>
      <c r="O906" s="214">
        <f t="shared" si="75"/>
        <v>1290000</v>
      </c>
      <c r="P906" s="116">
        <f t="shared" ca="1" si="76"/>
        <v>9.0774363618826701</v>
      </c>
      <c r="Q906" s="117">
        <f t="shared" ca="1" si="77"/>
        <v>11610000</v>
      </c>
      <c r="R906" s="61">
        <f>'[1]Karya Niaga (J&amp;T'!J3452</f>
        <v>2948000</v>
      </c>
      <c r="S906" s="118">
        <f>'[1]Karya Niaga (J&amp;T'!F3453</f>
        <v>1</v>
      </c>
      <c r="T906" s="38">
        <f t="shared" si="74"/>
        <v>43492000</v>
      </c>
      <c r="U906" s="499"/>
    </row>
    <row r="907" spans="2:21" ht="17.45" customHeight="1">
      <c r="B907" s="26">
        <v>902</v>
      </c>
      <c r="C907" s="377" t="s">
        <v>3540</v>
      </c>
      <c r="D907" s="643" t="s">
        <v>3361</v>
      </c>
      <c r="E907" s="246" t="s">
        <v>3530</v>
      </c>
      <c r="F907" s="684"/>
      <c r="G907" s="684"/>
      <c r="H907" s="223" t="s">
        <v>3547</v>
      </c>
      <c r="I907" s="57" t="s">
        <v>3548</v>
      </c>
      <c r="J907" s="57" t="s">
        <v>3549</v>
      </c>
      <c r="K907" s="213">
        <v>44293</v>
      </c>
      <c r="L907" s="213">
        <v>45389</v>
      </c>
      <c r="M907" s="214">
        <v>36</v>
      </c>
      <c r="N907" s="215">
        <v>46440000</v>
      </c>
      <c r="O907" s="214">
        <f t="shared" si="75"/>
        <v>1290000</v>
      </c>
      <c r="P907" s="116">
        <f t="shared" ca="1" si="76"/>
        <v>9.0774363618826701</v>
      </c>
      <c r="Q907" s="117">
        <f t="shared" ca="1" si="77"/>
        <v>11610000</v>
      </c>
      <c r="R907" s="61">
        <f>'[1]Karya Niaga (J&amp;T'!J3332</f>
        <v>6609360</v>
      </c>
      <c r="S907" s="118">
        <f>'[1]Karya Niaga (J&amp;T'!F3333</f>
        <v>3</v>
      </c>
      <c r="T907" s="38">
        <f t="shared" si="74"/>
        <v>39830640</v>
      </c>
      <c r="U907" s="499"/>
    </row>
    <row r="908" spans="2:21" ht="17.45" customHeight="1">
      <c r="B908" s="39">
        <v>903</v>
      </c>
      <c r="C908" s="377" t="s">
        <v>3550</v>
      </c>
      <c r="D908" s="643" t="s">
        <v>3361</v>
      </c>
      <c r="E908" s="246" t="s">
        <v>3530</v>
      </c>
      <c r="F908" s="684"/>
      <c r="G908" s="684"/>
      <c r="H908" s="223" t="s">
        <v>3551</v>
      </c>
      <c r="I908" s="57" t="s">
        <v>3552</v>
      </c>
      <c r="J908" s="57" t="s">
        <v>3553</v>
      </c>
      <c r="K908" s="213">
        <v>44302</v>
      </c>
      <c r="L908" s="213">
        <v>45398</v>
      </c>
      <c r="M908" s="214">
        <v>36</v>
      </c>
      <c r="N908" s="215">
        <v>46550000</v>
      </c>
      <c r="O908" s="214">
        <f t="shared" si="75"/>
        <v>1293055.5555555555</v>
      </c>
      <c r="P908" s="116">
        <f t="shared" ca="1" si="76"/>
        <v>8.7774363618826712</v>
      </c>
      <c r="Q908" s="117">
        <f t="shared" ca="1" si="77"/>
        <v>10344444.444444444</v>
      </c>
      <c r="R908" s="61">
        <f>'[1]Karya Niaga (J&amp;T'!J3150</f>
        <v>8539090</v>
      </c>
      <c r="S908" s="118">
        <f>'[1]Karya Niaga (J&amp;T'!F3151</f>
        <v>5</v>
      </c>
      <c r="T908" s="38">
        <f t="shared" si="74"/>
        <v>38010910</v>
      </c>
      <c r="U908" s="499"/>
    </row>
    <row r="909" spans="2:21" ht="17.45" customHeight="1">
      <c r="B909" s="26">
        <v>904</v>
      </c>
      <c r="C909" s="377" t="s">
        <v>3550</v>
      </c>
      <c r="D909" s="643" t="s">
        <v>3361</v>
      </c>
      <c r="E909" s="246" t="s">
        <v>3530</v>
      </c>
      <c r="F909" s="684"/>
      <c r="G909" s="684"/>
      <c r="H909" s="223" t="s">
        <v>3554</v>
      </c>
      <c r="I909" s="57" t="s">
        <v>3555</v>
      </c>
      <c r="J909" s="57" t="s">
        <v>3556</v>
      </c>
      <c r="K909" s="213">
        <v>44302</v>
      </c>
      <c r="L909" s="213">
        <v>45398</v>
      </c>
      <c r="M909" s="214">
        <v>36</v>
      </c>
      <c r="N909" s="215">
        <v>46550000</v>
      </c>
      <c r="O909" s="214">
        <f t="shared" si="75"/>
        <v>1293055.5555555555</v>
      </c>
      <c r="P909" s="116">
        <f t="shared" ca="1" si="76"/>
        <v>8.7774363618826712</v>
      </c>
      <c r="Q909" s="117">
        <f t="shared" ca="1" si="77"/>
        <v>10344444.444444444</v>
      </c>
      <c r="R909" s="61">
        <f>'[1]Karya Niaga (J&amp;T'!J3511</f>
        <v>6581242</v>
      </c>
      <c r="S909" s="118">
        <f>'[1]Karya Niaga (J&amp;T'!F3512</f>
        <v>3</v>
      </c>
      <c r="T909" s="38">
        <f t="shared" si="74"/>
        <v>39968758</v>
      </c>
      <c r="U909" s="499"/>
    </row>
    <row r="910" spans="2:21" ht="17.45" customHeight="1">
      <c r="B910" s="39">
        <v>905</v>
      </c>
      <c r="C910" s="377" t="s">
        <v>3550</v>
      </c>
      <c r="D910" s="643" t="s">
        <v>3361</v>
      </c>
      <c r="E910" s="246" t="s">
        <v>3530</v>
      </c>
      <c r="F910" s="685"/>
      <c r="G910" s="685"/>
      <c r="H910" s="308" t="s">
        <v>3557</v>
      </c>
      <c r="I910" s="69" t="s">
        <v>3558</v>
      </c>
      <c r="J910" s="69" t="s">
        <v>3559</v>
      </c>
      <c r="K910" s="213">
        <v>44302</v>
      </c>
      <c r="L910" s="213">
        <v>45398</v>
      </c>
      <c r="M910" s="214">
        <v>36</v>
      </c>
      <c r="N910" s="215">
        <v>46550000</v>
      </c>
      <c r="O910" s="214">
        <f t="shared" si="75"/>
        <v>1293055.5555555555</v>
      </c>
      <c r="P910" s="116">
        <f t="shared" ca="1" si="76"/>
        <v>8.7774363618826712</v>
      </c>
      <c r="Q910" s="117">
        <f t="shared" ca="1" si="77"/>
        <v>10344444.444444444</v>
      </c>
      <c r="R910" s="127">
        <f>'[1]Karya Niaga (J&amp;T'!J3089</f>
        <v>7209090</v>
      </c>
      <c r="S910" s="128">
        <f>'[1]Karya Niaga (J&amp;T'!F3090</f>
        <v>3</v>
      </c>
      <c r="T910" s="38">
        <f t="shared" si="74"/>
        <v>39340910</v>
      </c>
      <c r="U910" s="499"/>
    </row>
    <row r="911" spans="2:21" ht="17.45" customHeight="1">
      <c r="B911" s="26">
        <v>906</v>
      </c>
      <c r="C911" s="377" t="s">
        <v>3560</v>
      </c>
      <c r="D911" s="643" t="s">
        <v>3361</v>
      </c>
      <c r="E911" s="209" t="s">
        <v>3561</v>
      </c>
      <c r="F911" s="684"/>
      <c r="G911" s="684"/>
      <c r="H911" s="223" t="s">
        <v>3562</v>
      </c>
      <c r="I911" s="57" t="s">
        <v>3563</v>
      </c>
      <c r="J911" s="57" t="s">
        <v>3564</v>
      </c>
      <c r="K911" s="213">
        <v>44433</v>
      </c>
      <c r="L911" s="213">
        <v>45529</v>
      </c>
      <c r="M911" s="214">
        <v>36</v>
      </c>
      <c r="N911" s="215">
        <v>32400000</v>
      </c>
      <c r="O911" s="214">
        <f t="shared" si="75"/>
        <v>900000</v>
      </c>
      <c r="P911" s="116">
        <f t="shared" ca="1" si="76"/>
        <v>4.410769695216004</v>
      </c>
      <c r="Q911" s="117">
        <f t="shared" ca="1" si="77"/>
        <v>3600000</v>
      </c>
      <c r="R911" s="61"/>
      <c r="S911" s="118"/>
      <c r="T911" s="38">
        <f t="shared" si="74"/>
        <v>32400000</v>
      </c>
      <c r="U911" s="499"/>
    </row>
    <row r="912" spans="2:21" ht="17.45" customHeight="1">
      <c r="B912" s="39">
        <v>907</v>
      </c>
      <c r="C912" s="377" t="s">
        <v>3560</v>
      </c>
      <c r="D912" s="643" t="s">
        <v>3361</v>
      </c>
      <c r="E912" s="209" t="s">
        <v>3561</v>
      </c>
      <c r="F912" s="684"/>
      <c r="G912" s="684"/>
      <c r="H912" s="223" t="s">
        <v>3565</v>
      </c>
      <c r="I912" s="57" t="s">
        <v>3566</v>
      </c>
      <c r="J912" s="57" t="s">
        <v>3567</v>
      </c>
      <c r="K912" s="213">
        <v>44433</v>
      </c>
      <c r="L912" s="213">
        <v>45529</v>
      </c>
      <c r="M912" s="214">
        <v>36</v>
      </c>
      <c r="N912" s="215">
        <v>32400000</v>
      </c>
      <c r="O912" s="214">
        <f t="shared" si="75"/>
        <v>900000</v>
      </c>
      <c r="P912" s="116">
        <f t="shared" ca="1" si="76"/>
        <v>4.410769695216004</v>
      </c>
      <c r="Q912" s="117">
        <f t="shared" ca="1" si="77"/>
        <v>3600000</v>
      </c>
      <c r="R912" s="61"/>
      <c r="S912" s="118"/>
      <c r="T912" s="38">
        <f t="shared" si="74"/>
        <v>32400000</v>
      </c>
      <c r="U912" s="499"/>
    </row>
    <row r="913" spans="2:21" ht="17.45" customHeight="1">
      <c r="B913" s="26">
        <v>908</v>
      </c>
      <c r="C913" s="377" t="s">
        <v>3560</v>
      </c>
      <c r="D913" s="643" t="s">
        <v>3361</v>
      </c>
      <c r="E913" s="209" t="s">
        <v>3561</v>
      </c>
      <c r="F913" s="684"/>
      <c r="G913" s="684"/>
      <c r="H913" s="223" t="s">
        <v>3568</v>
      </c>
      <c r="I913" s="57" t="s">
        <v>3569</v>
      </c>
      <c r="J913" s="57" t="s">
        <v>3570</v>
      </c>
      <c r="K913" s="213">
        <v>44433</v>
      </c>
      <c r="L913" s="213">
        <v>45529</v>
      </c>
      <c r="M913" s="214">
        <v>36</v>
      </c>
      <c r="N913" s="215">
        <v>32400000</v>
      </c>
      <c r="O913" s="214">
        <f t="shared" si="75"/>
        <v>900000</v>
      </c>
      <c r="P913" s="116">
        <f t="shared" ca="1" si="76"/>
        <v>4.410769695216004</v>
      </c>
      <c r="Q913" s="117">
        <f t="shared" ca="1" si="77"/>
        <v>3600000</v>
      </c>
      <c r="R913" s="61"/>
      <c r="S913" s="118"/>
      <c r="T913" s="38">
        <f t="shared" si="74"/>
        <v>32400000</v>
      </c>
      <c r="U913" s="499"/>
    </row>
    <row r="914" spans="2:21" ht="17.45" customHeight="1">
      <c r="B914" s="39">
        <v>909</v>
      </c>
      <c r="C914" s="377" t="s">
        <v>3560</v>
      </c>
      <c r="D914" s="643" t="s">
        <v>3361</v>
      </c>
      <c r="E914" s="209" t="s">
        <v>3561</v>
      </c>
      <c r="F914" s="684"/>
      <c r="G914" s="684"/>
      <c r="H914" s="223" t="s">
        <v>3571</v>
      </c>
      <c r="I914" s="57" t="s">
        <v>3572</v>
      </c>
      <c r="J914" s="57" t="s">
        <v>3573</v>
      </c>
      <c r="K914" s="213">
        <v>44433</v>
      </c>
      <c r="L914" s="213">
        <v>45529</v>
      </c>
      <c r="M914" s="214">
        <v>36</v>
      </c>
      <c r="N914" s="215">
        <v>32400000</v>
      </c>
      <c r="O914" s="214">
        <f t="shared" si="75"/>
        <v>900000</v>
      </c>
      <c r="P914" s="116">
        <f t="shared" ca="1" si="76"/>
        <v>4.410769695216004</v>
      </c>
      <c r="Q914" s="117">
        <f t="shared" ca="1" si="77"/>
        <v>3600000</v>
      </c>
      <c r="R914" s="61"/>
      <c r="S914" s="118"/>
      <c r="T914" s="38">
        <f t="shared" si="74"/>
        <v>32400000</v>
      </c>
      <c r="U914" s="499"/>
    </row>
    <row r="915" spans="2:21" ht="17.45" customHeight="1">
      <c r="B915" s="26">
        <v>910</v>
      </c>
      <c r="C915" s="377" t="s">
        <v>3560</v>
      </c>
      <c r="D915" s="643" t="s">
        <v>3361</v>
      </c>
      <c r="E915" s="209" t="s">
        <v>3561</v>
      </c>
      <c r="F915" s="684"/>
      <c r="G915" s="684"/>
      <c r="H915" s="223" t="s">
        <v>3574</v>
      </c>
      <c r="I915" s="57" t="s">
        <v>3575</v>
      </c>
      <c r="J915" s="57" t="s">
        <v>3576</v>
      </c>
      <c r="K915" s="213">
        <v>44433</v>
      </c>
      <c r="L915" s="213">
        <v>45529</v>
      </c>
      <c r="M915" s="214">
        <v>36</v>
      </c>
      <c r="N915" s="215">
        <v>32400000</v>
      </c>
      <c r="O915" s="214">
        <f t="shared" si="75"/>
        <v>900000</v>
      </c>
      <c r="P915" s="116">
        <f t="shared" ca="1" si="76"/>
        <v>4.410769695216004</v>
      </c>
      <c r="Q915" s="117">
        <f t="shared" ca="1" si="77"/>
        <v>3600000</v>
      </c>
      <c r="R915" s="61"/>
      <c r="S915" s="118"/>
      <c r="T915" s="38">
        <f t="shared" si="74"/>
        <v>32400000</v>
      </c>
      <c r="U915" s="499"/>
    </row>
    <row r="916" spans="2:21" ht="17.45" customHeight="1">
      <c r="B916" s="39">
        <v>911</v>
      </c>
      <c r="C916" s="377" t="s">
        <v>3560</v>
      </c>
      <c r="D916" s="643" t="s">
        <v>3361</v>
      </c>
      <c r="E916" s="209" t="s">
        <v>3561</v>
      </c>
      <c r="F916" s="684"/>
      <c r="G916" s="684"/>
      <c r="H916" s="223" t="s">
        <v>3577</v>
      </c>
      <c r="I916" s="57" t="s">
        <v>3578</v>
      </c>
      <c r="J916" s="57" t="s">
        <v>3579</v>
      </c>
      <c r="K916" s="213">
        <v>44433</v>
      </c>
      <c r="L916" s="213">
        <v>45529</v>
      </c>
      <c r="M916" s="214">
        <v>36</v>
      </c>
      <c r="N916" s="215">
        <v>32400000</v>
      </c>
      <c r="O916" s="214">
        <f t="shared" si="75"/>
        <v>900000</v>
      </c>
      <c r="P916" s="116">
        <f t="shared" ca="1" si="76"/>
        <v>4.410769695216004</v>
      </c>
      <c r="Q916" s="117">
        <f t="shared" ca="1" si="77"/>
        <v>3600000</v>
      </c>
      <c r="R916" s="61"/>
      <c r="S916" s="118"/>
      <c r="T916" s="38">
        <f t="shared" si="74"/>
        <v>32400000</v>
      </c>
      <c r="U916" s="499"/>
    </row>
    <row r="917" spans="2:21" ht="17.45" customHeight="1">
      <c r="B917" s="26">
        <v>912</v>
      </c>
      <c r="C917" s="377" t="s">
        <v>3560</v>
      </c>
      <c r="D917" s="643" t="s">
        <v>3361</v>
      </c>
      <c r="E917" s="209" t="s">
        <v>3561</v>
      </c>
      <c r="F917" s="684"/>
      <c r="G917" s="684"/>
      <c r="H917" s="223" t="s">
        <v>3580</v>
      </c>
      <c r="I917" s="57" t="s">
        <v>3581</v>
      </c>
      <c r="J917" s="57" t="s">
        <v>3582</v>
      </c>
      <c r="K917" s="213">
        <v>44433</v>
      </c>
      <c r="L917" s="213">
        <v>45529</v>
      </c>
      <c r="M917" s="214">
        <v>36</v>
      </c>
      <c r="N917" s="215">
        <v>32400000</v>
      </c>
      <c r="O917" s="214">
        <f t="shared" si="75"/>
        <v>900000</v>
      </c>
      <c r="P917" s="116">
        <f t="shared" ca="1" si="76"/>
        <v>4.410769695216004</v>
      </c>
      <c r="Q917" s="117">
        <f t="shared" ca="1" si="77"/>
        <v>3600000</v>
      </c>
      <c r="R917" s="61"/>
      <c r="S917" s="118"/>
      <c r="T917" s="38">
        <f t="shared" si="74"/>
        <v>32400000</v>
      </c>
      <c r="U917" s="499"/>
    </row>
    <row r="918" spans="2:21" ht="17.45" customHeight="1">
      <c r="B918" s="39">
        <v>913</v>
      </c>
      <c r="C918" s="377" t="s">
        <v>3560</v>
      </c>
      <c r="D918" s="643" t="s">
        <v>3361</v>
      </c>
      <c r="E918" s="209" t="s">
        <v>3561</v>
      </c>
      <c r="F918" s="684"/>
      <c r="G918" s="684"/>
      <c r="H918" s="223" t="s">
        <v>3583</v>
      </c>
      <c r="I918" s="57" t="s">
        <v>3584</v>
      </c>
      <c r="J918" s="57" t="s">
        <v>3585</v>
      </c>
      <c r="K918" s="213">
        <v>44433</v>
      </c>
      <c r="L918" s="213">
        <v>45529</v>
      </c>
      <c r="M918" s="214">
        <v>36</v>
      </c>
      <c r="N918" s="215">
        <v>32400000</v>
      </c>
      <c r="O918" s="214">
        <f t="shared" si="75"/>
        <v>900000</v>
      </c>
      <c r="P918" s="116">
        <f t="shared" ca="1" si="76"/>
        <v>4.410769695216004</v>
      </c>
      <c r="Q918" s="117">
        <f t="shared" ca="1" si="77"/>
        <v>3600000</v>
      </c>
      <c r="R918" s="61"/>
      <c r="S918" s="118"/>
      <c r="T918" s="38">
        <f t="shared" si="74"/>
        <v>32400000</v>
      </c>
      <c r="U918" s="499"/>
    </row>
    <row r="919" spans="2:21" ht="17.45" customHeight="1">
      <c r="B919" s="26">
        <v>914</v>
      </c>
      <c r="C919" s="377" t="s">
        <v>3560</v>
      </c>
      <c r="D919" s="643" t="s">
        <v>3361</v>
      </c>
      <c r="E919" s="209" t="s">
        <v>3561</v>
      </c>
      <c r="F919" s="684"/>
      <c r="G919" s="684"/>
      <c r="H919" s="223" t="s">
        <v>3586</v>
      </c>
      <c r="I919" s="57" t="s">
        <v>3587</v>
      </c>
      <c r="J919" s="57" t="s">
        <v>3588</v>
      </c>
      <c r="K919" s="213">
        <v>44433</v>
      </c>
      <c r="L919" s="213">
        <v>45529</v>
      </c>
      <c r="M919" s="214">
        <v>36</v>
      </c>
      <c r="N919" s="215">
        <v>32400000</v>
      </c>
      <c r="O919" s="214">
        <f t="shared" si="75"/>
        <v>900000</v>
      </c>
      <c r="P919" s="116">
        <f t="shared" ca="1" si="76"/>
        <v>4.410769695216004</v>
      </c>
      <c r="Q919" s="117">
        <f t="shared" ca="1" si="77"/>
        <v>3600000</v>
      </c>
      <c r="R919" s="61"/>
      <c r="S919" s="118"/>
      <c r="T919" s="38">
        <f t="shared" si="74"/>
        <v>32400000</v>
      </c>
      <c r="U919" s="499"/>
    </row>
    <row r="920" spans="2:21" ht="17.45" customHeight="1">
      <c r="B920" s="39">
        <v>915</v>
      </c>
      <c r="C920" s="377" t="s">
        <v>3560</v>
      </c>
      <c r="D920" s="643" t="s">
        <v>3361</v>
      </c>
      <c r="E920" s="209" t="s">
        <v>3561</v>
      </c>
      <c r="F920" s="684"/>
      <c r="G920" s="684"/>
      <c r="H920" s="223" t="s">
        <v>3589</v>
      </c>
      <c r="I920" s="57" t="s">
        <v>3590</v>
      </c>
      <c r="J920" s="57" t="s">
        <v>3591</v>
      </c>
      <c r="K920" s="213">
        <v>44433</v>
      </c>
      <c r="L920" s="213">
        <v>45529</v>
      </c>
      <c r="M920" s="214">
        <v>36</v>
      </c>
      <c r="N920" s="215">
        <v>32400000</v>
      </c>
      <c r="O920" s="214">
        <f t="shared" si="75"/>
        <v>900000</v>
      </c>
      <c r="P920" s="116">
        <f t="shared" ca="1" si="76"/>
        <v>4.410769695216004</v>
      </c>
      <c r="Q920" s="117">
        <f t="shared" ca="1" si="77"/>
        <v>3600000</v>
      </c>
      <c r="R920" s="61"/>
      <c r="S920" s="118"/>
      <c r="T920" s="38">
        <f t="shared" si="74"/>
        <v>32400000</v>
      </c>
      <c r="U920" s="499"/>
    </row>
    <row r="921" spans="2:21" ht="17.45" customHeight="1">
      <c r="B921" s="26">
        <v>916</v>
      </c>
      <c r="C921" s="377" t="s">
        <v>3592</v>
      </c>
      <c r="D921" s="643" t="s">
        <v>3361</v>
      </c>
      <c r="E921" s="209" t="s">
        <v>3593</v>
      </c>
      <c r="F921" s="684"/>
      <c r="G921" s="684"/>
      <c r="H921" s="223" t="s">
        <v>3594</v>
      </c>
      <c r="I921" s="57" t="s">
        <v>3595</v>
      </c>
      <c r="J921" s="57" t="s">
        <v>3596</v>
      </c>
      <c r="K921" s="213">
        <v>44433</v>
      </c>
      <c r="L921" s="213">
        <v>45529</v>
      </c>
      <c r="M921" s="214">
        <v>36</v>
      </c>
      <c r="N921" s="215">
        <v>54000000</v>
      </c>
      <c r="O921" s="214">
        <f t="shared" si="75"/>
        <v>1500000</v>
      </c>
      <c r="P921" s="116">
        <f t="shared" ca="1" si="76"/>
        <v>4.410769695216004</v>
      </c>
      <c r="Q921" s="117">
        <f t="shared" ca="1" si="77"/>
        <v>6000000</v>
      </c>
      <c r="R921" s="61"/>
      <c r="S921" s="118"/>
      <c r="T921" s="38">
        <f t="shared" si="74"/>
        <v>54000000</v>
      </c>
      <c r="U921" s="499"/>
    </row>
    <row r="922" spans="2:21" ht="17.45" customHeight="1">
      <c r="B922" s="39">
        <v>917</v>
      </c>
      <c r="C922" s="377" t="s">
        <v>3592</v>
      </c>
      <c r="D922" s="643" t="s">
        <v>3361</v>
      </c>
      <c r="E922" s="209" t="s">
        <v>3593</v>
      </c>
      <c r="F922" s="684"/>
      <c r="G922" s="684"/>
      <c r="H922" s="223" t="s">
        <v>3597</v>
      </c>
      <c r="I922" s="57" t="s">
        <v>3598</v>
      </c>
      <c r="J922" s="57" t="s">
        <v>3599</v>
      </c>
      <c r="K922" s="213">
        <v>44433</v>
      </c>
      <c r="L922" s="213">
        <v>45529</v>
      </c>
      <c r="M922" s="214">
        <v>36</v>
      </c>
      <c r="N922" s="215">
        <v>54000000</v>
      </c>
      <c r="O922" s="214">
        <f t="shared" si="75"/>
        <v>1500000</v>
      </c>
      <c r="P922" s="116">
        <f t="shared" ca="1" si="76"/>
        <v>4.410769695216004</v>
      </c>
      <c r="Q922" s="117">
        <f t="shared" ca="1" si="77"/>
        <v>6000000</v>
      </c>
      <c r="R922" s="61"/>
      <c r="S922" s="118"/>
      <c r="T922" s="38">
        <f t="shared" si="74"/>
        <v>54000000</v>
      </c>
      <c r="U922" s="499"/>
    </row>
    <row r="923" spans="2:21" ht="17.45" customHeight="1">
      <c r="B923" s="26">
        <v>918</v>
      </c>
      <c r="C923" s="377" t="s">
        <v>3600</v>
      </c>
      <c r="D923" s="643" t="s">
        <v>3361</v>
      </c>
      <c r="E923" s="209" t="s">
        <v>3593</v>
      </c>
      <c r="F923" s="684"/>
      <c r="G923" s="684"/>
      <c r="H923" s="223" t="s">
        <v>3601</v>
      </c>
      <c r="I923" s="57" t="s">
        <v>3602</v>
      </c>
      <c r="J923" s="57" t="s">
        <v>3603</v>
      </c>
      <c r="K923" s="213">
        <v>44434</v>
      </c>
      <c r="L923" s="213">
        <v>45530</v>
      </c>
      <c r="M923" s="214">
        <v>36</v>
      </c>
      <c r="N923" s="215">
        <v>54000000</v>
      </c>
      <c r="O923" s="214">
        <f t="shared" si="75"/>
        <v>1500000</v>
      </c>
      <c r="P923" s="116">
        <f t="shared" ca="1" si="76"/>
        <v>4.3774363618826708</v>
      </c>
      <c r="Q923" s="117">
        <f t="shared" ca="1" si="77"/>
        <v>6000000</v>
      </c>
      <c r="R923" s="61"/>
      <c r="S923" s="118"/>
      <c r="T923" s="38">
        <f t="shared" si="74"/>
        <v>54000000</v>
      </c>
      <c r="U923" s="499"/>
    </row>
    <row r="924" spans="2:21" ht="17.45" customHeight="1">
      <c r="B924" s="39">
        <v>919</v>
      </c>
      <c r="C924" s="377" t="s">
        <v>3600</v>
      </c>
      <c r="D924" s="643" t="s">
        <v>3361</v>
      </c>
      <c r="E924" s="209" t="s">
        <v>3593</v>
      </c>
      <c r="F924" s="684"/>
      <c r="G924" s="684"/>
      <c r="H924" s="223" t="s">
        <v>3604</v>
      </c>
      <c r="I924" s="57" t="s">
        <v>3605</v>
      </c>
      <c r="J924" s="57" t="s">
        <v>3606</v>
      </c>
      <c r="K924" s="213">
        <v>44434</v>
      </c>
      <c r="L924" s="213">
        <v>45530</v>
      </c>
      <c r="M924" s="214">
        <v>36</v>
      </c>
      <c r="N924" s="215">
        <v>54000000</v>
      </c>
      <c r="O924" s="214">
        <f t="shared" si="75"/>
        <v>1500000</v>
      </c>
      <c r="P924" s="116">
        <f t="shared" ca="1" si="76"/>
        <v>4.3774363618826708</v>
      </c>
      <c r="Q924" s="117">
        <f t="shared" ca="1" si="77"/>
        <v>6000000</v>
      </c>
      <c r="R924" s="61"/>
      <c r="S924" s="118"/>
      <c r="T924" s="38">
        <f t="shared" si="74"/>
        <v>54000000</v>
      </c>
      <c r="U924" s="499"/>
    </row>
    <row r="925" spans="2:21" ht="17.45" customHeight="1">
      <c r="B925" s="26">
        <v>920</v>
      </c>
      <c r="C925" s="377" t="s">
        <v>3600</v>
      </c>
      <c r="D925" s="643" t="s">
        <v>3361</v>
      </c>
      <c r="E925" s="209" t="s">
        <v>3593</v>
      </c>
      <c r="F925" s="684"/>
      <c r="G925" s="684"/>
      <c r="H925" s="223" t="s">
        <v>3607</v>
      </c>
      <c r="I925" s="57" t="s">
        <v>3608</v>
      </c>
      <c r="J925" s="57" t="s">
        <v>3609</v>
      </c>
      <c r="K925" s="213">
        <v>44434</v>
      </c>
      <c r="L925" s="213">
        <v>45530</v>
      </c>
      <c r="M925" s="214">
        <v>36</v>
      </c>
      <c r="N925" s="215">
        <v>54000000</v>
      </c>
      <c r="O925" s="214">
        <f t="shared" si="75"/>
        <v>1500000</v>
      </c>
      <c r="P925" s="116">
        <f t="shared" ca="1" si="76"/>
        <v>4.3774363618826708</v>
      </c>
      <c r="Q925" s="117">
        <f t="shared" ca="1" si="77"/>
        <v>6000000</v>
      </c>
      <c r="R925" s="61"/>
      <c r="S925" s="118"/>
      <c r="T925" s="38">
        <f t="shared" si="74"/>
        <v>54000000</v>
      </c>
      <c r="U925" s="499"/>
    </row>
    <row r="926" spans="2:21" ht="17.45" customHeight="1">
      <c r="B926" s="39">
        <v>921</v>
      </c>
      <c r="C926" s="377" t="s">
        <v>3600</v>
      </c>
      <c r="D926" s="643" t="s">
        <v>3361</v>
      </c>
      <c r="E926" s="209" t="s">
        <v>3593</v>
      </c>
      <c r="F926" s="684"/>
      <c r="G926" s="684"/>
      <c r="H926" s="223" t="s">
        <v>3610</v>
      </c>
      <c r="I926" s="57" t="s">
        <v>3611</v>
      </c>
      <c r="J926" s="57" t="s">
        <v>3612</v>
      </c>
      <c r="K926" s="213">
        <v>44434</v>
      </c>
      <c r="L926" s="213">
        <v>45530</v>
      </c>
      <c r="M926" s="214">
        <v>36</v>
      </c>
      <c r="N926" s="215">
        <v>54000000</v>
      </c>
      <c r="O926" s="214">
        <f t="shared" si="75"/>
        <v>1500000</v>
      </c>
      <c r="P926" s="116">
        <f t="shared" ca="1" si="76"/>
        <v>4.3774363618826708</v>
      </c>
      <c r="Q926" s="117">
        <f t="shared" ca="1" si="77"/>
        <v>6000000</v>
      </c>
      <c r="R926" s="61"/>
      <c r="S926" s="118"/>
      <c r="T926" s="38">
        <f t="shared" si="74"/>
        <v>54000000</v>
      </c>
      <c r="U926" s="499"/>
    </row>
    <row r="927" spans="2:21" ht="17.45" customHeight="1">
      <c r="B927" s="26">
        <v>922</v>
      </c>
      <c r="C927" s="377" t="s">
        <v>3600</v>
      </c>
      <c r="D927" s="643" t="s">
        <v>3361</v>
      </c>
      <c r="E927" s="209" t="s">
        <v>3593</v>
      </c>
      <c r="F927" s="684"/>
      <c r="G927" s="684"/>
      <c r="H927" s="223" t="s">
        <v>3613</v>
      </c>
      <c r="I927" s="57" t="s">
        <v>3614</v>
      </c>
      <c r="J927" s="57" t="s">
        <v>3615</v>
      </c>
      <c r="K927" s="213">
        <v>44434</v>
      </c>
      <c r="L927" s="213">
        <v>45530</v>
      </c>
      <c r="M927" s="214">
        <v>36</v>
      </c>
      <c r="N927" s="215">
        <v>54000000</v>
      </c>
      <c r="O927" s="214">
        <f t="shared" si="75"/>
        <v>1500000</v>
      </c>
      <c r="P927" s="116">
        <f t="shared" ca="1" si="76"/>
        <v>4.3774363618826708</v>
      </c>
      <c r="Q927" s="117">
        <f t="shared" ca="1" si="77"/>
        <v>6000000</v>
      </c>
      <c r="R927" s="61"/>
      <c r="S927" s="118"/>
      <c r="T927" s="38">
        <f t="shared" si="74"/>
        <v>54000000</v>
      </c>
      <c r="U927" s="499"/>
    </row>
    <row r="928" spans="2:21" ht="17.45" customHeight="1">
      <c r="B928" s="39">
        <v>923</v>
      </c>
      <c r="C928" s="377" t="s">
        <v>3616</v>
      </c>
      <c r="D928" s="643" t="s">
        <v>3361</v>
      </c>
      <c r="E928" s="209" t="s">
        <v>3561</v>
      </c>
      <c r="F928" s="684"/>
      <c r="G928" s="684"/>
      <c r="H928" s="223" t="s">
        <v>3617</v>
      </c>
      <c r="I928" s="57" t="s">
        <v>3618</v>
      </c>
      <c r="J928" s="57" t="s">
        <v>3619</v>
      </c>
      <c r="K928" s="213">
        <v>44463</v>
      </c>
      <c r="L928" s="213">
        <v>45559</v>
      </c>
      <c r="M928" s="214">
        <v>36</v>
      </c>
      <c r="N928" s="215">
        <v>32400000</v>
      </c>
      <c r="O928" s="214">
        <f t="shared" si="75"/>
        <v>900000</v>
      </c>
      <c r="P928" s="116">
        <f t="shared" ca="1" si="76"/>
        <v>3.410769695216004</v>
      </c>
      <c r="Q928" s="117">
        <f t="shared" ca="1" si="77"/>
        <v>2700000</v>
      </c>
      <c r="R928" s="61"/>
      <c r="S928" s="118"/>
      <c r="T928" s="38">
        <f t="shared" si="74"/>
        <v>32400000</v>
      </c>
      <c r="U928" s="499"/>
    </row>
    <row r="929" spans="2:21" ht="17.45" customHeight="1">
      <c r="B929" s="26">
        <v>924</v>
      </c>
      <c r="C929" s="377" t="s">
        <v>3616</v>
      </c>
      <c r="D929" s="643" t="s">
        <v>3361</v>
      </c>
      <c r="E929" s="209" t="s">
        <v>3561</v>
      </c>
      <c r="F929" s="684"/>
      <c r="G929" s="684"/>
      <c r="H929" s="223" t="s">
        <v>3620</v>
      </c>
      <c r="I929" s="57" t="s">
        <v>3621</v>
      </c>
      <c r="J929" s="57" t="s">
        <v>3622</v>
      </c>
      <c r="K929" s="213">
        <v>44463</v>
      </c>
      <c r="L929" s="213">
        <v>45559</v>
      </c>
      <c r="M929" s="214">
        <v>36</v>
      </c>
      <c r="N929" s="215">
        <v>32400000</v>
      </c>
      <c r="O929" s="214">
        <f t="shared" si="75"/>
        <v>900000</v>
      </c>
      <c r="P929" s="116">
        <f t="shared" ca="1" si="76"/>
        <v>3.410769695216004</v>
      </c>
      <c r="Q929" s="117">
        <f t="shared" ca="1" si="77"/>
        <v>2700000</v>
      </c>
      <c r="R929" s="61"/>
      <c r="S929" s="118"/>
      <c r="T929" s="38">
        <f t="shared" si="74"/>
        <v>32400000</v>
      </c>
      <c r="U929" s="499"/>
    </row>
    <row r="930" spans="2:21" ht="17.45" customHeight="1">
      <c r="B930" s="39">
        <v>925</v>
      </c>
      <c r="C930" s="377" t="s">
        <v>3616</v>
      </c>
      <c r="D930" s="643" t="s">
        <v>3361</v>
      </c>
      <c r="E930" s="209" t="s">
        <v>3561</v>
      </c>
      <c r="F930" s="684"/>
      <c r="G930" s="684"/>
      <c r="H930" s="223" t="s">
        <v>3623</v>
      </c>
      <c r="I930" s="57" t="s">
        <v>3624</v>
      </c>
      <c r="J930" s="57" t="s">
        <v>3625</v>
      </c>
      <c r="K930" s="213">
        <v>44463</v>
      </c>
      <c r="L930" s="213">
        <v>45559</v>
      </c>
      <c r="M930" s="214">
        <v>36</v>
      </c>
      <c r="N930" s="215">
        <v>32400000</v>
      </c>
      <c r="O930" s="214">
        <f t="shared" si="75"/>
        <v>900000</v>
      </c>
      <c r="P930" s="116">
        <f t="shared" ca="1" si="76"/>
        <v>3.410769695216004</v>
      </c>
      <c r="Q930" s="117">
        <f t="shared" ca="1" si="77"/>
        <v>2700000</v>
      </c>
      <c r="R930" s="61"/>
      <c r="S930" s="118"/>
      <c r="T930" s="38">
        <f t="shared" si="74"/>
        <v>32400000</v>
      </c>
      <c r="U930" s="499"/>
    </row>
    <row r="931" spans="2:21" ht="17.45" customHeight="1">
      <c r="B931" s="26">
        <v>926</v>
      </c>
      <c r="C931" s="377" t="s">
        <v>3616</v>
      </c>
      <c r="D931" s="643" t="s">
        <v>3361</v>
      </c>
      <c r="E931" s="209" t="s">
        <v>3561</v>
      </c>
      <c r="F931" s="684"/>
      <c r="G931" s="684"/>
      <c r="H931" s="223" t="s">
        <v>3626</v>
      </c>
      <c r="I931" s="57" t="s">
        <v>3627</v>
      </c>
      <c r="J931" s="57" t="s">
        <v>3628</v>
      </c>
      <c r="K931" s="213">
        <v>44463</v>
      </c>
      <c r="L931" s="213">
        <v>45559</v>
      </c>
      <c r="M931" s="214">
        <v>36</v>
      </c>
      <c r="N931" s="215">
        <v>32400000</v>
      </c>
      <c r="O931" s="214">
        <f t="shared" si="75"/>
        <v>900000</v>
      </c>
      <c r="P931" s="116">
        <f t="shared" ca="1" si="76"/>
        <v>3.410769695216004</v>
      </c>
      <c r="Q931" s="117">
        <f t="shared" ca="1" si="77"/>
        <v>2700000</v>
      </c>
      <c r="R931" s="61"/>
      <c r="S931" s="118"/>
      <c r="T931" s="38">
        <f t="shared" si="74"/>
        <v>32400000</v>
      </c>
      <c r="U931" s="499"/>
    </row>
    <row r="932" spans="2:21" ht="17.45" customHeight="1">
      <c r="B932" s="39">
        <v>927</v>
      </c>
      <c r="C932" s="377" t="s">
        <v>3616</v>
      </c>
      <c r="D932" s="643" t="s">
        <v>3361</v>
      </c>
      <c r="E932" s="209" t="s">
        <v>3561</v>
      </c>
      <c r="F932" s="684"/>
      <c r="G932" s="684"/>
      <c r="H932" s="223" t="s">
        <v>3629</v>
      </c>
      <c r="I932" s="57" t="s">
        <v>3630</v>
      </c>
      <c r="J932" s="57" t="s">
        <v>3631</v>
      </c>
      <c r="K932" s="213">
        <v>44463</v>
      </c>
      <c r="L932" s="213">
        <v>45559</v>
      </c>
      <c r="M932" s="214">
        <v>36</v>
      </c>
      <c r="N932" s="215">
        <v>32400000</v>
      </c>
      <c r="O932" s="214">
        <f t="shared" si="75"/>
        <v>900000</v>
      </c>
      <c r="P932" s="116">
        <f t="shared" ca="1" si="76"/>
        <v>3.410769695216004</v>
      </c>
      <c r="Q932" s="117">
        <f t="shared" ca="1" si="77"/>
        <v>2700000</v>
      </c>
      <c r="R932" s="61"/>
      <c r="S932" s="118"/>
      <c r="T932" s="38">
        <f t="shared" si="74"/>
        <v>32400000</v>
      </c>
      <c r="U932" s="499"/>
    </row>
    <row r="933" spans="2:21" ht="17.45" customHeight="1">
      <c r="B933" s="26">
        <v>928</v>
      </c>
      <c r="C933" s="377" t="s">
        <v>3616</v>
      </c>
      <c r="D933" s="643" t="s">
        <v>3361</v>
      </c>
      <c r="E933" s="209" t="s">
        <v>3561</v>
      </c>
      <c r="F933" s="684"/>
      <c r="G933" s="684"/>
      <c r="H933" s="223" t="s">
        <v>3632</v>
      </c>
      <c r="I933" s="57" t="s">
        <v>3633</v>
      </c>
      <c r="J933" s="57" t="s">
        <v>3634</v>
      </c>
      <c r="K933" s="213">
        <v>44463</v>
      </c>
      <c r="L933" s="213">
        <v>45559</v>
      </c>
      <c r="M933" s="214">
        <v>36</v>
      </c>
      <c r="N933" s="215">
        <v>32400000</v>
      </c>
      <c r="O933" s="214">
        <f t="shared" si="75"/>
        <v>900000</v>
      </c>
      <c r="P933" s="116">
        <f t="shared" ca="1" si="76"/>
        <v>3.410769695216004</v>
      </c>
      <c r="Q933" s="117">
        <f t="shared" ca="1" si="77"/>
        <v>2700000</v>
      </c>
      <c r="R933" s="61"/>
      <c r="S933" s="118"/>
      <c r="T933" s="38">
        <f t="shared" si="74"/>
        <v>32400000</v>
      </c>
      <c r="U933" s="499"/>
    </row>
    <row r="934" spans="2:21" ht="17.45" customHeight="1">
      <c r="B934" s="39">
        <v>929</v>
      </c>
      <c r="C934" s="377" t="s">
        <v>3616</v>
      </c>
      <c r="D934" s="643" t="s">
        <v>3361</v>
      </c>
      <c r="E934" s="209" t="s">
        <v>3561</v>
      </c>
      <c r="F934" s="684"/>
      <c r="G934" s="684"/>
      <c r="H934" s="223" t="s">
        <v>3635</v>
      </c>
      <c r="I934" s="57" t="s">
        <v>3636</v>
      </c>
      <c r="J934" s="57" t="s">
        <v>3637</v>
      </c>
      <c r="K934" s="213">
        <v>44463</v>
      </c>
      <c r="L934" s="213">
        <v>45559</v>
      </c>
      <c r="M934" s="214">
        <v>36</v>
      </c>
      <c r="N934" s="215">
        <v>32400000</v>
      </c>
      <c r="O934" s="214">
        <f t="shared" si="75"/>
        <v>900000</v>
      </c>
      <c r="P934" s="116">
        <f t="shared" ca="1" si="76"/>
        <v>3.410769695216004</v>
      </c>
      <c r="Q934" s="117">
        <f t="shared" ca="1" si="77"/>
        <v>2700000</v>
      </c>
      <c r="R934" s="61"/>
      <c r="S934" s="118"/>
      <c r="T934" s="38">
        <f t="shared" si="74"/>
        <v>32400000</v>
      </c>
      <c r="U934" s="499"/>
    </row>
    <row r="935" spans="2:21" ht="17.45" customHeight="1">
      <c r="B935" s="26">
        <v>930</v>
      </c>
      <c r="C935" s="377" t="s">
        <v>3616</v>
      </c>
      <c r="D935" s="643" t="s">
        <v>3361</v>
      </c>
      <c r="E935" s="209" t="s">
        <v>3561</v>
      </c>
      <c r="F935" s="684"/>
      <c r="G935" s="684"/>
      <c r="H935" s="223" t="s">
        <v>3638</v>
      </c>
      <c r="I935" s="57" t="s">
        <v>3639</v>
      </c>
      <c r="J935" s="57" t="s">
        <v>3640</v>
      </c>
      <c r="K935" s="213">
        <v>44463</v>
      </c>
      <c r="L935" s="213">
        <v>45559</v>
      </c>
      <c r="M935" s="214">
        <v>36</v>
      </c>
      <c r="N935" s="215">
        <v>32400000</v>
      </c>
      <c r="O935" s="214">
        <f t="shared" si="75"/>
        <v>900000</v>
      </c>
      <c r="P935" s="116">
        <f t="shared" ca="1" si="76"/>
        <v>3.410769695216004</v>
      </c>
      <c r="Q935" s="117">
        <f t="shared" ca="1" si="77"/>
        <v>2700000</v>
      </c>
      <c r="R935" s="61"/>
      <c r="S935" s="118"/>
      <c r="T935" s="38">
        <f t="shared" si="74"/>
        <v>32400000</v>
      </c>
      <c r="U935" s="499"/>
    </row>
    <row r="936" spans="2:21" ht="17.45" customHeight="1">
      <c r="B936" s="39">
        <v>931</v>
      </c>
      <c r="C936" s="377" t="s">
        <v>3616</v>
      </c>
      <c r="D936" s="643" t="s">
        <v>3361</v>
      </c>
      <c r="E936" s="209" t="s">
        <v>3561</v>
      </c>
      <c r="F936" s="684"/>
      <c r="G936" s="684"/>
      <c r="H936" s="223" t="s">
        <v>3641</v>
      </c>
      <c r="I936" s="57" t="s">
        <v>3642</v>
      </c>
      <c r="J936" s="57" t="s">
        <v>3643</v>
      </c>
      <c r="K936" s="213">
        <v>44463</v>
      </c>
      <c r="L936" s="213">
        <v>45559</v>
      </c>
      <c r="M936" s="214">
        <v>36</v>
      </c>
      <c r="N936" s="215">
        <v>32400000</v>
      </c>
      <c r="O936" s="214">
        <f t="shared" si="75"/>
        <v>900000</v>
      </c>
      <c r="P936" s="116">
        <f t="shared" ca="1" si="76"/>
        <v>3.410769695216004</v>
      </c>
      <c r="Q936" s="117">
        <f t="shared" ca="1" si="77"/>
        <v>2700000</v>
      </c>
      <c r="R936" s="61"/>
      <c r="S936" s="118"/>
      <c r="T936" s="38">
        <f t="shared" si="74"/>
        <v>32400000</v>
      </c>
      <c r="U936" s="499"/>
    </row>
    <row r="937" spans="2:21" ht="17.45" customHeight="1">
      <c r="B937" s="26">
        <v>932</v>
      </c>
      <c r="C937" s="377" t="s">
        <v>3644</v>
      </c>
      <c r="D937" s="643" t="s">
        <v>3361</v>
      </c>
      <c r="E937" s="209" t="s">
        <v>3593</v>
      </c>
      <c r="F937" s="684"/>
      <c r="G937" s="684"/>
      <c r="H937" s="223" t="s">
        <v>3645</v>
      </c>
      <c r="I937" s="57" t="s">
        <v>3646</v>
      </c>
      <c r="J937" s="57" t="s">
        <v>3647</v>
      </c>
      <c r="K937" s="213">
        <v>44463</v>
      </c>
      <c r="L937" s="213">
        <v>45559</v>
      </c>
      <c r="M937" s="214">
        <v>36</v>
      </c>
      <c r="N937" s="215">
        <v>54000000</v>
      </c>
      <c r="O937" s="214">
        <f t="shared" si="75"/>
        <v>1500000</v>
      </c>
      <c r="P937" s="116">
        <f t="shared" ca="1" si="76"/>
        <v>3.410769695216004</v>
      </c>
      <c r="Q937" s="117">
        <f t="shared" ca="1" si="77"/>
        <v>4500000</v>
      </c>
      <c r="R937" s="61"/>
      <c r="S937" s="118"/>
      <c r="T937" s="38">
        <f t="shared" si="74"/>
        <v>54000000</v>
      </c>
      <c r="U937" s="499"/>
    </row>
    <row r="938" spans="2:21" ht="17.45" customHeight="1">
      <c r="B938" s="39">
        <v>933</v>
      </c>
      <c r="C938" s="377" t="s">
        <v>3644</v>
      </c>
      <c r="D938" s="643" t="s">
        <v>3361</v>
      </c>
      <c r="E938" s="209" t="s">
        <v>3593</v>
      </c>
      <c r="F938" s="684"/>
      <c r="G938" s="684"/>
      <c r="H938" s="223" t="s">
        <v>3648</v>
      </c>
      <c r="I938" s="57" t="s">
        <v>3649</v>
      </c>
      <c r="J938" s="57" t="s">
        <v>3650</v>
      </c>
      <c r="K938" s="213">
        <v>44463</v>
      </c>
      <c r="L938" s="213">
        <v>45559</v>
      </c>
      <c r="M938" s="214">
        <v>36</v>
      </c>
      <c r="N938" s="215">
        <v>54000000</v>
      </c>
      <c r="O938" s="214">
        <f t="shared" si="75"/>
        <v>1500000</v>
      </c>
      <c r="P938" s="116">
        <f t="shared" ca="1" si="76"/>
        <v>3.410769695216004</v>
      </c>
      <c r="Q938" s="117">
        <f t="shared" ca="1" si="77"/>
        <v>4500000</v>
      </c>
      <c r="R938" s="61"/>
      <c r="S938" s="118"/>
      <c r="T938" s="38">
        <f t="shared" si="74"/>
        <v>54000000</v>
      </c>
      <c r="U938" s="499"/>
    </row>
    <row r="939" spans="2:21" ht="17.45" customHeight="1">
      <c r="B939" s="26">
        <v>934</v>
      </c>
      <c r="C939" s="399" t="s">
        <v>3644</v>
      </c>
      <c r="D939" s="652" t="s">
        <v>3361</v>
      </c>
      <c r="E939" s="246" t="s">
        <v>3593</v>
      </c>
      <c r="F939" s="686"/>
      <c r="G939" s="686"/>
      <c r="H939" s="335" t="s">
        <v>3651</v>
      </c>
      <c r="I939" s="336" t="s">
        <v>3652</v>
      </c>
      <c r="J939" s="336" t="s">
        <v>3653</v>
      </c>
      <c r="K939" s="422">
        <v>44463</v>
      </c>
      <c r="L939" s="422">
        <v>45559</v>
      </c>
      <c r="M939" s="60">
        <v>36</v>
      </c>
      <c r="N939" s="371">
        <v>54000000</v>
      </c>
      <c r="O939" s="60">
        <f t="shared" si="75"/>
        <v>1500000</v>
      </c>
      <c r="P939" s="74">
        <f t="shared" ca="1" si="76"/>
        <v>3.410769695216004</v>
      </c>
      <c r="Q939" s="75">
        <f t="shared" ca="1" si="77"/>
        <v>4500000</v>
      </c>
      <c r="R939" s="127"/>
      <c r="S939" s="128"/>
      <c r="T939" s="108">
        <f t="shared" si="74"/>
        <v>54000000</v>
      </c>
      <c r="U939" s="499"/>
    </row>
    <row r="940" spans="2:21" ht="17.45" customHeight="1">
      <c r="B940" s="39">
        <v>935</v>
      </c>
      <c r="C940" s="380" t="s">
        <v>3654</v>
      </c>
      <c r="D940" s="652" t="s">
        <v>3361</v>
      </c>
      <c r="E940" s="209" t="s">
        <v>3561</v>
      </c>
      <c r="F940" s="684"/>
      <c r="G940" s="684"/>
      <c r="H940" s="223" t="s">
        <v>3655</v>
      </c>
      <c r="I940" s="57" t="s">
        <v>3656</v>
      </c>
      <c r="J940" s="57" t="s">
        <v>3657</v>
      </c>
      <c r="K940" s="415">
        <v>44469</v>
      </c>
      <c r="L940" s="415">
        <v>45565</v>
      </c>
      <c r="M940" s="64">
        <v>36</v>
      </c>
      <c r="N940" s="358">
        <v>32400000</v>
      </c>
      <c r="O940" s="64">
        <f t="shared" si="75"/>
        <v>900000</v>
      </c>
      <c r="P940" s="74">
        <f t="shared" ca="1" si="76"/>
        <v>3.2107696952160039</v>
      </c>
      <c r="Q940" s="75">
        <f t="shared" ca="1" si="77"/>
        <v>2700000</v>
      </c>
      <c r="R940" s="61"/>
      <c r="S940" s="118"/>
      <c r="T940" s="108">
        <f t="shared" si="74"/>
        <v>32400000</v>
      </c>
      <c r="U940" s="499"/>
    </row>
    <row r="941" spans="2:21" ht="17.45" customHeight="1">
      <c r="B941" s="26">
        <v>936</v>
      </c>
      <c r="C941" s="380" t="s">
        <v>3654</v>
      </c>
      <c r="D941" s="652" t="s">
        <v>3361</v>
      </c>
      <c r="E941" s="209" t="s">
        <v>3561</v>
      </c>
      <c r="F941" s="684"/>
      <c r="G941" s="684"/>
      <c r="H941" s="223" t="s">
        <v>3658</v>
      </c>
      <c r="I941" s="57" t="s">
        <v>3659</v>
      </c>
      <c r="J941" s="57" t="s">
        <v>3660</v>
      </c>
      <c r="K941" s="415">
        <v>44469</v>
      </c>
      <c r="L941" s="415">
        <v>45565</v>
      </c>
      <c r="M941" s="64">
        <v>36</v>
      </c>
      <c r="N941" s="358">
        <v>32400000</v>
      </c>
      <c r="O941" s="64">
        <f t="shared" si="75"/>
        <v>900000</v>
      </c>
      <c r="P941" s="74">
        <f t="shared" ca="1" si="76"/>
        <v>3.2107696952160039</v>
      </c>
      <c r="Q941" s="75">
        <f t="shared" ca="1" si="77"/>
        <v>2700000</v>
      </c>
      <c r="R941" s="61"/>
      <c r="S941" s="118"/>
      <c r="T941" s="108">
        <f t="shared" si="74"/>
        <v>32400000</v>
      </c>
      <c r="U941" s="499"/>
    </row>
    <row r="942" spans="2:21" ht="17.45" customHeight="1">
      <c r="B942" s="39">
        <v>937</v>
      </c>
      <c r="C942" s="380" t="s">
        <v>3654</v>
      </c>
      <c r="D942" s="652" t="s">
        <v>3361</v>
      </c>
      <c r="E942" s="209" t="s">
        <v>3561</v>
      </c>
      <c r="F942" s="684"/>
      <c r="G942" s="684"/>
      <c r="H942" s="223" t="s">
        <v>3661</v>
      </c>
      <c r="I942" s="57" t="s">
        <v>3662</v>
      </c>
      <c r="J942" s="57" t="s">
        <v>3663</v>
      </c>
      <c r="K942" s="415">
        <v>44469</v>
      </c>
      <c r="L942" s="415">
        <v>45565</v>
      </c>
      <c r="M942" s="64">
        <v>36</v>
      </c>
      <c r="N942" s="358">
        <v>32400000</v>
      </c>
      <c r="O942" s="64">
        <f t="shared" si="75"/>
        <v>900000</v>
      </c>
      <c r="P942" s="74">
        <f t="shared" ca="1" si="76"/>
        <v>3.2107696952160039</v>
      </c>
      <c r="Q942" s="75">
        <f t="shared" ca="1" si="77"/>
        <v>2700000</v>
      </c>
      <c r="R942" s="61"/>
      <c r="S942" s="118"/>
      <c r="T942" s="108">
        <f t="shared" si="74"/>
        <v>32400000</v>
      </c>
      <c r="U942" s="499"/>
    </row>
    <row r="943" spans="2:21" ht="17.45" customHeight="1">
      <c r="B943" s="26">
        <v>938</v>
      </c>
      <c r="C943" s="380" t="s">
        <v>3654</v>
      </c>
      <c r="D943" s="652" t="s">
        <v>3361</v>
      </c>
      <c r="E943" s="209" t="s">
        <v>3561</v>
      </c>
      <c r="F943" s="684"/>
      <c r="G943" s="684"/>
      <c r="H943" s="223" t="s">
        <v>3664</v>
      </c>
      <c r="I943" s="57" t="s">
        <v>3665</v>
      </c>
      <c r="J943" s="57" t="s">
        <v>3666</v>
      </c>
      <c r="K943" s="415">
        <v>44469</v>
      </c>
      <c r="L943" s="415">
        <v>45565</v>
      </c>
      <c r="M943" s="64">
        <v>36</v>
      </c>
      <c r="N943" s="358">
        <v>32400000</v>
      </c>
      <c r="O943" s="64">
        <f t="shared" si="75"/>
        <v>900000</v>
      </c>
      <c r="P943" s="74">
        <f t="shared" ref="P943:P1006" ca="1" si="78">($P$3-K943)/30</f>
        <v>3.2107696952160039</v>
      </c>
      <c r="Q943" s="75">
        <f t="shared" ref="Q943:Q1006" ca="1" si="79">LEFT(P943,2)*O943</f>
        <v>2700000</v>
      </c>
      <c r="R943" s="61"/>
      <c r="S943" s="118"/>
      <c r="T943" s="108">
        <f t="shared" si="74"/>
        <v>32400000</v>
      </c>
      <c r="U943" s="499"/>
    </row>
    <row r="944" spans="2:21" ht="17.45" customHeight="1">
      <c r="B944" s="39">
        <v>939</v>
      </c>
      <c r="C944" s="380" t="s">
        <v>3654</v>
      </c>
      <c r="D944" s="652" t="s">
        <v>3361</v>
      </c>
      <c r="E944" s="209" t="s">
        <v>3561</v>
      </c>
      <c r="F944" s="684"/>
      <c r="G944" s="684"/>
      <c r="H944" s="223" t="s">
        <v>3667</v>
      </c>
      <c r="I944" s="57" t="s">
        <v>3668</v>
      </c>
      <c r="J944" s="57" t="s">
        <v>3669</v>
      </c>
      <c r="K944" s="415">
        <v>44469</v>
      </c>
      <c r="L944" s="415">
        <v>45565</v>
      </c>
      <c r="M944" s="64">
        <v>36</v>
      </c>
      <c r="N944" s="358">
        <v>32400000</v>
      </c>
      <c r="O944" s="64">
        <f t="shared" si="75"/>
        <v>900000</v>
      </c>
      <c r="P944" s="74">
        <f t="shared" ca="1" si="78"/>
        <v>3.2107696952160039</v>
      </c>
      <c r="Q944" s="75">
        <f t="shared" ca="1" si="79"/>
        <v>2700000</v>
      </c>
      <c r="R944" s="61"/>
      <c r="S944" s="118"/>
      <c r="T944" s="108">
        <f t="shared" si="74"/>
        <v>32400000</v>
      </c>
      <c r="U944" s="499"/>
    </row>
    <row r="945" spans="2:21" ht="17.45" customHeight="1">
      <c r="B945" s="26">
        <v>940</v>
      </c>
      <c r="C945" s="380" t="s">
        <v>3654</v>
      </c>
      <c r="D945" s="652" t="s">
        <v>3361</v>
      </c>
      <c r="E945" s="209" t="s">
        <v>3561</v>
      </c>
      <c r="F945" s="684"/>
      <c r="G945" s="684"/>
      <c r="H945" s="223" t="s">
        <v>3670</v>
      </c>
      <c r="I945" s="57" t="s">
        <v>3671</v>
      </c>
      <c r="J945" s="57" t="s">
        <v>3672</v>
      </c>
      <c r="K945" s="415">
        <v>44469</v>
      </c>
      <c r="L945" s="415">
        <v>45565</v>
      </c>
      <c r="M945" s="64">
        <v>36</v>
      </c>
      <c r="N945" s="358">
        <v>32400000</v>
      </c>
      <c r="O945" s="64">
        <f t="shared" si="75"/>
        <v>900000</v>
      </c>
      <c r="P945" s="74">
        <f t="shared" ca="1" si="78"/>
        <v>3.2107696952160039</v>
      </c>
      <c r="Q945" s="75">
        <f t="shared" ca="1" si="79"/>
        <v>2700000</v>
      </c>
      <c r="R945" s="61"/>
      <c r="S945" s="118"/>
      <c r="T945" s="108">
        <f t="shared" si="74"/>
        <v>32400000</v>
      </c>
      <c r="U945" s="499"/>
    </row>
    <row r="946" spans="2:21" ht="17.45" customHeight="1">
      <c r="B946" s="39">
        <v>941</v>
      </c>
      <c r="C946" s="380" t="s">
        <v>3654</v>
      </c>
      <c r="D946" s="652" t="s">
        <v>3361</v>
      </c>
      <c r="E946" s="209" t="s">
        <v>3561</v>
      </c>
      <c r="F946" s="684"/>
      <c r="G946" s="684"/>
      <c r="H946" s="223" t="s">
        <v>3673</v>
      </c>
      <c r="I946" s="57" t="s">
        <v>3674</v>
      </c>
      <c r="J946" s="57" t="s">
        <v>3675</v>
      </c>
      <c r="K946" s="415">
        <v>44469</v>
      </c>
      <c r="L946" s="415">
        <v>45565</v>
      </c>
      <c r="M946" s="64">
        <v>36</v>
      </c>
      <c r="N946" s="358">
        <v>32400000</v>
      </c>
      <c r="O946" s="64">
        <f t="shared" si="75"/>
        <v>900000</v>
      </c>
      <c r="P946" s="74">
        <f t="shared" ca="1" si="78"/>
        <v>3.2107696952160039</v>
      </c>
      <c r="Q946" s="75">
        <f t="shared" ca="1" si="79"/>
        <v>2700000</v>
      </c>
      <c r="R946" s="61"/>
      <c r="S946" s="118"/>
      <c r="T946" s="108">
        <f t="shared" si="74"/>
        <v>32400000</v>
      </c>
      <c r="U946" s="499"/>
    </row>
    <row r="947" spans="2:21" ht="17.45" customHeight="1">
      <c r="B947" s="26">
        <v>942</v>
      </c>
      <c r="C947" s="380" t="s">
        <v>3654</v>
      </c>
      <c r="D947" s="643" t="s">
        <v>3361</v>
      </c>
      <c r="E947" s="209" t="s">
        <v>3561</v>
      </c>
      <c r="F947" s="684"/>
      <c r="G947" s="684"/>
      <c r="H947" s="223" t="s">
        <v>3676</v>
      </c>
      <c r="I947" s="57" t="s">
        <v>3677</v>
      </c>
      <c r="J947" s="57" t="s">
        <v>3678</v>
      </c>
      <c r="K947" s="415">
        <v>44469</v>
      </c>
      <c r="L947" s="415">
        <v>45565</v>
      </c>
      <c r="M947" s="64">
        <v>36</v>
      </c>
      <c r="N947" s="358">
        <v>32400000</v>
      </c>
      <c r="O947" s="64">
        <f t="shared" si="75"/>
        <v>900000</v>
      </c>
      <c r="P947" s="116">
        <f t="shared" ca="1" si="78"/>
        <v>3.2107696952160039</v>
      </c>
      <c r="Q947" s="117">
        <f t="shared" ca="1" si="79"/>
        <v>2700000</v>
      </c>
      <c r="R947" s="61"/>
      <c r="S947" s="118"/>
      <c r="T947" s="108">
        <f t="shared" si="74"/>
        <v>32400000</v>
      </c>
      <c r="U947" s="499"/>
    </row>
    <row r="948" spans="2:21" ht="17.45" customHeight="1">
      <c r="B948" s="39">
        <v>943</v>
      </c>
      <c r="C948" s="377" t="s">
        <v>3679</v>
      </c>
      <c r="D948" s="643" t="s">
        <v>3361</v>
      </c>
      <c r="E948" s="209" t="s">
        <v>3561</v>
      </c>
      <c r="F948" s="687"/>
      <c r="G948" s="687"/>
      <c r="H948" s="211" t="s">
        <v>3680</v>
      </c>
      <c r="I948" s="212" t="s">
        <v>3681</v>
      </c>
      <c r="J948" s="212" t="s">
        <v>3682</v>
      </c>
      <c r="K948" s="213">
        <v>44477</v>
      </c>
      <c r="L948" s="213">
        <v>45573</v>
      </c>
      <c r="M948" s="214">
        <v>36</v>
      </c>
      <c r="N948" s="358">
        <v>32400000</v>
      </c>
      <c r="O948" s="64">
        <f t="shared" si="75"/>
        <v>900000</v>
      </c>
      <c r="P948" s="116">
        <f t="shared" ca="1" si="78"/>
        <v>2.9441030285493373</v>
      </c>
      <c r="Q948" s="117">
        <f t="shared" ca="1" si="79"/>
        <v>1800000</v>
      </c>
      <c r="R948" s="105"/>
      <c r="S948" s="118"/>
      <c r="T948" s="108">
        <f t="shared" si="74"/>
        <v>32400000</v>
      </c>
      <c r="U948" s="499"/>
    </row>
    <row r="949" spans="2:21" ht="17.45" customHeight="1">
      <c r="B949" s="26">
        <v>944</v>
      </c>
      <c r="C949" s="377" t="s">
        <v>3679</v>
      </c>
      <c r="D949" s="643" t="s">
        <v>3361</v>
      </c>
      <c r="E949" s="209" t="s">
        <v>3561</v>
      </c>
      <c r="F949" s="687"/>
      <c r="G949" s="687"/>
      <c r="H949" s="211" t="s">
        <v>3683</v>
      </c>
      <c r="I949" s="212" t="s">
        <v>3684</v>
      </c>
      <c r="J949" s="212" t="s">
        <v>3685</v>
      </c>
      <c r="K949" s="213">
        <v>44477</v>
      </c>
      <c r="L949" s="213">
        <v>45573</v>
      </c>
      <c r="M949" s="214">
        <v>36</v>
      </c>
      <c r="N949" s="358">
        <v>32400000</v>
      </c>
      <c r="O949" s="64">
        <f t="shared" si="75"/>
        <v>900000</v>
      </c>
      <c r="P949" s="116">
        <f t="shared" ca="1" si="78"/>
        <v>2.9441030285493373</v>
      </c>
      <c r="Q949" s="117">
        <f t="shared" ca="1" si="79"/>
        <v>1800000</v>
      </c>
      <c r="R949" s="105"/>
      <c r="S949" s="118"/>
      <c r="T949" s="108">
        <f t="shared" si="74"/>
        <v>32400000</v>
      </c>
      <c r="U949" s="499"/>
    </row>
    <row r="950" spans="2:21" ht="17.45" customHeight="1">
      <c r="B950" s="39">
        <v>945</v>
      </c>
      <c r="C950" s="377" t="s">
        <v>3679</v>
      </c>
      <c r="D950" s="643" t="s">
        <v>3361</v>
      </c>
      <c r="E950" s="209" t="s">
        <v>3561</v>
      </c>
      <c r="F950" s="687"/>
      <c r="G950" s="687"/>
      <c r="H950" s="211" t="s">
        <v>3686</v>
      </c>
      <c r="I950" s="212" t="s">
        <v>3687</v>
      </c>
      <c r="J950" s="212" t="s">
        <v>3688</v>
      </c>
      <c r="K950" s="213">
        <v>44477</v>
      </c>
      <c r="L950" s="213">
        <v>45573</v>
      </c>
      <c r="M950" s="214">
        <v>36</v>
      </c>
      <c r="N950" s="358">
        <v>32400000</v>
      </c>
      <c r="O950" s="64">
        <f t="shared" si="75"/>
        <v>900000</v>
      </c>
      <c r="P950" s="116">
        <f t="shared" ca="1" si="78"/>
        <v>2.9441030285493373</v>
      </c>
      <c r="Q950" s="117">
        <f t="shared" ca="1" si="79"/>
        <v>1800000</v>
      </c>
      <c r="R950" s="105"/>
      <c r="S950" s="118"/>
      <c r="T950" s="108">
        <f t="shared" si="74"/>
        <v>32400000</v>
      </c>
      <c r="U950" s="499"/>
    </row>
    <row r="951" spans="2:21" ht="17.45" customHeight="1">
      <c r="B951" s="26">
        <v>946</v>
      </c>
      <c r="C951" s="377" t="s">
        <v>3679</v>
      </c>
      <c r="D951" s="643" t="s">
        <v>3361</v>
      </c>
      <c r="E951" s="209" t="s">
        <v>3561</v>
      </c>
      <c r="F951" s="687"/>
      <c r="G951" s="687"/>
      <c r="H951" s="211" t="s">
        <v>3689</v>
      </c>
      <c r="I951" s="212" t="s">
        <v>3690</v>
      </c>
      <c r="J951" s="212" t="s">
        <v>3691</v>
      </c>
      <c r="K951" s="213">
        <v>44477</v>
      </c>
      <c r="L951" s="213">
        <v>45573</v>
      </c>
      <c r="M951" s="214">
        <v>36</v>
      </c>
      <c r="N951" s="358">
        <v>32400000</v>
      </c>
      <c r="O951" s="64">
        <f t="shared" si="75"/>
        <v>900000</v>
      </c>
      <c r="P951" s="116">
        <f t="shared" ca="1" si="78"/>
        <v>2.9441030285493373</v>
      </c>
      <c r="Q951" s="117">
        <f t="shared" ca="1" si="79"/>
        <v>1800000</v>
      </c>
      <c r="R951" s="105"/>
      <c r="S951" s="118"/>
      <c r="T951" s="108">
        <f t="shared" si="74"/>
        <v>32400000</v>
      </c>
      <c r="U951" s="499"/>
    </row>
    <row r="952" spans="2:21" ht="17.45" customHeight="1">
      <c r="B952" s="39">
        <v>947</v>
      </c>
      <c r="C952" s="377" t="s">
        <v>3679</v>
      </c>
      <c r="D952" s="643" t="s">
        <v>3361</v>
      </c>
      <c r="E952" s="209" t="s">
        <v>3561</v>
      </c>
      <c r="F952" s="687"/>
      <c r="G952" s="687"/>
      <c r="H952" s="211" t="s">
        <v>3692</v>
      </c>
      <c r="I952" s="212" t="s">
        <v>3693</v>
      </c>
      <c r="J952" s="212" t="s">
        <v>3694</v>
      </c>
      <c r="K952" s="213">
        <v>44477</v>
      </c>
      <c r="L952" s="213">
        <v>45573</v>
      </c>
      <c r="M952" s="214">
        <v>36</v>
      </c>
      <c r="N952" s="358">
        <v>32400000</v>
      </c>
      <c r="O952" s="64">
        <f t="shared" si="75"/>
        <v>900000</v>
      </c>
      <c r="P952" s="116">
        <f t="shared" ca="1" si="78"/>
        <v>2.9441030285493373</v>
      </c>
      <c r="Q952" s="117">
        <f t="shared" ca="1" si="79"/>
        <v>1800000</v>
      </c>
      <c r="R952" s="105"/>
      <c r="S952" s="118"/>
      <c r="T952" s="108">
        <f t="shared" si="74"/>
        <v>32400000</v>
      </c>
      <c r="U952" s="499"/>
    </row>
    <row r="953" spans="2:21" ht="17.45" customHeight="1">
      <c r="B953" s="26">
        <v>948</v>
      </c>
      <c r="C953" s="377" t="s">
        <v>3679</v>
      </c>
      <c r="D953" s="643" t="s">
        <v>3361</v>
      </c>
      <c r="E953" s="209" t="s">
        <v>3561</v>
      </c>
      <c r="F953" s="687"/>
      <c r="G953" s="687"/>
      <c r="H953" s="211" t="s">
        <v>3695</v>
      </c>
      <c r="I953" s="212" t="s">
        <v>3696</v>
      </c>
      <c r="J953" s="212" t="s">
        <v>3697</v>
      </c>
      <c r="K953" s="213">
        <v>44477</v>
      </c>
      <c r="L953" s="213">
        <v>45573</v>
      </c>
      <c r="M953" s="214">
        <v>36</v>
      </c>
      <c r="N953" s="358">
        <v>32400000</v>
      </c>
      <c r="O953" s="64">
        <f t="shared" si="75"/>
        <v>900000</v>
      </c>
      <c r="P953" s="116">
        <f t="shared" ca="1" si="78"/>
        <v>2.9441030285493373</v>
      </c>
      <c r="Q953" s="117">
        <f t="shared" ca="1" si="79"/>
        <v>1800000</v>
      </c>
      <c r="R953" s="105"/>
      <c r="S953" s="118"/>
      <c r="T953" s="108">
        <f t="shared" si="74"/>
        <v>32400000</v>
      </c>
      <c r="U953" s="499"/>
    </row>
    <row r="954" spans="2:21" ht="17.45" customHeight="1">
      <c r="B954" s="39">
        <v>949</v>
      </c>
      <c r="C954" s="377" t="s">
        <v>3679</v>
      </c>
      <c r="D954" s="643" t="s">
        <v>3361</v>
      </c>
      <c r="E954" s="209" t="s">
        <v>3561</v>
      </c>
      <c r="F954" s="687"/>
      <c r="G954" s="687"/>
      <c r="H954" s="211" t="s">
        <v>3698</v>
      </c>
      <c r="I954" s="212" t="s">
        <v>3699</v>
      </c>
      <c r="J954" s="212" t="s">
        <v>3700</v>
      </c>
      <c r="K954" s="213">
        <v>44477</v>
      </c>
      <c r="L954" s="213">
        <v>45573</v>
      </c>
      <c r="M954" s="214">
        <v>36</v>
      </c>
      <c r="N954" s="358">
        <v>32400000</v>
      </c>
      <c r="O954" s="64">
        <f t="shared" si="75"/>
        <v>900000</v>
      </c>
      <c r="P954" s="116">
        <f t="shared" ca="1" si="78"/>
        <v>2.9441030285493373</v>
      </c>
      <c r="Q954" s="117">
        <f t="shared" ca="1" si="79"/>
        <v>1800000</v>
      </c>
      <c r="R954" s="105"/>
      <c r="S954" s="118"/>
      <c r="T954" s="108">
        <f t="shared" si="74"/>
        <v>32400000</v>
      </c>
      <c r="U954" s="499"/>
    </row>
    <row r="955" spans="2:21" ht="17.45" customHeight="1">
      <c r="B955" s="26">
        <v>950</v>
      </c>
      <c r="C955" s="377" t="s">
        <v>3679</v>
      </c>
      <c r="D955" s="643" t="s">
        <v>3361</v>
      </c>
      <c r="E955" s="209" t="s">
        <v>3561</v>
      </c>
      <c r="F955" s="687"/>
      <c r="G955" s="687"/>
      <c r="H955" s="211" t="s">
        <v>3701</v>
      </c>
      <c r="I955" s="212" t="s">
        <v>3702</v>
      </c>
      <c r="J955" s="212" t="s">
        <v>3703</v>
      </c>
      <c r="K955" s="213">
        <v>44477</v>
      </c>
      <c r="L955" s="213">
        <v>45573</v>
      </c>
      <c r="M955" s="214">
        <v>36</v>
      </c>
      <c r="N955" s="358">
        <v>32400000</v>
      </c>
      <c r="O955" s="64">
        <f t="shared" si="75"/>
        <v>900000</v>
      </c>
      <c r="P955" s="116">
        <f t="shared" ca="1" si="78"/>
        <v>2.9441030285493373</v>
      </c>
      <c r="Q955" s="117">
        <f t="shared" ca="1" si="79"/>
        <v>1800000</v>
      </c>
      <c r="R955" s="105"/>
      <c r="S955" s="118"/>
      <c r="T955" s="108">
        <f t="shared" si="74"/>
        <v>32400000</v>
      </c>
      <c r="U955" s="499"/>
    </row>
    <row r="956" spans="2:21" ht="17.45" customHeight="1">
      <c r="B956" s="39">
        <v>951</v>
      </c>
      <c r="C956" s="377" t="s">
        <v>3679</v>
      </c>
      <c r="D956" s="643" t="s">
        <v>3361</v>
      </c>
      <c r="E956" s="209" t="s">
        <v>3561</v>
      </c>
      <c r="F956" s="687"/>
      <c r="G956" s="687"/>
      <c r="H956" s="211" t="s">
        <v>3704</v>
      </c>
      <c r="I956" s="212" t="s">
        <v>3705</v>
      </c>
      <c r="J956" s="212" t="s">
        <v>3706</v>
      </c>
      <c r="K956" s="213">
        <v>44477</v>
      </c>
      <c r="L956" s="213">
        <v>45573</v>
      </c>
      <c r="M956" s="214">
        <v>36</v>
      </c>
      <c r="N956" s="358">
        <v>32400000</v>
      </c>
      <c r="O956" s="64">
        <f t="shared" si="75"/>
        <v>900000</v>
      </c>
      <c r="P956" s="116">
        <f t="shared" ca="1" si="78"/>
        <v>2.9441030285493373</v>
      </c>
      <c r="Q956" s="117">
        <f t="shared" ca="1" si="79"/>
        <v>1800000</v>
      </c>
      <c r="R956" s="105"/>
      <c r="S956" s="118"/>
      <c r="T956" s="108">
        <f t="shared" si="74"/>
        <v>32400000</v>
      </c>
      <c r="U956" s="499"/>
    </row>
    <row r="957" spans="2:21" ht="17.45" customHeight="1">
      <c r="B957" s="26">
        <v>952</v>
      </c>
      <c r="C957" s="377" t="s">
        <v>3679</v>
      </c>
      <c r="D957" s="643" t="s">
        <v>3361</v>
      </c>
      <c r="E957" s="209" t="s">
        <v>3561</v>
      </c>
      <c r="F957" s="687"/>
      <c r="G957" s="687"/>
      <c r="H957" s="211" t="s">
        <v>3707</v>
      </c>
      <c r="I957" s="212" t="s">
        <v>3708</v>
      </c>
      <c r="J957" s="212" t="s">
        <v>3709</v>
      </c>
      <c r="K957" s="213">
        <v>44477</v>
      </c>
      <c r="L957" s="213">
        <v>45573</v>
      </c>
      <c r="M957" s="214">
        <v>36</v>
      </c>
      <c r="N957" s="358">
        <v>32400000</v>
      </c>
      <c r="O957" s="64">
        <f t="shared" si="75"/>
        <v>900000</v>
      </c>
      <c r="P957" s="116">
        <f t="shared" ca="1" si="78"/>
        <v>2.9441030285493373</v>
      </c>
      <c r="Q957" s="117">
        <f t="shared" ca="1" si="79"/>
        <v>1800000</v>
      </c>
      <c r="R957" s="105"/>
      <c r="S957" s="118"/>
      <c r="T957" s="108">
        <f t="shared" si="74"/>
        <v>32400000</v>
      </c>
      <c r="U957" s="499"/>
    </row>
    <row r="958" spans="2:21" ht="17.45" customHeight="1">
      <c r="B958" s="39">
        <v>953</v>
      </c>
      <c r="C958" s="377" t="s">
        <v>3679</v>
      </c>
      <c r="D958" s="643" t="s">
        <v>3361</v>
      </c>
      <c r="E958" s="209" t="s">
        <v>3561</v>
      </c>
      <c r="F958" s="687"/>
      <c r="G958" s="687"/>
      <c r="H958" s="211" t="s">
        <v>3710</v>
      </c>
      <c r="I958" s="212" t="s">
        <v>3711</v>
      </c>
      <c r="J958" s="212" t="s">
        <v>3712</v>
      </c>
      <c r="K958" s="213">
        <v>44477</v>
      </c>
      <c r="L958" s="213">
        <v>45573</v>
      </c>
      <c r="M958" s="214">
        <v>36</v>
      </c>
      <c r="N958" s="358">
        <v>32400000</v>
      </c>
      <c r="O958" s="64">
        <f t="shared" si="75"/>
        <v>900000</v>
      </c>
      <c r="P958" s="116">
        <f t="shared" ca="1" si="78"/>
        <v>2.9441030285493373</v>
      </c>
      <c r="Q958" s="117">
        <f t="shared" ca="1" si="79"/>
        <v>1800000</v>
      </c>
      <c r="R958" s="105"/>
      <c r="S958" s="118"/>
      <c r="T958" s="108">
        <f t="shared" si="74"/>
        <v>32400000</v>
      </c>
      <c r="U958" s="499"/>
    </row>
    <row r="959" spans="2:21" ht="17.45" customHeight="1">
      <c r="B959" s="26">
        <v>954</v>
      </c>
      <c r="C959" s="377" t="s">
        <v>3679</v>
      </c>
      <c r="D959" s="643" t="s">
        <v>3361</v>
      </c>
      <c r="E959" s="209" t="s">
        <v>3561</v>
      </c>
      <c r="F959" s="687"/>
      <c r="G959" s="687"/>
      <c r="H959" s="211" t="s">
        <v>3713</v>
      </c>
      <c r="I959" s="212" t="s">
        <v>3714</v>
      </c>
      <c r="J959" s="212" t="s">
        <v>3715</v>
      </c>
      <c r="K959" s="213">
        <v>44477</v>
      </c>
      <c r="L959" s="213">
        <v>45573</v>
      </c>
      <c r="M959" s="214">
        <v>36</v>
      </c>
      <c r="N959" s="358">
        <v>32400000</v>
      </c>
      <c r="O959" s="64">
        <f t="shared" si="75"/>
        <v>900000</v>
      </c>
      <c r="P959" s="116">
        <f t="shared" ca="1" si="78"/>
        <v>2.9441030285493373</v>
      </c>
      <c r="Q959" s="117">
        <f t="shared" ca="1" si="79"/>
        <v>1800000</v>
      </c>
      <c r="R959" s="105"/>
      <c r="S959" s="118"/>
      <c r="T959" s="108">
        <f t="shared" si="74"/>
        <v>32400000</v>
      </c>
      <c r="U959" s="499"/>
    </row>
    <row r="960" spans="2:21" ht="17.45" customHeight="1">
      <c r="B960" s="39">
        <v>955</v>
      </c>
      <c r="C960" s="377" t="s">
        <v>3716</v>
      </c>
      <c r="D960" s="647" t="s">
        <v>3717</v>
      </c>
      <c r="E960" s="209" t="s">
        <v>3718</v>
      </c>
      <c r="F960" s="423" t="s">
        <v>3719</v>
      </c>
      <c r="G960" s="423" t="s">
        <v>3720</v>
      </c>
      <c r="H960" s="211" t="s">
        <v>3721</v>
      </c>
      <c r="I960" s="212" t="s">
        <v>3722</v>
      </c>
      <c r="J960" s="212" t="s">
        <v>3723</v>
      </c>
      <c r="K960" s="213">
        <v>43939</v>
      </c>
      <c r="L960" s="213">
        <v>45400</v>
      </c>
      <c r="M960" s="214">
        <v>48</v>
      </c>
      <c r="N960" s="215">
        <v>67200000</v>
      </c>
      <c r="O960" s="214">
        <f t="shared" si="75"/>
        <v>1400000</v>
      </c>
      <c r="P960" s="216">
        <f t="shared" ca="1" si="78"/>
        <v>20.877436361882669</v>
      </c>
      <c r="Q960" s="217">
        <f t="shared" ca="1" si="79"/>
        <v>28000000</v>
      </c>
      <c r="R960" s="105">
        <f>'[1]Sukses Mantap Sejahtera'!J278</f>
        <v>13615800</v>
      </c>
      <c r="S960" s="106">
        <f>'[1]Sukses Mantap Sejahtera'!F279</f>
        <v>7</v>
      </c>
      <c r="T960" s="78">
        <f t="shared" si="74"/>
        <v>53584200</v>
      </c>
      <c r="U960" s="174"/>
    </row>
    <row r="961" spans="1:21" ht="17.45" customHeight="1">
      <c r="A961" s="159" t="s">
        <v>3724</v>
      </c>
      <c r="B961" s="26">
        <v>956</v>
      </c>
      <c r="C961" s="380" t="s">
        <v>3725</v>
      </c>
      <c r="D961" s="647" t="s">
        <v>3717</v>
      </c>
      <c r="E961" s="246" t="s">
        <v>3718</v>
      </c>
      <c r="F961" s="414" t="s">
        <v>3719</v>
      </c>
      <c r="G961" s="414" t="s">
        <v>3720</v>
      </c>
      <c r="H961" s="223" t="s">
        <v>3726</v>
      </c>
      <c r="I961" s="57" t="s">
        <v>3727</v>
      </c>
      <c r="J961" s="57" t="s">
        <v>3728</v>
      </c>
      <c r="K961" s="415">
        <v>43939</v>
      </c>
      <c r="L961" s="415">
        <v>45400</v>
      </c>
      <c r="M961" s="64">
        <v>48</v>
      </c>
      <c r="N961" s="358">
        <v>67200000</v>
      </c>
      <c r="O961" s="64">
        <f t="shared" si="75"/>
        <v>1400000</v>
      </c>
      <c r="P961" s="116">
        <f t="shared" ca="1" si="78"/>
        <v>20.877436361882669</v>
      </c>
      <c r="Q961" s="117">
        <f t="shared" ca="1" si="79"/>
        <v>28000000</v>
      </c>
      <c r="R961" s="61">
        <f>'[1]Sukses Mantap Sejahtera'!J347</f>
        <v>10124600</v>
      </c>
      <c r="S961" s="48">
        <f>'[1]Sukses Mantap Sejahtera'!F348</f>
        <v>3</v>
      </c>
      <c r="T961" s="108">
        <f t="shared" si="74"/>
        <v>57075400</v>
      </c>
      <c r="U961" s="174"/>
    </row>
    <row r="962" spans="1:21" ht="17.45" customHeight="1">
      <c r="A962" s="159" t="s">
        <v>3724</v>
      </c>
      <c r="B962" s="39">
        <v>957</v>
      </c>
      <c r="C962" s="380" t="s">
        <v>3729</v>
      </c>
      <c r="D962" s="647" t="s">
        <v>3717</v>
      </c>
      <c r="E962" s="246" t="s">
        <v>3718</v>
      </c>
      <c r="F962" s="414" t="s">
        <v>3719</v>
      </c>
      <c r="G962" s="414" t="s">
        <v>3720</v>
      </c>
      <c r="H962" s="223" t="s">
        <v>3730</v>
      </c>
      <c r="I962" s="57" t="s">
        <v>3731</v>
      </c>
      <c r="J962" s="57" t="s">
        <v>3732</v>
      </c>
      <c r="K962" s="415">
        <v>43939</v>
      </c>
      <c r="L962" s="415">
        <v>45400</v>
      </c>
      <c r="M962" s="64">
        <v>48</v>
      </c>
      <c r="N962" s="358">
        <v>67200000</v>
      </c>
      <c r="O962" s="64">
        <f t="shared" si="75"/>
        <v>1400000</v>
      </c>
      <c r="P962" s="116">
        <f t="shared" ca="1" si="78"/>
        <v>20.877436361882669</v>
      </c>
      <c r="Q962" s="117">
        <f t="shared" ca="1" si="79"/>
        <v>28000000</v>
      </c>
      <c r="R962" s="61">
        <f>'[1]Sukses Mantap Sejahtera'!J138</f>
        <v>5199700</v>
      </c>
      <c r="S962" s="48">
        <f>'[1]Sukses Mantap Sejahtera'!F139</f>
        <v>3</v>
      </c>
      <c r="T962" s="108">
        <f t="shared" si="74"/>
        <v>62000300</v>
      </c>
      <c r="U962" s="174"/>
    </row>
    <row r="963" spans="1:21" ht="17.45" customHeight="1">
      <c r="A963" s="159" t="s">
        <v>3724</v>
      </c>
      <c r="B963" s="26">
        <v>958</v>
      </c>
      <c r="C963" s="380" t="s">
        <v>3733</v>
      </c>
      <c r="D963" s="647" t="s">
        <v>3717</v>
      </c>
      <c r="E963" s="246" t="s">
        <v>3718</v>
      </c>
      <c r="F963" s="414" t="s">
        <v>3719</v>
      </c>
      <c r="G963" s="414" t="s">
        <v>3720</v>
      </c>
      <c r="H963" s="223" t="s">
        <v>3734</v>
      </c>
      <c r="I963" s="57" t="s">
        <v>3735</v>
      </c>
      <c r="J963" s="57" t="s">
        <v>3736</v>
      </c>
      <c r="K963" s="415">
        <v>43939</v>
      </c>
      <c r="L963" s="415">
        <v>45400</v>
      </c>
      <c r="M963" s="64">
        <v>48</v>
      </c>
      <c r="N963" s="358">
        <v>67200000</v>
      </c>
      <c r="O963" s="64">
        <f t="shared" si="75"/>
        <v>1400000</v>
      </c>
      <c r="P963" s="116">
        <f t="shared" ca="1" si="78"/>
        <v>20.877436361882669</v>
      </c>
      <c r="Q963" s="117">
        <f t="shared" ca="1" si="79"/>
        <v>28000000</v>
      </c>
      <c r="R963" s="61">
        <f>'[1]Sukses Mantap Sejahtera'!J208</f>
        <v>1842500</v>
      </c>
      <c r="S963" s="48">
        <f>'[1]Sukses Mantap Sejahtera'!F209</f>
        <v>2</v>
      </c>
      <c r="T963" s="108">
        <f t="shared" si="74"/>
        <v>65357500</v>
      </c>
      <c r="U963" s="174"/>
    </row>
    <row r="964" spans="1:21" ht="17.45" customHeight="1">
      <c r="B964" s="39">
        <v>959</v>
      </c>
      <c r="C964" s="380" t="s">
        <v>3737</v>
      </c>
      <c r="D964" s="668" t="s">
        <v>3717</v>
      </c>
      <c r="E964" s="246" t="s">
        <v>3718</v>
      </c>
      <c r="F964" s="414" t="s">
        <v>3719</v>
      </c>
      <c r="G964" s="414" t="s">
        <v>3720</v>
      </c>
      <c r="H964" s="223" t="s">
        <v>3738</v>
      </c>
      <c r="I964" s="57" t="s">
        <v>3739</v>
      </c>
      <c r="J964" s="57" t="s">
        <v>3740</v>
      </c>
      <c r="K964" s="415">
        <v>43997</v>
      </c>
      <c r="L964" s="415">
        <v>45458</v>
      </c>
      <c r="M964" s="64">
        <v>48</v>
      </c>
      <c r="N964" s="358">
        <v>76800000</v>
      </c>
      <c r="O964" s="64">
        <f t="shared" si="75"/>
        <v>1600000</v>
      </c>
      <c r="P964" s="116">
        <f t="shared" ca="1" si="78"/>
        <v>18.944103028549339</v>
      </c>
      <c r="Q964" s="117">
        <f t="shared" ca="1" si="79"/>
        <v>28800000</v>
      </c>
      <c r="R964" s="61">
        <f>'[1]Sukses Mantap Sejahtera'!J67</f>
        <v>9505100</v>
      </c>
      <c r="S964" s="62">
        <f>'[1]Sukses Mantap Sejahtera'!F68</f>
        <v>5</v>
      </c>
      <c r="T964" s="38">
        <f t="shared" si="74"/>
        <v>67294900</v>
      </c>
      <c r="U964" s="174"/>
    </row>
    <row r="965" spans="1:21" ht="17.45" customHeight="1" thickBot="1">
      <c r="B965" s="26">
        <v>960</v>
      </c>
      <c r="C965" s="394" t="s">
        <v>3741</v>
      </c>
      <c r="D965" s="667" t="s">
        <v>3717</v>
      </c>
      <c r="E965" s="246" t="s">
        <v>3742</v>
      </c>
      <c r="F965" s="564"/>
      <c r="G965" s="564"/>
      <c r="H965" s="308" t="s">
        <v>3743</v>
      </c>
      <c r="I965" s="69" t="s">
        <v>3744</v>
      </c>
      <c r="J965" s="69" t="s">
        <v>3745</v>
      </c>
      <c r="K965" s="459">
        <v>44291</v>
      </c>
      <c r="L965" s="459">
        <v>45752</v>
      </c>
      <c r="M965" s="73">
        <v>48</v>
      </c>
      <c r="N965" s="367">
        <v>86400000</v>
      </c>
      <c r="O965" s="73">
        <f t="shared" si="75"/>
        <v>1800000</v>
      </c>
      <c r="P965" s="116">
        <f t="shared" ca="1" si="78"/>
        <v>9.1441030285493365</v>
      </c>
      <c r="Q965" s="117">
        <f t="shared" ca="1" si="79"/>
        <v>16200000</v>
      </c>
      <c r="R965" s="76">
        <f>'[1]Sukses Mantap Sejahtera'!J420</f>
        <v>1980000</v>
      </c>
      <c r="S965" s="77">
        <f>'[1]Sukses Mantap Sejahtera'!F421</f>
        <v>1</v>
      </c>
      <c r="T965" s="38">
        <f t="shared" si="74"/>
        <v>84420000</v>
      </c>
      <c r="U965" s="174"/>
    </row>
    <row r="966" spans="1:21" ht="17.45" customHeight="1">
      <c r="B966" s="39">
        <v>961</v>
      </c>
      <c r="C966" s="641" t="s">
        <v>3746</v>
      </c>
      <c r="D966" s="665" t="s">
        <v>3747</v>
      </c>
      <c r="E966" s="240" t="s">
        <v>3748</v>
      </c>
      <c r="F966" s="241" t="s">
        <v>26</v>
      </c>
      <c r="G966" s="241" t="s">
        <v>27</v>
      </c>
      <c r="H966" s="203" t="s">
        <v>3749</v>
      </c>
      <c r="I966" s="204" t="s">
        <v>3750</v>
      </c>
      <c r="J966" s="204" t="s">
        <v>3751</v>
      </c>
      <c r="K966" s="446">
        <v>43922</v>
      </c>
      <c r="L966" s="446">
        <v>45748</v>
      </c>
      <c r="M966" s="178">
        <v>60</v>
      </c>
      <c r="N966" s="353">
        <v>60000000</v>
      </c>
      <c r="O966" s="178">
        <f t="shared" si="75"/>
        <v>1000000</v>
      </c>
      <c r="P966" s="288">
        <f t="shared" ca="1" si="78"/>
        <v>21.444103028549339</v>
      </c>
      <c r="Q966" s="289">
        <f t="shared" ca="1" si="79"/>
        <v>21000000</v>
      </c>
      <c r="R966" s="179">
        <f>[1]Valvoline!J79</f>
        <v>3646995</v>
      </c>
      <c r="S966" s="346">
        <f>[1]Valvoline!F80</f>
        <v>3</v>
      </c>
      <c r="T966" s="181">
        <f t="shared" si="74"/>
        <v>56353005</v>
      </c>
      <c r="U966" s="174"/>
    </row>
    <row r="967" spans="1:21" ht="17.45" customHeight="1">
      <c r="B967" s="26">
        <v>962</v>
      </c>
      <c r="C967" s="394" t="s">
        <v>3752</v>
      </c>
      <c r="D967" s="664" t="s">
        <v>3747</v>
      </c>
      <c r="E967" s="362" t="s">
        <v>3753</v>
      </c>
      <c r="F967" s="363" t="s">
        <v>26</v>
      </c>
      <c r="G967" s="363" t="s">
        <v>27</v>
      </c>
      <c r="H967" s="308" t="s">
        <v>3754</v>
      </c>
      <c r="I967" s="69" t="s">
        <v>3755</v>
      </c>
      <c r="J967" s="69" t="s">
        <v>3756</v>
      </c>
      <c r="K967" s="459">
        <v>44044</v>
      </c>
      <c r="L967" s="459">
        <v>45870</v>
      </c>
      <c r="M967" s="73">
        <v>60</v>
      </c>
      <c r="N967" s="367">
        <v>54000000</v>
      </c>
      <c r="O967" s="73">
        <f t="shared" si="75"/>
        <v>900000</v>
      </c>
      <c r="P967" s="74">
        <f t="shared" ca="1" si="78"/>
        <v>17.377436361882669</v>
      </c>
      <c r="Q967" s="624">
        <f t="shared" ca="1" si="79"/>
        <v>15300000</v>
      </c>
      <c r="R967" s="76">
        <f>[1]Valvoline!J162</f>
        <v>2236602</v>
      </c>
      <c r="S967" s="521">
        <f>[1]Valvoline!F163</f>
        <v>3</v>
      </c>
      <c r="T967" s="108">
        <f t="shared" si="74"/>
        <v>51763398</v>
      </c>
      <c r="U967" s="174"/>
    </row>
    <row r="968" spans="1:21" ht="17.45" customHeight="1">
      <c r="B968" s="39">
        <v>963</v>
      </c>
      <c r="C968" s="380" t="s">
        <v>3757</v>
      </c>
      <c r="D968" s="643" t="s">
        <v>3747</v>
      </c>
      <c r="E968" s="246" t="s">
        <v>3753</v>
      </c>
      <c r="F968" s="220" t="s">
        <v>1126</v>
      </c>
      <c r="G968" s="220" t="s">
        <v>1127</v>
      </c>
      <c r="H968" s="223" t="s">
        <v>3758</v>
      </c>
      <c r="I968" s="57" t="s">
        <v>3759</v>
      </c>
      <c r="J968" s="57" t="s">
        <v>3760</v>
      </c>
      <c r="K968" s="415">
        <v>44134</v>
      </c>
      <c r="L968" s="415">
        <v>45960</v>
      </c>
      <c r="M968" s="64">
        <v>60</v>
      </c>
      <c r="N968" s="358">
        <v>60000000</v>
      </c>
      <c r="O968" s="64">
        <f t="shared" si="75"/>
        <v>1000000</v>
      </c>
      <c r="P968" s="116">
        <f t="shared" ca="1" si="78"/>
        <v>14.377436361882671</v>
      </c>
      <c r="Q968" s="117">
        <f t="shared" ca="1" si="79"/>
        <v>14000000</v>
      </c>
      <c r="R968" s="61">
        <f>[1]Valvoline!J245</f>
        <v>1631689</v>
      </c>
      <c r="S968" s="348">
        <f>[1]Valvoline!F246</f>
        <v>2</v>
      </c>
      <c r="T968" s="38">
        <f t="shared" si="74"/>
        <v>58368311</v>
      </c>
      <c r="U968" s="174"/>
    </row>
    <row r="969" spans="1:21" ht="17.45" customHeight="1" thickBot="1">
      <c r="B969" s="26">
        <v>964</v>
      </c>
      <c r="C969" s="688" t="s">
        <v>3761</v>
      </c>
      <c r="D969" s="689" t="s">
        <v>3747</v>
      </c>
      <c r="E969" s="246" t="s">
        <v>3753</v>
      </c>
      <c r="F969" s="690"/>
      <c r="G969" s="690"/>
      <c r="H969" s="427" t="s">
        <v>3762</v>
      </c>
      <c r="I969" s="428" t="s">
        <v>3763</v>
      </c>
      <c r="J969" s="428" t="s">
        <v>3764</v>
      </c>
      <c r="K969" s="429">
        <v>44467</v>
      </c>
      <c r="L969" s="429">
        <v>46293</v>
      </c>
      <c r="M969" s="430">
        <v>60</v>
      </c>
      <c r="N969" s="691">
        <v>54000000</v>
      </c>
      <c r="O969" s="430">
        <f t="shared" si="75"/>
        <v>900000</v>
      </c>
      <c r="P969" s="116">
        <f t="shared" ca="1" si="78"/>
        <v>3.2774363618826707</v>
      </c>
      <c r="Q969" s="117">
        <f t="shared" ca="1" si="79"/>
        <v>2700000</v>
      </c>
      <c r="R969" s="196"/>
      <c r="S969" s="511"/>
      <c r="T969" s="38">
        <f t="shared" si="74"/>
        <v>54000000</v>
      </c>
      <c r="U969" s="174"/>
    </row>
    <row r="970" spans="1:21" ht="17.45" customHeight="1" thickBot="1">
      <c r="B970" s="39">
        <v>965</v>
      </c>
      <c r="C970" s="692" t="s">
        <v>3765</v>
      </c>
      <c r="D970" s="693" t="s">
        <v>3766</v>
      </c>
      <c r="E970" s="610" t="s">
        <v>905</v>
      </c>
      <c r="F970" s="611" t="s">
        <v>187</v>
      </c>
      <c r="G970" s="611" t="s">
        <v>3767</v>
      </c>
      <c r="H970" s="471" t="s">
        <v>3768</v>
      </c>
      <c r="I970" s="472" t="s">
        <v>3769</v>
      </c>
      <c r="J970" s="472" t="s">
        <v>3770</v>
      </c>
      <c r="K970" s="473">
        <v>43979</v>
      </c>
      <c r="L970" s="473">
        <v>45440</v>
      </c>
      <c r="M970" s="475">
        <v>48</v>
      </c>
      <c r="N970" s="476">
        <v>31200000</v>
      </c>
      <c r="O970" s="475">
        <f t="shared" si="75"/>
        <v>650000</v>
      </c>
      <c r="P970" s="477">
        <f t="shared" ca="1" si="78"/>
        <v>19.544103028549337</v>
      </c>
      <c r="Q970" s="478">
        <f t="shared" ca="1" si="79"/>
        <v>12350000</v>
      </c>
      <c r="R970" s="479"/>
      <c r="S970" s="612"/>
      <c r="T970" s="481">
        <f t="shared" si="74"/>
        <v>31200000</v>
      </c>
      <c r="U970" s="174"/>
    </row>
    <row r="971" spans="1:21" ht="17.45" customHeight="1">
      <c r="B971" s="26">
        <v>966</v>
      </c>
      <c r="C971" s="641" t="s">
        <v>3771</v>
      </c>
      <c r="D971" s="665" t="s">
        <v>3772</v>
      </c>
      <c r="E971" s="240" t="s">
        <v>3773</v>
      </c>
      <c r="F971" s="445" t="s">
        <v>1304</v>
      </c>
      <c r="G971" s="445" t="s">
        <v>3774</v>
      </c>
      <c r="H971" s="203" t="s">
        <v>3775</v>
      </c>
      <c r="I971" s="204" t="s">
        <v>3776</v>
      </c>
      <c r="J971" s="204" t="s">
        <v>3777</v>
      </c>
      <c r="K971" s="446">
        <v>43955</v>
      </c>
      <c r="L971" s="446">
        <v>45050</v>
      </c>
      <c r="M971" s="178">
        <v>36</v>
      </c>
      <c r="N971" s="353">
        <v>50400000</v>
      </c>
      <c r="O971" s="178">
        <f t="shared" si="75"/>
        <v>1400000</v>
      </c>
      <c r="P971" s="288">
        <f t="shared" ca="1" si="78"/>
        <v>20.344103028549338</v>
      </c>
      <c r="Q971" s="289">
        <f t="shared" ca="1" si="79"/>
        <v>28000000</v>
      </c>
      <c r="R971" s="179">
        <f>'[2]Mitra Ekspedisi (J&amp;T)'!J3190</f>
        <v>2450000</v>
      </c>
      <c r="S971" s="180">
        <f>'[2]Mitra Ekspedisi (J&amp;T)'!F3191</f>
        <v>1</v>
      </c>
      <c r="T971" s="181">
        <f t="shared" si="74"/>
        <v>47950000</v>
      </c>
      <c r="U971" s="174"/>
    </row>
    <row r="972" spans="1:21" ht="17.45" customHeight="1">
      <c r="B972" s="39">
        <v>967</v>
      </c>
      <c r="C972" s="380" t="s">
        <v>3771</v>
      </c>
      <c r="D972" s="647" t="s">
        <v>3772</v>
      </c>
      <c r="E972" s="246" t="s">
        <v>3773</v>
      </c>
      <c r="F972" s="414" t="s">
        <v>1304</v>
      </c>
      <c r="G972" s="414" t="s">
        <v>3774</v>
      </c>
      <c r="H972" s="223" t="s">
        <v>3778</v>
      </c>
      <c r="I972" s="57" t="s">
        <v>3779</v>
      </c>
      <c r="J972" s="57" t="s">
        <v>3780</v>
      </c>
      <c r="K972" s="415">
        <v>43955</v>
      </c>
      <c r="L972" s="415">
        <v>45050</v>
      </c>
      <c r="M972" s="64">
        <v>36</v>
      </c>
      <c r="N972" s="358">
        <v>50400000</v>
      </c>
      <c r="O972" s="64">
        <f t="shared" si="75"/>
        <v>1400000</v>
      </c>
      <c r="P972" s="116">
        <f t="shared" ca="1" si="78"/>
        <v>20.344103028549338</v>
      </c>
      <c r="Q972" s="117">
        <f t="shared" ca="1" si="79"/>
        <v>28000000</v>
      </c>
      <c r="R972" s="61">
        <f>'[1]Mitra Ekspedisi (J&amp;T)'!J3264</f>
        <v>6151860</v>
      </c>
      <c r="S972" s="48">
        <f>'[1]Mitra Ekspedisi (J&amp;T)'!F3265</f>
        <v>3</v>
      </c>
      <c r="T972" s="108">
        <f t="shared" si="74"/>
        <v>44248140</v>
      </c>
      <c r="U972" s="174"/>
    </row>
    <row r="973" spans="1:21" ht="17.45" customHeight="1">
      <c r="B973" s="26">
        <v>968</v>
      </c>
      <c r="C973" s="380" t="s">
        <v>3781</v>
      </c>
      <c r="D973" s="647" t="s">
        <v>3772</v>
      </c>
      <c r="E973" s="246" t="s">
        <v>3782</v>
      </c>
      <c r="F973" s="414" t="s">
        <v>1304</v>
      </c>
      <c r="G973" s="414" t="s">
        <v>3774</v>
      </c>
      <c r="H973" s="223" t="s">
        <v>3783</v>
      </c>
      <c r="I973" s="57" t="s">
        <v>3784</v>
      </c>
      <c r="J973" s="57" t="s">
        <v>3785</v>
      </c>
      <c r="K973" s="415">
        <v>43955</v>
      </c>
      <c r="L973" s="415">
        <v>45050</v>
      </c>
      <c r="M973" s="64">
        <v>36</v>
      </c>
      <c r="N973" s="358">
        <v>61200000</v>
      </c>
      <c r="O973" s="64">
        <f t="shared" si="75"/>
        <v>1700000</v>
      </c>
      <c r="P973" s="116">
        <f t="shared" ca="1" si="78"/>
        <v>20.344103028549338</v>
      </c>
      <c r="Q973" s="117">
        <f t="shared" ca="1" si="79"/>
        <v>34000000</v>
      </c>
      <c r="R973" s="61">
        <f>'[2]Mitra Ekspedisi (J&amp;T)'!J2661</f>
        <v>25682039</v>
      </c>
      <c r="S973" s="48">
        <f>'[2]Mitra Ekspedisi (J&amp;T)'!F2662</f>
        <v>7</v>
      </c>
      <c r="T973" s="108">
        <f t="shared" si="74"/>
        <v>35517961</v>
      </c>
      <c r="U973" s="174"/>
    </row>
    <row r="974" spans="1:21" ht="17.45" customHeight="1">
      <c r="B974" s="39">
        <v>969</v>
      </c>
      <c r="C974" s="380" t="s">
        <v>3781</v>
      </c>
      <c r="D974" s="647" t="s">
        <v>3772</v>
      </c>
      <c r="E974" s="246" t="s">
        <v>3782</v>
      </c>
      <c r="F974" s="414" t="s">
        <v>1304</v>
      </c>
      <c r="G974" s="414" t="s">
        <v>3774</v>
      </c>
      <c r="H974" s="223" t="s">
        <v>3786</v>
      </c>
      <c r="I974" s="57" t="s">
        <v>3787</v>
      </c>
      <c r="J974" s="57" t="s">
        <v>3788</v>
      </c>
      <c r="K974" s="415">
        <v>43955</v>
      </c>
      <c r="L974" s="415">
        <v>45050</v>
      </c>
      <c r="M974" s="64">
        <v>36</v>
      </c>
      <c r="N974" s="358">
        <v>61200000</v>
      </c>
      <c r="O974" s="64">
        <f t="shared" ref="O974:O1037" si="80">N974/M974</f>
        <v>1700000</v>
      </c>
      <c r="P974" s="116">
        <f t="shared" ca="1" si="78"/>
        <v>20.344103028549338</v>
      </c>
      <c r="Q974" s="117">
        <f t="shared" ca="1" si="79"/>
        <v>34000000</v>
      </c>
      <c r="R974" s="61">
        <f>'[2]Mitra Ekspedisi (J&amp;T)'!J3129</f>
        <v>16949848</v>
      </c>
      <c r="S974" s="48">
        <f>'[2]Mitra Ekspedisi (J&amp;T)'!F3130</f>
        <v>5</v>
      </c>
      <c r="T974" s="108">
        <f t="shared" si="74"/>
        <v>44250152</v>
      </c>
      <c r="U974" s="174"/>
    </row>
    <row r="975" spans="1:21" ht="17.45" customHeight="1">
      <c r="B975" s="26">
        <v>970</v>
      </c>
      <c r="C975" s="380" t="s">
        <v>3789</v>
      </c>
      <c r="D975" s="647" t="s">
        <v>3772</v>
      </c>
      <c r="E975" s="246" t="s">
        <v>3790</v>
      </c>
      <c r="F975" s="414" t="s">
        <v>1304</v>
      </c>
      <c r="G975" s="414" t="s">
        <v>3774</v>
      </c>
      <c r="H975" s="223" t="s">
        <v>3791</v>
      </c>
      <c r="I975" s="57" t="s">
        <v>3792</v>
      </c>
      <c r="J975" s="57" t="s">
        <v>3793</v>
      </c>
      <c r="K975" s="415">
        <v>43955</v>
      </c>
      <c r="L975" s="415">
        <v>45050</v>
      </c>
      <c r="M975" s="64">
        <v>36</v>
      </c>
      <c r="N975" s="358">
        <v>57600000</v>
      </c>
      <c r="O975" s="64">
        <f t="shared" si="80"/>
        <v>1600000</v>
      </c>
      <c r="P975" s="116">
        <f t="shared" ca="1" si="78"/>
        <v>20.344103028549338</v>
      </c>
      <c r="Q975" s="117">
        <f t="shared" ca="1" si="79"/>
        <v>32000000</v>
      </c>
      <c r="R975" s="61">
        <f>'[2]Mitra Ekspedisi (J&amp;T)'!J2720</f>
        <v>32189358</v>
      </c>
      <c r="S975" s="48">
        <f>'[2]Mitra Ekspedisi (J&amp;T)'!F2721</f>
        <v>10</v>
      </c>
      <c r="T975" s="108">
        <f t="shared" si="74"/>
        <v>25410642</v>
      </c>
      <c r="U975" s="174"/>
    </row>
    <row r="976" spans="1:21" ht="17.45" customHeight="1">
      <c r="B976" s="39">
        <v>971</v>
      </c>
      <c r="C976" s="399" t="s">
        <v>3789</v>
      </c>
      <c r="D976" s="643" t="s">
        <v>3772</v>
      </c>
      <c r="E976" s="253" t="s">
        <v>3790</v>
      </c>
      <c r="F976" s="421" t="s">
        <v>1304</v>
      </c>
      <c r="G976" s="421" t="s">
        <v>3774</v>
      </c>
      <c r="H976" s="335" t="s">
        <v>3794</v>
      </c>
      <c r="I976" s="336" t="s">
        <v>3795</v>
      </c>
      <c r="J976" s="336" t="s">
        <v>3796</v>
      </c>
      <c r="K976" s="422">
        <v>43955</v>
      </c>
      <c r="L976" s="422">
        <v>45050</v>
      </c>
      <c r="M976" s="60">
        <v>36</v>
      </c>
      <c r="N976" s="371">
        <v>57600000</v>
      </c>
      <c r="O976" s="60">
        <f t="shared" si="80"/>
        <v>1600000</v>
      </c>
      <c r="P976" s="74">
        <f t="shared" ca="1" si="78"/>
        <v>20.344103028549338</v>
      </c>
      <c r="Q976" s="75">
        <f t="shared" ca="1" si="79"/>
        <v>32000000</v>
      </c>
      <c r="R976" s="127">
        <f>'[2]Mitra Ekspedisi (J&amp;T)'!J3071</f>
        <v>20321050</v>
      </c>
      <c r="S976" s="48">
        <f>'[2]Mitra Ekspedisi (J&amp;T)'!F3072</f>
        <v>6</v>
      </c>
      <c r="T976" s="108">
        <f t="shared" si="74"/>
        <v>37278950</v>
      </c>
      <c r="U976" s="174"/>
    </row>
    <row r="977" spans="2:21" ht="17.45" customHeight="1">
      <c r="B977" s="26">
        <v>972</v>
      </c>
      <c r="C977" s="380" t="s">
        <v>3797</v>
      </c>
      <c r="D977" s="643" t="s">
        <v>3772</v>
      </c>
      <c r="E977" s="246" t="s">
        <v>3782</v>
      </c>
      <c r="F977" s="421" t="s">
        <v>1304</v>
      </c>
      <c r="G977" s="421" t="s">
        <v>3774</v>
      </c>
      <c r="H977" s="223" t="s">
        <v>3798</v>
      </c>
      <c r="I977" s="57" t="s">
        <v>3799</v>
      </c>
      <c r="J977" s="57" t="s">
        <v>3800</v>
      </c>
      <c r="K977" s="415">
        <v>44018</v>
      </c>
      <c r="L977" s="415">
        <v>45113</v>
      </c>
      <c r="M977" s="64">
        <v>36</v>
      </c>
      <c r="N977" s="358">
        <v>107900000</v>
      </c>
      <c r="O977" s="64">
        <f t="shared" si="80"/>
        <v>2997222.222222222</v>
      </c>
      <c r="P977" s="74">
        <f t="shared" ca="1" si="78"/>
        <v>18.244103028549336</v>
      </c>
      <c r="Q977" s="75">
        <f t="shared" ca="1" si="79"/>
        <v>53950000</v>
      </c>
      <c r="R977" s="61">
        <f>'[2]Mitra Ekspedisi (J&amp;T)'!J231</f>
        <v>12041280</v>
      </c>
      <c r="S977" s="348">
        <f>'[2]Mitra Ekspedisi (J&amp;T)'!F232</f>
        <v>4</v>
      </c>
      <c r="T977" s="38">
        <f t="shared" si="74"/>
        <v>95858720</v>
      </c>
      <c r="U977" s="499" t="s">
        <v>3342</v>
      </c>
    </row>
    <row r="978" spans="2:21" ht="17.45" customHeight="1">
      <c r="B978" s="39">
        <v>973</v>
      </c>
      <c r="C978" s="380" t="s">
        <v>3797</v>
      </c>
      <c r="D978" s="643" t="s">
        <v>3772</v>
      </c>
      <c r="E978" s="246" t="s">
        <v>3782</v>
      </c>
      <c r="F978" s="421" t="s">
        <v>1304</v>
      </c>
      <c r="G978" s="421" t="s">
        <v>3774</v>
      </c>
      <c r="H978" s="223" t="s">
        <v>3801</v>
      </c>
      <c r="I978" s="57" t="s">
        <v>3802</v>
      </c>
      <c r="J978" s="57" t="s">
        <v>3803</v>
      </c>
      <c r="K978" s="415">
        <v>44018</v>
      </c>
      <c r="L978" s="415">
        <v>45113</v>
      </c>
      <c r="M978" s="64">
        <v>36</v>
      </c>
      <c r="N978" s="358">
        <v>107900000</v>
      </c>
      <c r="O978" s="64">
        <f t="shared" si="80"/>
        <v>2997222.222222222</v>
      </c>
      <c r="P978" s="116">
        <f t="shared" ca="1" si="78"/>
        <v>18.244103028549336</v>
      </c>
      <c r="Q978" s="117">
        <f t="shared" ca="1" si="79"/>
        <v>53950000</v>
      </c>
      <c r="R978" s="61">
        <f>'[2]Mitra Ekspedisi (J&amp;T)'!J289</f>
        <v>10857140</v>
      </c>
      <c r="S978" s="348">
        <f>'[2]Mitra Ekspedisi (J&amp;T)'!F290</f>
        <v>4</v>
      </c>
      <c r="T978" s="38">
        <f t="shared" si="74"/>
        <v>97042860</v>
      </c>
      <c r="U978" s="499" t="s">
        <v>3342</v>
      </c>
    </row>
    <row r="979" spans="2:21" ht="17.45" customHeight="1">
      <c r="B979" s="26">
        <v>974</v>
      </c>
      <c r="C979" s="380" t="s">
        <v>3797</v>
      </c>
      <c r="D979" s="643" t="s">
        <v>3772</v>
      </c>
      <c r="E979" s="246" t="s">
        <v>3782</v>
      </c>
      <c r="F979" s="421" t="s">
        <v>1304</v>
      </c>
      <c r="G979" s="421" t="s">
        <v>3774</v>
      </c>
      <c r="H979" s="223" t="s">
        <v>3804</v>
      </c>
      <c r="I979" s="57" t="s">
        <v>3805</v>
      </c>
      <c r="J979" s="57" t="s">
        <v>3806</v>
      </c>
      <c r="K979" s="415">
        <v>44018</v>
      </c>
      <c r="L979" s="415">
        <v>45113</v>
      </c>
      <c r="M979" s="64">
        <v>36</v>
      </c>
      <c r="N979" s="358">
        <v>107900000</v>
      </c>
      <c r="O979" s="64">
        <f t="shared" si="80"/>
        <v>2997222.222222222</v>
      </c>
      <c r="P979" s="116">
        <f t="shared" ca="1" si="78"/>
        <v>18.244103028549336</v>
      </c>
      <c r="Q979" s="117">
        <f t="shared" ca="1" si="79"/>
        <v>53950000</v>
      </c>
      <c r="R979" s="61">
        <f>'[2]Mitra Ekspedisi (J&amp;T)'!J348</f>
        <v>3379772</v>
      </c>
      <c r="S979" s="348">
        <f>'[2]Mitra Ekspedisi (J&amp;T)'!F349</f>
        <v>1</v>
      </c>
      <c r="T979" s="38">
        <f t="shared" si="74"/>
        <v>104520228</v>
      </c>
      <c r="U979" s="499" t="s">
        <v>3342</v>
      </c>
    </row>
    <row r="980" spans="2:21" ht="17.45" customHeight="1">
      <c r="B980" s="39">
        <v>975</v>
      </c>
      <c r="C980" s="380" t="s">
        <v>3797</v>
      </c>
      <c r="D980" s="643" t="s">
        <v>3772</v>
      </c>
      <c r="E980" s="246" t="s">
        <v>3782</v>
      </c>
      <c r="F980" s="421" t="s">
        <v>1304</v>
      </c>
      <c r="G980" s="421" t="s">
        <v>3774</v>
      </c>
      <c r="H980" s="223" t="s">
        <v>3807</v>
      </c>
      <c r="I980" s="57" t="s">
        <v>3808</v>
      </c>
      <c r="J980" s="57" t="s">
        <v>3809</v>
      </c>
      <c r="K980" s="415">
        <v>44018</v>
      </c>
      <c r="L980" s="415">
        <v>45113</v>
      </c>
      <c r="M980" s="64">
        <v>36</v>
      </c>
      <c r="N980" s="358">
        <v>107900000</v>
      </c>
      <c r="O980" s="64">
        <f t="shared" si="80"/>
        <v>2997222.222222222</v>
      </c>
      <c r="P980" s="116">
        <f t="shared" ca="1" si="78"/>
        <v>18.244103028549336</v>
      </c>
      <c r="Q980" s="117">
        <f t="shared" ca="1" si="79"/>
        <v>53950000</v>
      </c>
      <c r="R980" s="61">
        <f>'[2]Mitra Ekspedisi (J&amp;T)'!J406</f>
        <v>11513000</v>
      </c>
      <c r="S980" s="348">
        <f>'[2]Mitra Ekspedisi (J&amp;T)'!F407</f>
        <v>2</v>
      </c>
      <c r="T980" s="38">
        <f t="shared" si="74"/>
        <v>96387000</v>
      </c>
      <c r="U980" s="499" t="s">
        <v>3342</v>
      </c>
    </row>
    <row r="981" spans="2:21" ht="17.45" customHeight="1">
      <c r="B981" s="26">
        <v>976</v>
      </c>
      <c r="C981" s="380" t="s">
        <v>3797</v>
      </c>
      <c r="D981" s="643" t="s">
        <v>3772</v>
      </c>
      <c r="E981" s="246" t="s">
        <v>3782</v>
      </c>
      <c r="F981" s="421" t="s">
        <v>1304</v>
      </c>
      <c r="G981" s="421" t="s">
        <v>3774</v>
      </c>
      <c r="H981" s="223" t="s">
        <v>3810</v>
      </c>
      <c r="I981" s="57" t="s">
        <v>3811</v>
      </c>
      <c r="J981" s="57" t="s">
        <v>3812</v>
      </c>
      <c r="K981" s="415">
        <v>44018</v>
      </c>
      <c r="L981" s="415">
        <v>45113</v>
      </c>
      <c r="M981" s="64">
        <v>36</v>
      </c>
      <c r="N981" s="358">
        <v>107900000</v>
      </c>
      <c r="O981" s="64">
        <f t="shared" si="80"/>
        <v>2997222.222222222</v>
      </c>
      <c r="P981" s="116">
        <f t="shared" ca="1" si="78"/>
        <v>18.244103028549336</v>
      </c>
      <c r="Q981" s="117">
        <f t="shared" ca="1" si="79"/>
        <v>53950000</v>
      </c>
      <c r="R981" s="61">
        <f>'[2]Mitra Ekspedisi (J&amp;T)'!J464</f>
        <v>24527912</v>
      </c>
      <c r="S981" s="348">
        <f>'[2]Mitra Ekspedisi (J&amp;T)'!F465</f>
        <v>6</v>
      </c>
      <c r="T981" s="38">
        <f t="shared" si="74"/>
        <v>83372088</v>
      </c>
      <c r="U981" s="499" t="s">
        <v>3342</v>
      </c>
    </row>
    <row r="982" spans="2:21" ht="17.45" customHeight="1">
      <c r="B982" s="39">
        <v>977</v>
      </c>
      <c r="C982" s="380" t="s">
        <v>3797</v>
      </c>
      <c r="D982" s="643" t="s">
        <v>3772</v>
      </c>
      <c r="E982" s="246" t="s">
        <v>3782</v>
      </c>
      <c r="F982" s="421" t="s">
        <v>1304</v>
      </c>
      <c r="G982" s="421" t="s">
        <v>3774</v>
      </c>
      <c r="H982" s="223" t="s">
        <v>3813</v>
      </c>
      <c r="I982" s="57" t="s">
        <v>3814</v>
      </c>
      <c r="J982" s="57" t="s">
        <v>3815</v>
      </c>
      <c r="K982" s="415">
        <v>44018</v>
      </c>
      <c r="L982" s="415">
        <v>45113</v>
      </c>
      <c r="M982" s="64">
        <v>36</v>
      </c>
      <c r="N982" s="358">
        <v>107900000</v>
      </c>
      <c r="O982" s="64">
        <f t="shared" si="80"/>
        <v>2997222.222222222</v>
      </c>
      <c r="P982" s="116">
        <f t="shared" ca="1" si="78"/>
        <v>18.244103028549336</v>
      </c>
      <c r="Q982" s="117">
        <f t="shared" ca="1" si="79"/>
        <v>53950000</v>
      </c>
      <c r="R982" s="61">
        <f>'[2]Mitra Ekspedisi (J&amp;T)'!J522</f>
        <v>8053140</v>
      </c>
      <c r="S982" s="348">
        <f>'[2]Mitra Ekspedisi (J&amp;T)'!F523</f>
        <v>2</v>
      </c>
      <c r="T982" s="38">
        <f t="shared" si="74"/>
        <v>99846860</v>
      </c>
      <c r="U982" s="499" t="s">
        <v>3342</v>
      </c>
    </row>
    <row r="983" spans="2:21" ht="17.45" customHeight="1">
      <c r="B983" s="26">
        <v>978</v>
      </c>
      <c r="C983" s="380" t="s">
        <v>3797</v>
      </c>
      <c r="D983" s="643" t="s">
        <v>3772</v>
      </c>
      <c r="E983" s="246" t="s">
        <v>3782</v>
      </c>
      <c r="F983" s="421" t="s">
        <v>1304</v>
      </c>
      <c r="G983" s="421" t="s">
        <v>3774</v>
      </c>
      <c r="H983" s="223" t="s">
        <v>3816</v>
      </c>
      <c r="I983" s="57" t="s">
        <v>3817</v>
      </c>
      <c r="J983" s="57" t="s">
        <v>3818</v>
      </c>
      <c r="K983" s="415">
        <v>44018</v>
      </c>
      <c r="L983" s="415">
        <v>45113</v>
      </c>
      <c r="M983" s="64">
        <v>36</v>
      </c>
      <c r="N983" s="358">
        <v>107900000</v>
      </c>
      <c r="O983" s="64">
        <f t="shared" si="80"/>
        <v>2997222.222222222</v>
      </c>
      <c r="P983" s="116">
        <f t="shared" ca="1" si="78"/>
        <v>18.244103028549336</v>
      </c>
      <c r="Q983" s="117">
        <f t="shared" ca="1" si="79"/>
        <v>53950000</v>
      </c>
      <c r="R983" s="61">
        <f>'[2]Mitra Ekspedisi (J&amp;T)'!J580</f>
        <v>13189140</v>
      </c>
      <c r="S983" s="348">
        <f>'[2]Mitra Ekspedisi (J&amp;T)'!F581</f>
        <v>4</v>
      </c>
      <c r="T983" s="38">
        <f t="shared" si="74"/>
        <v>94710860</v>
      </c>
      <c r="U983" s="499" t="s">
        <v>3342</v>
      </c>
    </row>
    <row r="984" spans="2:21" ht="17.45" customHeight="1">
      <c r="B984" s="39">
        <v>979</v>
      </c>
      <c r="C984" s="380" t="s">
        <v>3797</v>
      </c>
      <c r="D984" s="643" t="s">
        <v>3772</v>
      </c>
      <c r="E984" s="246" t="s">
        <v>3782</v>
      </c>
      <c r="F984" s="421" t="s">
        <v>1304</v>
      </c>
      <c r="G984" s="421" t="s">
        <v>3774</v>
      </c>
      <c r="H984" s="223" t="s">
        <v>3819</v>
      </c>
      <c r="I984" s="57" t="s">
        <v>3820</v>
      </c>
      <c r="J984" s="57" t="s">
        <v>3821</v>
      </c>
      <c r="K984" s="415">
        <v>44018</v>
      </c>
      <c r="L984" s="415">
        <v>45113</v>
      </c>
      <c r="M984" s="64">
        <v>36</v>
      </c>
      <c r="N984" s="358">
        <v>107900000</v>
      </c>
      <c r="O984" s="64">
        <f t="shared" si="80"/>
        <v>2997222.222222222</v>
      </c>
      <c r="P984" s="116">
        <f t="shared" ca="1" si="78"/>
        <v>18.244103028549336</v>
      </c>
      <c r="Q984" s="117">
        <f t="shared" ca="1" si="79"/>
        <v>53950000</v>
      </c>
      <c r="R984" s="61">
        <f>'[2]Mitra Ekspedisi (J&amp;T)'!J637</f>
        <v>23291033</v>
      </c>
      <c r="S984" s="348">
        <f>'[2]Mitra Ekspedisi (J&amp;T)'!F638</f>
        <v>9</v>
      </c>
      <c r="T984" s="38">
        <f t="shared" si="74"/>
        <v>84608967</v>
      </c>
      <c r="U984" s="499" t="s">
        <v>3342</v>
      </c>
    </row>
    <row r="985" spans="2:21" ht="17.45" customHeight="1">
      <c r="B985" s="26">
        <v>980</v>
      </c>
      <c r="C985" s="380" t="s">
        <v>3797</v>
      </c>
      <c r="D985" s="643" t="s">
        <v>3772</v>
      </c>
      <c r="E985" s="246" t="s">
        <v>3782</v>
      </c>
      <c r="F985" s="421" t="s">
        <v>1304</v>
      </c>
      <c r="G985" s="421" t="s">
        <v>3774</v>
      </c>
      <c r="H985" s="223" t="s">
        <v>3822</v>
      </c>
      <c r="I985" s="57" t="s">
        <v>3823</v>
      </c>
      <c r="J985" s="57" t="s">
        <v>3824</v>
      </c>
      <c r="K985" s="415">
        <v>44018</v>
      </c>
      <c r="L985" s="415">
        <v>45113</v>
      </c>
      <c r="M985" s="64">
        <v>36</v>
      </c>
      <c r="N985" s="358">
        <v>107900000</v>
      </c>
      <c r="O985" s="64">
        <f t="shared" si="80"/>
        <v>2997222.222222222</v>
      </c>
      <c r="P985" s="116">
        <f t="shared" ca="1" si="78"/>
        <v>18.244103028549336</v>
      </c>
      <c r="Q985" s="117">
        <f t="shared" ca="1" si="79"/>
        <v>53950000</v>
      </c>
      <c r="R985" s="61">
        <f>'[2]Mitra Ekspedisi (J&amp;T)'!J694</f>
        <v>6956000</v>
      </c>
      <c r="S985" s="348">
        <f>'[2]Mitra Ekspedisi (J&amp;T)'!F695</f>
        <v>1</v>
      </c>
      <c r="T985" s="38">
        <f t="shared" si="74"/>
        <v>100944000</v>
      </c>
      <c r="U985" s="499" t="s">
        <v>3342</v>
      </c>
    </row>
    <row r="986" spans="2:21" ht="17.45" customHeight="1">
      <c r="B986" s="39">
        <v>981</v>
      </c>
      <c r="C986" s="377" t="s">
        <v>3825</v>
      </c>
      <c r="D986" s="643" t="s">
        <v>3772</v>
      </c>
      <c r="E986" s="246" t="s">
        <v>3826</v>
      </c>
      <c r="F986" s="414"/>
      <c r="G986" s="414"/>
      <c r="H986" s="211" t="s">
        <v>3827</v>
      </c>
      <c r="I986" s="212" t="s">
        <v>3828</v>
      </c>
      <c r="J986" s="212" t="s">
        <v>3829</v>
      </c>
      <c r="K986" s="213">
        <v>44055</v>
      </c>
      <c r="L986" s="213">
        <v>45150</v>
      </c>
      <c r="M986" s="214">
        <v>36</v>
      </c>
      <c r="N986" s="215">
        <v>62100000</v>
      </c>
      <c r="O986" s="214">
        <f t="shared" si="80"/>
        <v>1725000</v>
      </c>
      <c r="P986" s="116">
        <f t="shared" ca="1" si="78"/>
        <v>17.010769695216005</v>
      </c>
      <c r="Q986" s="117">
        <f t="shared" ca="1" si="79"/>
        <v>29325000</v>
      </c>
      <c r="R986" s="105">
        <f>'[2]Mitra Ekspedisi (J&amp;T)'!J1846</f>
        <v>1056000</v>
      </c>
      <c r="S986" s="348">
        <f>'[2]Mitra Ekspedisi (J&amp;T)'!F1847</f>
        <v>0</v>
      </c>
      <c r="T986" s="38">
        <f t="shared" si="74"/>
        <v>61044000</v>
      </c>
      <c r="U986" s="499" t="s">
        <v>3342</v>
      </c>
    </row>
    <row r="987" spans="2:21" ht="17.45" customHeight="1">
      <c r="B987" s="26">
        <v>982</v>
      </c>
      <c r="C987" s="377" t="s">
        <v>3825</v>
      </c>
      <c r="D987" s="643" t="s">
        <v>3772</v>
      </c>
      <c r="E987" s="246" t="s">
        <v>3826</v>
      </c>
      <c r="F987" s="414"/>
      <c r="G987" s="414"/>
      <c r="H987" s="211" t="s">
        <v>3830</v>
      </c>
      <c r="I987" s="212" t="s">
        <v>3831</v>
      </c>
      <c r="J987" s="212" t="s">
        <v>3832</v>
      </c>
      <c r="K987" s="213">
        <v>44055</v>
      </c>
      <c r="L987" s="213">
        <v>45150</v>
      </c>
      <c r="M987" s="214">
        <v>36</v>
      </c>
      <c r="N987" s="215">
        <v>62100000</v>
      </c>
      <c r="O987" s="214">
        <f t="shared" si="80"/>
        <v>1725000</v>
      </c>
      <c r="P987" s="116">
        <f t="shared" ca="1" si="78"/>
        <v>17.010769695216005</v>
      </c>
      <c r="Q987" s="117">
        <f t="shared" ca="1" si="79"/>
        <v>29325000</v>
      </c>
      <c r="R987" s="105">
        <f>'[2]Mitra Ekspedisi (J&amp;T)'!J1904</f>
        <v>1056000</v>
      </c>
      <c r="S987" s="348">
        <f>'[2]Mitra Ekspedisi (J&amp;T)'!F1905</f>
        <v>0</v>
      </c>
      <c r="T987" s="38">
        <f t="shared" si="74"/>
        <v>61044000</v>
      </c>
      <c r="U987" s="499" t="s">
        <v>3342</v>
      </c>
    </row>
    <row r="988" spans="2:21" ht="17.45" customHeight="1">
      <c r="B988" s="39">
        <v>983</v>
      </c>
      <c r="C988" s="377" t="s">
        <v>3825</v>
      </c>
      <c r="D988" s="643" t="s">
        <v>3772</v>
      </c>
      <c r="E988" s="246" t="s">
        <v>3826</v>
      </c>
      <c r="F988" s="414"/>
      <c r="G988" s="414"/>
      <c r="H988" s="211" t="s">
        <v>3833</v>
      </c>
      <c r="I988" s="212" t="s">
        <v>3834</v>
      </c>
      <c r="J988" s="212" t="s">
        <v>3835</v>
      </c>
      <c r="K988" s="213">
        <v>44055</v>
      </c>
      <c r="L988" s="213">
        <v>45150</v>
      </c>
      <c r="M988" s="214">
        <v>36</v>
      </c>
      <c r="N988" s="215">
        <v>62100000</v>
      </c>
      <c r="O988" s="214">
        <f t="shared" si="80"/>
        <v>1725000</v>
      </c>
      <c r="P988" s="116">
        <f t="shared" ca="1" si="78"/>
        <v>17.010769695216005</v>
      </c>
      <c r="Q988" s="117">
        <f t="shared" ca="1" si="79"/>
        <v>29325000</v>
      </c>
      <c r="R988" s="105">
        <f>'[2]Mitra Ekspedisi (J&amp;T)'!J1961</f>
        <v>2281000</v>
      </c>
      <c r="S988" s="348">
        <f>'[2]Mitra Ekspedisi (J&amp;T)'!F1962</f>
        <v>1</v>
      </c>
      <c r="T988" s="38">
        <f t="shared" si="74"/>
        <v>59819000</v>
      </c>
      <c r="U988" s="499" t="s">
        <v>3342</v>
      </c>
    </row>
    <row r="989" spans="2:21" ht="17.45" customHeight="1">
      <c r="B989" s="26">
        <v>984</v>
      </c>
      <c r="C989" s="377" t="s">
        <v>3825</v>
      </c>
      <c r="D989" s="643" t="s">
        <v>3772</v>
      </c>
      <c r="E989" s="246" t="s">
        <v>3826</v>
      </c>
      <c r="F989" s="414"/>
      <c r="G989" s="414"/>
      <c r="H989" s="211" t="s">
        <v>3836</v>
      </c>
      <c r="I989" s="212" t="s">
        <v>3837</v>
      </c>
      <c r="J989" s="212" t="s">
        <v>3838</v>
      </c>
      <c r="K989" s="213">
        <v>44055</v>
      </c>
      <c r="L989" s="213">
        <v>45150</v>
      </c>
      <c r="M989" s="214">
        <v>36</v>
      </c>
      <c r="N989" s="215">
        <v>62100000</v>
      </c>
      <c r="O989" s="214">
        <f t="shared" si="80"/>
        <v>1725000</v>
      </c>
      <c r="P989" s="116">
        <f t="shared" ca="1" si="78"/>
        <v>17.010769695216005</v>
      </c>
      <c r="Q989" s="117">
        <f t="shared" ca="1" si="79"/>
        <v>29325000</v>
      </c>
      <c r="R989" s="105">
        <f>'[2]Mitra Ekspedisi (J&amp;T)'!J2019</f>
        <v>1056000</v>
      </c>
      <c r="S989" s="348">
        <f>'[2]Mitra Ekspedisi (J&amp;T)'!F2020</f>
        <v>0</v>
      </c>
      <c r="T989" s="38">
        <f t="shared" si="74"/>
        <v>61044000</v>
      </c>
      <c r="U989" s="499" t="s">
        <v>3342</v>
      </c>
    </row>
    <row r="990" spans="2:21" ht="17.45" customHeight="1">
      <c r="B990" s="39">
        <v>985</v>
      </c>
      <c r="C990" s="377" t="s">
        <v>3825</v>
      </c>
      <c r="D990" s="643" t="s">
        <v>3772</v>
      </c>
      <c r="E990" s="246" t="s">
        <v>3826</v>
      </c>
      <c r="F990" s="414"/>
      <c r="G990" s="414"/>
      <c r="H990" s="211" t="s">
        <v>3839</v>
      </c>
      <c r="I990" s="212" t="s">
        <v>3840</v>
      </c>
      <c r="J990" s="212" t="s">
        <v>3841</v>
      </c>
      <c r="K990" s="213">
        <v>44055</v>
      </c>
      <c r="L990" s="213">
        <v>45150</v>
      </c>
      <c r="M990" s="214">
        <v>36</v>
      </c>
      <c r="N990" s="215">
        <v>62100000</v>
      </c>
      <c r="O990" s="214">
        <f t="shared" si="80"/>
        <v>1725000</v>
      </c>
      <c r="P990" s="116">
        <f t="shared" ca="1" si="78"/>
        <v>17.010769695216005</v>
      </c>
      <c r="Q990" s="117">
        <f t="shared" ca="1" si="79"/>
        <v>29325000</v>
      </c>
      <c r="R990" s="105">
        <f>'[2]Mitra Ekspedisi (J&amp;T)'!J2077</f>
        <v>3506000</v>
      </c>
      <c r="S990" s="348">
        <f>'[2]Mitra Ekspedisi (J&amp;T)'!F2078</f>
        <v>1</v>
      </c>
      <c r="T990" s="38">
        <f t="shared" si="74"/>
        <v>58594000</v>
      </c>
      <c r="U990" s="499" t="s">
        <v>3342</v>
      </c>
    </row>
    <row r="991" spans="2:21" ht="17.45" customHeight="1">
      <c r="B991" s="26">
        <v>986</v>
      </c>
      <c r="C991" s="377" t="s">
        <v>3825</v>
      </c>
      <c r="D991" s="643" t="s">
        <v>3772</v>
      </c>
      <c r="E991" s="246" t="s">
        <v>3826</v>
      </c>
      <c r="F991" s="414"/>
      <c r="G991" s="414"/>
      <c r="H991" s="211" t="s">
        <v>3842</v>
      </c>
      <c r="I991" s="212" t="s">
        <v>3843</v>
      </c>
      <c r="J991" s="212" t="s">
        <v>3844</v>
      </c>
      <c r="K991" s="213">
        <v>44055</v>
      </c>
      <c r="L991" s="213">
        <v>45150</v>
      </c>
      <c r="M991" s="214">
        <v>36</v>
      </c>
      <c r="N991" s="215">
        <v>62100000</v>
      </c>
      <c r="O991" s="214">
        <f t="shared" si="80"/>
        <v>1725000</v>
      </c>
      <c r="P991" s="116">
        <f t="shared" ca="1" si="78"/>
        <v>17.010769695216005</v>
      </c>
      <c r="Q991" s="117">
        <f t="shared" ca="1" si="79"/>
        <v>29325000</v>
      </c>
      <c r="R991" s="105">
        <f>'[2]Mitra Ekspedisi (J&amp;T)'!J172</f>
        <v>1188000</v>
      </c>
      <c r="S991" s="348">
        <f>'[2]Mitra Ekspedisi (J&amp;T)'!F173</f>
        <v>0</v>
      </c>
      <c r="T991" s="38">
        <f t="shared" si="74"/>
        <v>60912000</v>
      </c>
      <c r="U991" s="499" t="s">
        <v>3342</v>
      </c>
    </row>
    <row r="992" spans="2:21" ht="17.45" customHeight="1">
      <c r="B992" s="39">
        <v>987</v>
      </c>
      <c r="C992" s="377" t="s">
        <v>3825</v>
      </c>
      <c r="D992" s="643" t="s">
        <v>3772</v>
      </c>
      <c r="E992" s="246" t="s">
        <v>3826</v>
      </c>
      <c r="F992" s="414"/>
      <c r="G992" s="414"/>
      <c r="H992" s="211" t="s">
        <v>3845</v>
      </c>
      <c r="I992" s="212" t="s">
        <v>3846</v>
      </c>
      <c r="J992" s="212" t="s">
        <v>3847</v>
      </c>
      <c r="K992" s="213">
        <v>44055</v>
      </c>
      <c r="L992" s="213">
        <v>45150</v>
      </c>
      <c r="M992" s="214">
        <v>36</v>
      </c>
      <c r="N992" s="215">
        <v>62100000</v>
      </c>
      <c r="O992" s="214">
        <f t="shared" si="80"/>
        <v>1725000</v>
      </c>
      <c r="P992" s="116">
        <f t="shared" ca="1" si="78"/>
        <v>17.010769695216005</v>
      </c>
      <c r="Q992" s="117">
        <f t="shared" ca="1" si="79"/>
        <v>29325000</v>
      </c>
      <c r="R992" s="105">
        <f>'[2]Mitra Ekspedisi (J&amp;T)'!J2135</f>
        <v>4359000</v>
      </c>
      <c r="S992" s="348">
        <f>'[2]Mitra Ekspedisi (J&amp;T)'!F2136</f>
        <v>1</v>
      </c>
      <c r="T992" s="38">
        <f t="shared" si="74"/>
        <v>57741000</v>
      </c>
      <c r="U992" s="499" t="s">
        <v>3342</v>
      </c>
    </row>
    <row r="993" spans="2:21" ht="17.45" customHeight="1">
      <c r="B993" s="26">
        <v>988</v>
      </c>
      <c r="C993" s="377" t="s">
        <v>3825</v>
      </c>
      <c r="D993" s="643" t="s">
        <v>3772</v>
      </c>
      <c r="E993" s="246" t="s">
        <v>3826</v>
      </c>
      <c r="F993" s="414"/>
      <c r="G993" s="414"/>
      <c r="H993" s="211" t="s">
        <v>3848</v>
      </c>
      <c r="I993" s="212" t="s">
        <v>3849</v>
      </c>
      <c r="J993" s="212" t="s">
        <v>3850</v>
      </c>
      <c r="K993" s="213">
        <v>44055</v>
      </c>
      <c r="L993" s="213">
        <v>45150</v>
      </c>
      <c r="M993" s="214">
        <v>36</v>
      </c>
      <c r="N993" s="215">
        <v>62100000</v>
      </c>
      <c r="O993" s="214">
        <f t="shared" si="80"/>
        <v>1725000</v>
      </c>
      <c r="P993" s="116">
        <f t="shared" ca="1" si="78"/>
        <v>17.010769695216005</v>
      </c>
      <c r="Q993" s="117">
        <f t="shared" ca="1" si="79"/>
        <v>29325000</v>
      </c>
      <c r="R993" s="105">
        <f>'[2]Mitra Ekspedisi (J&amp;T)'!J2193</f>
        <v>2281000</v>
      </c>
      <c r="S993" s="348">
        <f>'[2]Mitra Ekspedisi (J&amp;T)'!F2194</f>
        <v>1</v>
      </c>
      <c r="T993" s="38">
        <f t="shared" si="74"/>
        <v>59819000</v>
      </c>
      <c r="U993" s="499" t="s">
        <v>3342</v>
      </c>
    </row>
    <row r="994" spans="2:21" ht="17.45" customHeight="1">
      <c r="B994" s="39">
        <v>989</v>
      </c>
      <c r="C994" s="377" t="s">
        <v>3825</v>
      </c>
      <c r="D994" s="643" t="s">
        <v>3772</v>
      </c>
      <c r="E994" s="246" t="s">
        <v>3826</v>
      </c>
      <c r="F994" s="414"/>
      <c r="G994" s="414"/>
      <c r="H994" s="211" t="s">
        <v>3851</v>
      </c>
      <c r="I994" s="212" t="s">
        <v>3852</v>
      </c>
      <c r="J994" s="212" t="s">
        <v>3853</v>
      </c>
      <c r="K994" s="213">
        <v>44055</v>
      </c>
      <c r="L994" s="213">
        <v>45150</v>
      </c>
      <c r="M994" s="214">
        <v>36</v>
      </c>
      <c r="N994" s="215">
        <v>62100000</v>
      </c>
      <c r="O994" s="214">
        <f t="shared" si="80"/>
        <v>1725000</v>
      </c>
      <c r="P994" s="116">
        <f t="shared" ca="1" si="78"/>
        <v>17.010769695216005</v>
      </c>
      <c r="Q994" s="117">
        <f t="shared" ca="1" si="79"/>
        <v>29325000</v>
      </c>
      <c r="R994" s="105">
        <f>'[2]Mitra Ekspedisi (J&amp;T)'!J2252</f>
        <v>1056000</v>
      </c>
      <c r="S994" s="348">
        <f>'[2]Mitra Ekspedisi (J&amp;T)'!F2253</f>
        <v>0</v>
      </c>
      <c r="T994" s="38">
        <f t="shared" si="74"/>
        <v>61044000</v>
      </c>
      <c r="U994" s="499" t="s">
        <v>3342</v>
      </c>
    </row>
    <row r="995" spans="2:21" ht="17.45" customHeight="1">
      <c r="B995" s="26">
        <v>990</v>
      </c>
      <c r="C995" s="377" t="s">
        <v>3825</v>
      </c>
      <c r="D995" s="643" t="s">
        <v>3772</v>
      </c>
      <c r="E995" s="246" t="s">
        <v>3826</v>
      </c>
      <c r="F995" s="414"/>
      <c r="G995" s="414"/>
      <c r="H995" s="211" t="s">
        <v>3854</v>
      </c>
      <c r="I995" s="212" t="s">
        <v>3855</v>
      </c>
      <c r="J995" s="212" t="s">
        <v>3856</v>
      </c>
      <c r="K995" s="213">
        <v>44055</v>
      </c>
      <c r="L995" s="213">
        <v>45150</v>
      </c>
      <c r="M995" s="214">
        <v>36</v>
      </c>
      <c r="N995" s="215">
        <v>62100000</v>
      </c>
      <c r="O995" s="214">
        <f t="shared" si="80"/>
        <v>1725000</v>
      </c>
      <c r="P995" s="116">
        <f t="shared" ca="1" si="78"/>
        <v>17.010769695216005</v>
      </c>
      <c r="Q995" s="117">
        <f t="shared" ca="1" si="79"/>
        <v>29325000</v>
      </c>
      <c r="R995" s="105">
        <f>'[2]Mitra Ekspedisi (J&amp;T)'!J2310</f>
        <v>1056000</v>
      </c>
      <c r="S995" s="348">
        <f>'[2]Mitra Ekspedisi (J&amp;T)'!F2311</f>
        <v>0</v>
      </c>
      <c r="T995" s="38">
        <f t="shared" si="74"/>
        <v>61044000</v>
      </c>
      <c r="U995" s="499" t="s">
        <v>3342</v>
      </c>
    </row>
    <row r="996" spans="2:21" ht="17.45" customHeight="1">
      <c r="B996" s="39">
        <v>991</v>
      </c>
      <c r="C996" s="377" t="s">
        <v>3825</v>
      </c>
      <c r="D996" s="643" t="s">
        <v>3772</v>
      </c>
      <c r="E996" s="246" t="s">
        <v>3826</v>
      </c>
      <c r="F996" s="414"/>
      <c r="G996" s="414"/>
      <c r="H996" s="211" t="s">
        <v>3857</v>
      </c>
      <c r="I996" s="212" t="s">
        <v>3858</v>
      </c>
      <c r="J996" s="212" t="s">
        <v>3859</v>
      </c>
      <c r="K996" s="213">
        <v>44055</v>
      </c>
      <c r="L996" s="213">
        <v>45150</v>
      </c>
      <c r="M996" s="214">
        <v>36</v>
      </c>
      <c r="N996" s="215">
        <v>62100000</v>
      </c>
      <c r="O996" s="214">
        <f t="shared" si="80"/>
        <v>1725000</v>
      </c>
      <c r="P996" s="116">
        <f t="shared" ca="1" si="78"/>
        <v>17.010769695216005</v>
      </c>
      <c r="Q996" s="117">
        <f t="shared" ca="1" si="79"/>
        <v>29325000</v>
      </c>
      <c r="R996" s="105">
        <f>'[2]Mitra Ekspedisi (J&amp;T)'!J2368</f>
        <v>5481000</v>
      </c>
      <c r="S996" s="348">
        <f>'[2]Mitra Ekspedisi (J&amp;T)'!F2369</f>
        <v>1</v>
      </c>
      <c r="T996" s="38">
        <f t="shared" si="74"/>
        <v>56619000</v>
      </c>
      <c r="U996" s="499" t="s">
        <v>3342</v>
      </c>
    </row>
    <row r="997" spans="2:21" ht="17.45" customHeight="1">
      <c r="B997" s="26">
        <v>992</v>
      </c>
      <c r="C997" s="377" t="s">
        <v>3825</v>
      </c>
      <c r="D997" s="643" t="s">
        <v>3772</v>
      </c>
      <c r="E997" s="246" t="s">
        <v>3826</v>
      </c>
      <c r="F997" s="414"/>
      <c r="G997" s="414"/>
      <c r="H997" s="211" t="s">
        <v>3860</v>
      </c>
      <c r="I997" s="212" t="s">
        <v>3861</v>
      </c>
      <c r="J997" s="212" t="s">
        <v>3862</v>
      </c>
      <c r="K997" s="213">
        <v>44055</v>
      </c>
      <c r="L997" s="213">
        <v>45150</v>
      </c>
      <c r="M997" s="214">
        <v>36</v>
      </c>
      <c r="N997" s="215">
        <v>62100000</v>
      </c>
      <c r="O997" s="214">
        <f t="shared" si="80"/>
        <v>1725000</v>
      </c>
      <c r="P997" s="116">
        <f t="shared" ca="1" si="78"/>
        <v>17.010769695216005</v>
      </c>
      <c r="Q997" s="117">
        <f t="shared" ca="1" si="79"/>
        <v>29325000</v>
      </c>
      <c r="R997" s="105">
        <f>'[2]Mitra Ekspedisi (J&amp;T)'!J2428</f>
        <v>6156009</v>
      </c>
      <c r="S997" s="348">
        <f>'[2]Mitra Ekspedisi (J&amp;T)'!F2429</f>
        <v>4</v>
      </c>
      <c r="T997" s="38">
        <f t="shared" si="74"/>
        <v>55943991</v>
      </c>
      <c r="U997" s="499" t="s">
        <v>3342</v>
      </c>
    </row>
    <row r="998" spans="2:21" ht="17.45" customHeight="1">
      <c r="B998" s="39">
        <v>993</v>
      </c>
      <c r="C998" s="377" t="s">
        <v>3825</v>
      </c>
      <c r="D998" s="643" t="s">
        <v>3772</v>
      </c>
      <c r="E998" s="246" t="s">
        <v>3826</v>
      </c>
      <c r="F998" s="414"/>
      <c r="G998" s="414"/>
      <c r="H998" s="211" t="s">
        <v>3863</v>
      </c>
      <c r="I998" s="212" t="s">
        <v>3864</v>
      </c>
      <c r="J998" s="212" t="s">
        <v>3865</v>
      </c>
      <c r="K998" s="213">
        <v>44055</v>
      </c>
      <c r="L998" s="213">
        <v>45150</v>
      </c>
      <c r="M998" s="214">
        <v>36</v>
      </c>
      <c r="N998" s="215">
        <v>62100000</v>
      </c>
      <c r="O998" s="214">
        <f t="shared" si="80"/>
        <v>1725000</v>
      </c>
      <c r="P998" s="116">
        <f t="shared" ca="1" si="78"/>
        <v>17.010769695216005</v>
      </c>
      <c r="Q998" s="117">
        <f t="shared" ca="1" si="79"/>
        <v>29325000</v>
      </c>
      <c r="R998" s="105">
        <f>'[2]Mitra Ekspedisi (J&amp;T)'!J2486</f>
        <v>1056000</v>
      </c>
      <c r="S998" s="348">
        <f>'[2]Mitra Ekspedisi (J&amp;T)'!F2487</f>
        <v>0</v>
      </c>
      <c r="T998" s="38">
        <f t="shared" si="74"/>
        <v>61044000</v>
      </c>
      <c r="U998" s="499" t="s">
        <v>3342</v>
      </c>
    </row>
    <row r="999" spans="2:21" ht="17.45" customHeight="1">
      <c r="B999" s="26">
        <v>994</v>
      </c>
      <c r="C999" s="377" t="s">
        <v>3825</v>
      </c>
      <c r="D999" s="643" t="s">
        <v>3772</v>
      </c>
      <c r="E999" s="246" t="s">
        <v>3826</v>
      </c>
      <c r="F999" s="414"/>
      <c r="G999" s="414"/>
      <c r="H999" s="211" t="s">
        <v>3866</v>
      </c>
      <c r="I999" s="212" t="s">
        <v>3867</v>
      </c>
      <c r="J999" s="212" t="s">
        <v>3868</v>
      </c>
      <c r="K999" s="213">
        <v>44055</v>
      </c>
      <c r="L999" s="213">
        <v>45150</v>
      </c>
      <c r="M999" s="214">
        <v>36</v>
      </c>
      <c r="N999" s="215">
        <v>62100000</v>
      </c>
      <c r="O999" s="214">
        <f t="shared" si="80"/>
        <v>1725000</v>
      </c>
      <c r="P999" s="116">
        <f t="shared" ca="1" si="78"/>
        <v>17.010769695216005</v>
      </c>
      <c r="Q999" s="117">
        <f t="shared" ca="1" si="79"/>
        <v>29325000</v>
      </c>
      <c r="R999" s="105">
        <f>'[2]Mitra Ekspedisi (J&amp;T)'!J2545</f>
        <v>1056000</v>
      </c>
      <c r="S999" s="348">
        <f>'[2]Mitra Ekspedisi (J&amp;T)'!F2546</f>
        <v>0</v>
      </c>
      <c r="T999" s="38">
        <f t="shared" si="74"/>
        <v>61044000</v>
      </c>
      <c r="U999" s="499" t="s">
        <v>3342</v>
      </c>
    </row>
    <row r="1000" spans="2:21" ht="17.45" customHeight="1">
      <c r="B1000" s="39">
        <v>995</v>
      </c>
      <c r="C1000" s="377" t="s">
        <v>3825</v>
      </c>
      <c r="D1000" s="643" t="s">
        <v>3772</v>
      </c>
      <c r="E1000" s="246" t="s">
        <v>3826</v>
      </c>
      <c r="F1000" s="414"/>
      <c r="G1000" s="414"/>
      <c r="H1000" s="211" t="s">
        <v>3869</v>
      </c>
      <c r="I1000" s="212" t="s">
        <v>3870</v>
      </c>
      <c r="J1000" s="212" t="s">
        <v>3871</v>
      </c>
      <c r="K1000" s="213">
        <v>44055</v>
      </c>
      <c r="L1000" s="213">
        <v>45150</v>
      </c>
      <c r="M1000" s="214">
        <v>36</v>
      </c>
      <c r="N1000" s="215">
        <v>62100000</v>
      </c>
      <c r="O1000" s="214">
        <f t="shared" si="80"/>
        <v>1725000</v>
      </c>
      <c r="P1000" s="116">
        <f t="shared" ca="1" si="78"/>
        <v>17.010769695216005</v>
      </c>
      <c r="Q1000" s="117">
        <f t="shared" ca="1" si="79"/>
        <v>29325000</v>
      </c>
      <c r="R1000" s="105">
        <f>'[2]Mitra Ekspedisi (J&amp;T)'!J2603</f>
        <v>1056000</v>
      </c>
      <c r="S1000" s="348">
        <f>'[2]Mitra Ekspedisi (J&amp;T)'!F2604</f>
        <v>0</v>
      </c>
      <c r="T1000" s="38">
        <f t="shared" si="74"/>
        <v>61044000</v>
      </c>
      <c r="U1000" s="499" t="s">
        <v>3342</v>
      </c>
    </row>
    <row r="1001" spans="2:21" ht="17.45" customHeight="1">
      <c r="B1001" s="26">
        <v>996</v>
      </c>
      <c r="C1001" s="377" t="s">
        <v>3872</v>
      </c>
      <c r="D1001" s="643" t="s">
        <v>3772</v>
      </c>
      <c r="E1001" s="246" t="s">
        <v>3873</v>
      </c>
      <c r="F1001" s="414"/>
      <c r="G1001" s="414"/>
      <c r="H1001" s="211" t="s">
        <v>3874</v>
      </c>
      <c r="I1001" s="212" t="s">
        <v>3875</v>
      </c>
      <c r="J1001" s="212" t="s">
        <v>3876</v>
      </c>
      <c r="K1001" s="213">
        <v>44055</v>
      </c>
      <c r="L1001" s="213">
        <v>45150</v>
      </c>
      <c r="M1001" s="214">
        <v>36</v>
      </c>
      <c r="N1001" s="215">
        <v>72900000</v>
      </c>
      <c r="O1001" s="214">
        <f t="shared" si="80"/>
        <v>2025000</v>
      </c>
      <c r="P1001" s="116">
        <f t="shared" ca="1" si="78"/>
        <v>17.010769695216005</v>
      </c>
      <c r="Q1001" s="117">
        <f t="shared" ca="1" si="79"/>
        <v>34425000</v>
      </c>
      <c r="R1001" s="105">
        <f>'[2]Mitra Ekspedisi (J&amp;T)'!J922</f>
        <v>9906000</v>
      </c>
      <c r="S1001" s="348">
        <f>'[2]Mitra Ekspedisi (J&amp;T)'!F923</f>
        <v>2</v>
      </c>
      <c r="T1001" s="38">
        <f t="shared" si="74"/>
        <v>62994000</v>
      </c>
      <c r="U1001" s="499" t="s">
        <v>3342</v>
      </c>
    </row>
    <row r="1002" spans="2:21" ht="17.45" customHeight="1">
      <c r="B1002" s="39">
        <v>997</v>
      </c>
      <c r="C1002" s="377" t="s">
        <v>3872</v>
      </c>
      <c r="D1002" s="643" t="s">
        <v>3772</v>
      </c>
      <c r="E1002" s="246" t="s">
        <v>3873</v>
      </c>
      <c r="F1002" s="414"/>
      <c r="G1002" s="414"/>
      <c r="H1002" s="211" t="s">
        <v>3877</v>
      </c>
      <c r="I1002" s="212" t="s">
        <v>3878</v>
      </c>
      <c r="J1002" s="212" t="s">
        <v>3879</v>
      </c>
      <c r="K1002" s="213">
        <v>44055</v>
      </c>
      <c r="L1002" s="213">
        <v>45150</v>
      </c>
      <c r="M1002" s="214">
        <v>36</v>
      </c>
      <c r="N1002" s="215">
        <v>72900000</v>
      </c>
      <c r="O1002" s="214">
        <f t="shared" si="80"/>
        <v>2025000</v>
      </c>
      <c r="P1002" s="116">
        <f t="shared" ca="1" si="78"/>
        <v>17.010769695216005</v>
      </c>
      <c r="Q1002" s="117">
        <f t="shared" ca="1" si="79"/>
        <v>34425000</v>
      </c>
      <c r="R1002" s="105">
        <f>'[2]Mitra Ekspedisi (J&amp;T)'!J980</f>
        <v>14746138</v>
      </c>
      <c r="S1002" s="348">
        <f>'[2]Mitra Ekspedisi (J&amp;T)'!F981</f>
        <v>6</v>
      </c>
      <c r="T1002" s="38">
        <f t="shared" si="74"/>
        <v>58153862</v>
      </c>
      <c r="U1002" s="499" t="s">
        <v>3342</v>
      </c>
    </row>
    <row r="1003" spans="2:21" ht="17.45" customHeight="1">
      <c r="B1003" s="26">
        <v>998</v>
      </c>
      <c r="C1003" s="377" t="s">
        <v>3872</v>
      </c>
      <c r="D1003" s="643" t="s">
        <v>3772</v>
      </c>
      <c r="E1003" s="246" t="s">
        <v>3873</v>
      </c>
      <c r="F1003" s="414"/>
      <c r="G1003" s="414"/>
      <c r="H1003" s="211" t="s">
        <v>3880</v>
      </c>
      <c r="I1003" s="212" t="s">
        <v>3881</v>
      </c>
      <c r="J1003" s="212" t="s">
        <v>3882</v>
      </c>
      <c r="K1003" s="213">
        <v>44055</v>
      </c>
      <c r="L1003" s="213">
        <v>45150</v>
      </c>
      <c r="M1003" s="214">
        <v>36</v>
      </c>
      <c r="N1003" s="215">
        <v>72900000</v>
      </c>
      <c r="O1003" s="214">
        <f t="shared" si="80"/>
        <v>2025000</v>
      </c>
      <c r="P1003" s="116">
        <f t="shared" ca="1" si="78"/>
        <v>17.010769695216005</v>
      </c>
      <c r="Q1003" s="117">
        <f t="shared" ca="1" si="79"/>
        <v>34425000</v>
      </c>
      <c r="R1003" s="105">
        <f>'[2]Mitra Ekspedisi (J&amp;T)'!J1037</f>
        <v>1056000</v>
      </c>
      <c r="S1003" s="348">
        <f>'[2]Mitra Ekspedisi (J&amp;T)'!F1038</f>
        <v>0</v>
      </c>
      <c r="T1003" s="38">
        <f t="shared" si="74"/>
        <v>71844000</v>
      </c>
      <c r="U1003" s="499" t="s">
        <v>3342</v>
      </c>
    </row>
    <row r="1004" spans="2:21" ht="17.45" customHeight="1">
      <c r="B1004" s="39">
        <v>999</v>
      </c>
      <c r="C1004" s="377" t="s">
        <v>3872</v>
      </c>
      <c r="D1004" s="643" t="s">
        <v>3772</v>
      </c>
      <c r="E1004" s="246" t="s">
        <v>3873</v>
      </c>
      <c r="F1004" s="414"/>
      <c r="G1004" s="414"/>
      <c r="H1004" s="211" t="s">
        <v>3883</v>
      </c>
      <c r="I1004" s="212" t="s">
        <v>3884</v>
      </c>
      <c r="J1004" s="212" t="s">
        <v>3885</v>
      </c>
      <c r="K1004" s="213">
        <v>44055</v>
      </c>
      <c r="L1004" s="213">
        <v>45150</v>
      </c>
      <c r="M1004" s="214">
        <v>36</v>
      </c>
      <c r="N1004" s="215">
        <v>72900000</v>
      </c>
      <c r="O1004" s="214">
        <f t="shared" si="80"/>
        <v>2025000</v>
      </c>
      <c r="P1004" s="116">
        <f t="shared" ca="1" si="78"/>
        <v>17.010769695216005</v>
      </c>
      <c r="Q1004" s="117">
        <f t="shared" ca="1" si="79"/>
        <v>34425000</v>
      </c>
      <c r="R1004" s="105">
        <f>'[2]Mitra Ekspedisi (J&amp;T)'!J1094</f>
        <v>5481000</v>
      </c>
      <c r="S1004" s="348">
        <f>'[2]Mitra Ekspedisi (J&amp;T)'!F1095</f>
        <v>1</v>
      </c>
      <c r="T1004" s="38">
        <f t="shared" si="74"/>
        <v>67419000</v>
      </c>
      <c r="U1004" s="499" t="s">
        <v>3342</v>
      </c>
    </row>
    <row r="1005" spans="2:21" ht="17.45" customHeight="1">
      <c r="B1005" s="26">
        <v>1000</v>
      </c>
      <c r="C1005" s="377" t="s">
        <v>3872</v>
      </c>
      <c r="D1005" s="643" t="s">
        <v>3772</v>
      </c>
      <c r="E1005" s="246" t="s">
        <v>3873</v>
      </c>
      <c r="F1005" s="414"/>
      <c r="G1005" s="414"/>
      <c r="H1005" s="211" t="s">
        <v>3886</v>
      </c>
      <c r="I1005" s="212" t="s">
        <v>3887</v>
      </c>
      <c r="J1005" s="212" t="s">
        <v>3888</v>
      </c>
      <c r="K1005" s="213">
        <v>44055</v>
      </c>
      <c r="L1005" s="213">
        <v>45150</v>
      </c>
      <c r="M1005" s="214">
        <v>36</v>
      </c>
      <c r="N1005" s="215">
        <v>72900000</v>
      </c>
      <c r="O1005" s="214">
        <f t="shared" si="80"/>
        <v>2025000</v>
      </c>
      <c r="P1005" s="116">
        <f t="shared" ca="1" si="78"/>
        <v>17.010769695216005</v>
      </c>
      <c r="Q1005" s="117">
        <f t="shared" ca="1" si="79"/>
        <v>34425000</v>
      </c>
      <c r="R1005" s="105">
        <f>'[2]Mitra Ekspedisi (J&amp;T)'!J1151</f>
        <v>19471000</v>
      </c>
      <c r="S1005" s="348">
        <f>'[2]Mitra Ekspedisi (J&amp;T)'!F1152</f>
        <v>5</v>
      </c>
      <c r="T1005" s="38">
        <f t="shared" si="74"/>
        <v>53429000</v>
      </c>
      <c r="U1005" s="499" t="s">
        <v>3342</v>
      </c>
    </row>
    <row r="1006" spans="2:21" ht="17.45" customHeight="1">
      <c r="B1006" s="39">
        <v>1001</v>
      </c>
      <c r="C1006" s="377" t="s">
        <v>3872</v>
      </c>
      <c r="D1006" s="643" t="s">
        <v>3772</v>
      </c>
      <c r="E1006" s="246" t="s">
        <v>3873</v>
      </c>
      <c r="F1006" s="414"/>
      <c r="G1006" s="414"/>
      <c r="H1006" s="211" t="s">
        <v>3889</v>
      </c>
      <c r="I1006" s="212" t="s">
        <v>3890</v>
      </c>
      <c r="J1006" s="212" t="s">
        <v>3891</v>
      </c>
      <c r="K1006" s="213">
        <v>44055</v>
      </c>
      <c r="L1006" s="213">
        <v>45150</v>
      </c>
      <c r="M1006" s="214">
        <v>36</v>
      </c>
      <c r="N1006" s="215">
        <v>72900000</v>
      </c>
      <c r="O1006" s="214">
        <f t="shared" si="80"/>
        <v>2025000</v>
      </c>
      <c r="P1006" s="116">
        <f t="shared" ca="1" si="78"/>
        <v>17.010769695216005</v>
      </c>
      <c r="Q1006" s="117">
        <f t="shared" ca="1" si="79"/>
        <v>34425000</v>
      </c>
      <c r="R1006" s="105">
        <f>'[2]Mitra Ekspedisi (J&amp;T)'!J113</f>
        <v>17649478</v>
      </c>
      <c r="S1006" s="348">
        <f>'[2]Mitra Ekspedisi (J&amp;T)'!F114</f>
        <v>7</v>
      </c>
      <c r="T1006" s="38">
        <f t="shared" si="74"/>
        <v>55250522</v>
      </c>
      <c r="U1006" s="499" t="s">
        <v>3342</v>
      </c>
    </row>
    <row r="1007" spans="2:21" ht="17.45" customHeight="1">
      <c r="B1007" s="26">
        <v>1002</v>
      </c>
      <c r="C1007" s="377" t="s">
        <v>3872</v>
      </c>
      <c r="D1007" s="643" t="s">
        <v>3772</v>
      </c>
      <c r="E1007" s="246" t="s">
        <v>3873</v>
      </c>
      <c r="F1007" s="414"/>
      <c r="G1007" s="414"/>
      <c r="H1007" s="211" t="s">
        <v>3892</v>
      </c>
      <c r="I1007" s="212" t="s">
        <v>3893</v>
      </c>
      <c r="J1007" s="212" t="s">
        <v>3894</v>
      </c>
      <c r="K1007" s="213">
        <v>44055</v>
      </c>
      <c r="L1007" s="213">
        <v>45150</v>
      </c>
      <c r="M1007" s="214">
        <v>36</v>
      </c>
      <c r="N1007" s="215">
        <v>72900000</v>
      </c>
      <c r="O1007" s="214">
        <f t="shared" si="80"/>
        <v>2025000</v>
      </c>
      <c r="P1007" s="116">
        <f t="shared" ref="P1007:P1070" ca="1" si="81">($P$3-K1007)/30</f>
        <v>17.010769695216005</v>
      </c>
      <c r="Q1007" s="117">
        <f t="shared" ref="Q1007:Q1070" ca="1" si="82">LEFT(P1007,2)*O1007</f>
        <v>34425000</v>
      </c>
      <c r="R1007" s="105">
        <f>'[2]Mitra Ekspedisi (J&amp;T)'!J1209</f>
        <v>12156579</v>
      </c>
      <c r="S1007" s="348">
        <f>'[2]Mitra Ekspedisi (J&amp;T)'!F1210</f>
        <v>4</v>
      </c>
      <c r="T1007" s="38">
        <f t="shared" si="74"/>
        <v>60743421</v>
      </c>
      <c r="U1007" s="499" t="s">
        <v>3342</v>
      </c>
    </row>
    <row r="1008" spans="2:21" ht="17.45" customHeight="1">
      <c r="B1008" s="39">
        <v>1003</v>
      </c>
      <c r="C1008" s="377" t="s">
        <v>3872</v>
      </c>
      <c r="D1008" s="643" t="s">
        <v>3772</v>
      </c>
      <c r="E1008" s="246" t="s">
        <v>3873</v>
      </c>
      <c r="F1008" s="414"/>
      <c r="G1008" s="414"/>
      <c r="H1008" s="211" t="s">
        <v>3895</v>
      </c>
      <c r="I1008" s="212" t="s">
        <v>3896</v>
      </c>
      <c r="J1008" s="212" t="s">
        <v>3897</v>
      </c>
      <c r="K1008" s="213">
        <v>44055</v>
      </c>
      <c r="L1008" s="213">
        <v>45150</v>
      </c>
      <c r="M1008" s="214">
        <v>36</v>
      </c>
      <c r="N1008" s="215">
        <v>72900000</v>
      </c>
      <c r="O1008" s="214">
        <f t="shared" si="80"/>
        <v>2025000</v>
      </c>
      <c r="P1008" s="116">
        <f t="shared" ca="1" si="81"/>
        <v>17.010769695216005</v>
      </c>
      <c r="Q1008" s="117">
        <f t="shared" ca="1" si="82"/>
        <v>34425000</v>
      </c>
      <c r="R1008" s="105">
        <f>'[2]Mitra Ekspedisi (J&amp;T)'!J1267</f>
        <v>11888199</v>
      </c>
      <c r="S1008" s="348">
        <f>'[2]Mitra Ekspedisi (J&amp;T)'!F1268</f>
        <v>5</v>
      </c>
      <c r="T1008" s="38">
        <f t="shared" si="74"/>
        <v>61011801</v>
      </c>
      <c r="U1008" s="499" t="s">
        <v>3342</v>
      </c>
    </row>
    <row r="1009" spans="2:21" ht="17.45" customHeight="1">
      <c r="B1009" s="26">
        <v>1004</v>
      </c>
      <c r="C1009" s="377" t="s">
        <v>3872</v>
      </c>
      <c r="D1009" s="643" t="s">
        <v>3772</v>
      </c>
      <c r="E1009" s="246" t="s">
        <v>3873</v>
      </c>
      <c r="F1009" s="414"/>
      <c r="G1009" s="414"/>
      <c r="H1009" s="211" t="s">
        <v>3898</v>
      </c>
      <c r="I1009" s="212" t="s">
        <v>3899</v>
      </c>
      <c r="J1009" s="212" t="s">
        <v>3900</v>
      </c>
      <c r="K1009" s="213">
        <v>44055</v>
      </c>
      <c r="L1009" s="213">
        <v>45150</v>
      </c>
      <c r="M1009" s="214">
        <v>36</v>
      </c>
      <c r="N1009" s="215">
        <v>72900000</v>
      </c>
      <c r="O1009" s="214">
        <f t="shared" si="80"/>
        <v>2025000</v>
      </c>
      <c r="P1009" s="116">
        <f t="shared" ca="1" si="81"/>
        <v>17.010769695216005</v>
      </c>
      <c r="Q1009" s="117">
        <f t="shared" ca="1" si="82"/>
        <v>34425000</v>
      </c>
      <c r="R1009" s="105">
        <f>'[2]Mitra Ekspedisi (J&amp;T)'!J1325</f>
        <v>3603140</v>
      </c>
      <c r="S1009" s="348">
        <f>'[2]Mitra Ekspedisi (J&amp;T)'!F1326</f>
        <v>2</v>
      </c>
      <c r="T1009" s="38">
        <f t="shared" si="74"/>
        <v>69296860</v>
      </c>
      <c r="U1009" s="499" t="s">
        <v>3342</v>
      </c>
    </row>
    <row r="1010" spans="2:21" ht="17.45" customHeight="1">
      <c r="B1010" s="39">
        <v>1005</v>
      </c>
      <c r="C1010" s="377" t="s">
        <v>3872</v>
      </c>
      <c r="D1010" s="643" t="s">
        <v>3772</v>
      </c>
      <c r="E1010" s="246" t="s">
        <v>3873</v>
      </c>
      <c r="F1010" s="414"/>
      <c r="G1010" s="414"/>
      <c r="H1010" s="211" t="s">
        <v>3901</v>
      </c>
      <c r="I1010" s="212" t="s">
        <v>3902</v>
      </c>
      <c r="J1010" s="212" t="s">
        <v>3903</v>
      </c>
      <c r="K1010" s="213">
        <v>44055</v>
      </c>
      <c r="L1010" s="213">
        <v>45150</v>
      </c>
      <c r="M1010" s="214">
        <v>36</v>
      </c>
      <c r="N1010" s="215">
        <v>72900000</v>
      </c>
      <c r="O1010" s="214">
        <f t="shared" si="80"/>
        <v>2025000</v>
      </c>
      <c r="P1010" s="116">
        <f t="shared" ca="1" si="81"/>
        <v>17.010769695216005</v>
      </c>
      <c r="Q1010" s="117">
        <f t="shared" ca="1" si="82"/>
        <v>34425000</v>
      </c>
      <c r="R1010" s="105">
        <f>'[2]Mitra Ekspedisi (J&amp;T)'!J1383</f>
        <v>10625280</v>
      </c>
      <c r="S1010" s="348">
        <f>'[2]Mitra Ekspedisi (J&amp;T)'!F1384</f>
        <v>4</v>
      </c>
      <c r="T1010" s="38">
        <f t="shared" si="74"/>
        <v>62274720</v>
      </c>
      <c r="U1010" s="499" t="s">
        <v>3342</v>
      </c>
    </row>
    <row r="1011" spans="2:21" ht="17.45" customHeight="1">
      <c r="B1011" s="26">
        <v>1006</v>
      </c>
      <c r="C1011" s="377" t="s">
        <v>3872</v>
      </c>
      <c r="D1011" s="643" t="s">
        <v>3772</v>
      </c>
      <c r="E1011" s="246" t="s">
        <v>3873</v>
      </c>
      <c r="F1011" s="414"/>
      <c r="G1011" s="414"/>
      <c r="H1011" s="211" t="s">
        <v>3904</v>
      </c>
      <c r="I1011" s="212" t="s">
        <v>3905</v>
      </c>
      <c r="J1011" s="212" t="s">
        <v>3906</v>
      </c>
      <c r="K1011" s="213">
        <v>44055</v>
      </c>
      <c r="L1011" s="213">
        <v>45150</v>
      </c>
      <c r="M1011" s="214">
        <v>36</v>
      </c>
      <c r="N1011" s="215">
        <v>72900000</v>
      </c>
      <c r="O1011" s="214">
        <f t="shared" si="80"/>
        <v>2025000</v>
      </c>
      <c r="P1011" s="116">
        <f t="shared" ca="1" si="81"/>
        <v>17.010769695216005</v>
      </c>
      <c r="Q1011" s="117">
        <f t="shared" ca="1" si="82"/>
        <v>34425000</v>
      </c>
      <c r="R1011" s="105">
        <f>'[2]Mitra Ekspedisi (J&amp;T)'!J1440</f>
        <v>3860000</v>
      </c>
      <c r="S1011" s="348">
        <f>'[2]Mitra Ekspedisi (J&amp;T)'!F1441</f>
        <v>1</v>
      </c>
      <c r="T1011" s="38">
        <f t="shared" si="74"/>
        <v>69040000</v>
      </c>
      <c r="U1011" s="499" t="s">
        <v>3342</v>
      </c>
    </row>
    <row r="1012" spans="2:21" ht="17.45" customHeight="1">
      <c r="B1012" s="39">
        <v>1007</v>
      </c>
      <c r="C1012" s="377" t="s">
        <v>3872</v>
      </c>
      <c r="D1012" s="643" t="s">
        <v>3772</v>
      </c>
      <c r="E1012" s="246" t="s">
        <v>3873</v>
      </c>
      <c r="F1012" s="414"/>
      <c r="G1012" s="414"/>
      <c r="H1012" s="211" t="s">
        <v>3907</v>
      </c>
      <c r="I1012" s="212" t="s">
        <v>3908</v>
      </c>
      <c r="J1012" s="212" t="s">
        <v>3909</v>
      </c>
      <c r="K1012" s="213">
        <v>44055</v>
      </c>
      <c r="L1012" s="213">
        <v>45150</v>
      </c>
      <c r="M1012" s="214">
        <v>36</v>
      </c>
      <c r="N1012" s="215">
        <v>72900000</v>
      </c>
      <c r="O1012" s="214">
        <f t="shared" si="80"/>
        <v>2025000</v>
      </c>
      <c r="P1012" s="116">
        <f t="shared" ca="1" si="81"/>
        <v>17.010769695216005</v>
      </c>
      <c r="Q1012" s="117">
        <f t="shared" ca="1" si="82"/>
        <v>34425000</v>
      </c>
      <c r="R1012" s="105">
        <f>'[2]Mitra Ekspedisi (J&amp;T)'!J1498</f>
        <v>9456442</v>
      </c>
      <c r="S1012" s="348">
        <f>'[2]Mitra Ekspedisi (J&amp;T)'!F1499</f>
        <v>3</v>
      </c>
      <c r="T1012" s="38">
        <f t="shared" si="74"/>
        <v>63443558</v>
      </c>
      <c r="U1012" s="499" t="s">
        <v>3342</v>
      </c>
    </row>
    <row r="1013" spans="2:21" ht="17.45" customHeight="1">
      <c r="B1013" s="26">
        <v>1008</v>
      </c>
      <c r="C1013" s="377" t="s">
        <v>3872</v>
      </c>
      <c r="D1013" s="643" t="s">
        <v>3772</v>
      </c>
      <c r="E1013" s="246" t="s">
        <v>3873</v>
      </c>
      <c r="F1013" s="414"/>
      <c r="G1013" s="414"/>
      <c r="H1013" s="211" t="s">
        <v>3910</v>
      </c>
      <c r="I1013" s="212" t="s">
        <v>3911</v>
      </c>
      <c r="J1013" s="212" t="s">
        <v>3912</v>
      </c>
      <c r="K1013" s="213">
        <v>44055</v>
      </c>
      <c r="L1013" s="213">
        <v>45150</v>
      </c>
      <c r="M1013" s="214">
        <v>36</v>
      </c>
      <c r="N1013" s="215">
        <v>72900000</v>
      </c>
      <c r="O1013" s="214">
        <f t="shared" si="80"/>
        <v>2025000</v>
      </c>
      <c r="P1013" s="116">
        <f t="shared" ca="1" si="81"/>
        <v>17.010769695216005</v>
      </c>
      <c r="Q1013" s="117">
        <f t="shared" ca="1" si="82"/>
        <v>34425000</v>
      </c>
      <c r="R1013" s="105">
        <f>'[2]Mitra Ekspedisi (J&amp;T)'!J1556</f>
        <v>9100280</v>
      </c>
      <c r="S1013" s="348">
        <f>'[2]Mitra Ekspedisi (J&amp;T)'!F1557</f>
        <v>4</v>
      </c>
      <c r="T1013" s="38">
        <f t="shared" si="74"/>
        <v>63799720</v>
      </c>
      <c r="U1013" s="499" t="s">
        <v>3342</v>
      </c>
    </row>
    <row r="1014" spans="2:21" ht="17.45" customHeight="1">
      <c r="B1014" s="39">
        <v>1009</v>
      </c>
      <c r="C1014" s="377" t="s">
        <v>3872</v>
      </c>
      <c r="D1014" s="643" t="s">
        <v>3772</v>
      </c>
      <c r="E1014" s="246" t="s">
        <v>3873</v>
      </c>
      <c r="F1014" s="414"/>
      <c r="G1014" s="414"/>
      <c r="H1014" s="211" t="s">
        <v>3913</v>
      </c>
      <c r="I1014" s="212" t="s">
        <v>3914</v>
      </c>
      <c r="J1014" s="212" t="s">
        <v>3915</v>
      </c>
      <c r="K1014" s="213">
        <v>44055</v>
      </c>
      <c r="L1014" s="213">
        <v>45150</v>
      </c>
      <c r="M1014" s="214">
        <v>36</v>
      </c>
      <c r="N1014" s="215">
        <v>72900000</v>
      </c>
      <c r="O1014" s="214">
        <f t="shared" si="80"/>
        <v>2025000</v>
      </c>
      <c r="P1014" s="116">
        <f t="shared" ca="1" si="81"/>
        <v>17.010769695216005</v>
      </c>
      <c r="Q1014" s="117">
        <f t="shared" ca="1" si="82"/>
        <v>34425000</v>
      </c>
      <c r="R1014" s="105">
        <f>'[2]Mitra Ekspedisi (J&amp;T)'!J1614</f>
        <v>8053140</v>
      </c>
      <c r="S1014" s="348">
        <f>'[2]Mitra Ekspedisi (J&amp;T)'!F1615</f>
        <v>3</v>
      </c>
      <c r="T1014" s="38">
        <f t="shared" si="74"/>
        <v>64846860</v>
      </c>
      <c r="U1014" s="499" t="s">
        <v>3342</v>
      </c>
    </row>
    <row r="1015" spans="2:21" ht="17.45" customHeight="1">
      <c r="B1015" s="26">
        <v>1010</v>
      </c>
      <c r="C1015" s="377" t="s">
        <v>3872</v>
      </c>
      <c r="D1015" s="643" t="s">
        <v>3772</v>
      </c>
      <c r="E1015" s="246" t="s">
        <v>3873</v>
      </c>
      <c r="F1015" s="414"/>
      <c r="G1015" s="414"/>
      <c r="H1015" s="211" t="s">
        <v>3916</v>
      </c>
      <c r="I1015" s="212" t="s">
        <v>3917</v>
      </c>
      <c r="J1015" s="212" t="s">
        <v>3918</v>
      </c>
      <c r="K1015" s="213">
        <v>44055</v>
      </c>
      <c r="L1015" s="213">
        <v>45150</v>
      </c>
      <c r="M1015" s="214">
        <v>36</v>
      </c>
      <c r="N1015" s="215">
        <v>72900000</v>
      </c>
      <c r="O1015" s="214">
        <f t="shared" si="80"/>
        <v>2025000</v>
      </c>
      <c r="P1015" s="116">
        <f t="shared" ca="1" si="81"/>
        <v>17.010769695216005</v>
      </c>
      <c r="Q1015" s="117">
        <f t="shared" ca="1" si="82"/>
        <v>34425000</v>
      </c>
      <c r="R1015" s="105">
        <f>'[2]Mitra Ekspedisi (J&amp;T)'!J1673</f>
        <v>4006000</v>
      </c>
      <c r="S1015" s="348">
        <f>'[2]Mitra Ekspedisi (J&amp;T)'!F1674</f>
        <v>1</v>
      </c>
      <c r="T1015" s="38">
        <f t="shared" si="74"/>
        <v>68894000</v>
      </c>
      <c r="U1015" s="499" t="s">
        <v>3342</v>
      </c>
    </row>
    <row r="1016" spans="2:21" ht="17.45" customHeight="1">
      <c r="B1016" s="39">
        <v>1011</v>
      </c>
      <c r="C1016" s="377" t="s">
        <v>3872</v>
      </c>
      <c r="D1016" s="643" t="s">
        <v>3772</v>
      </c>
      <c r="E1016" s="246" t="s">
        <v>3873</v>
      </c>
      <c r="F1016" s="414"/>
      <c r="G1016" s="414"/>
      <c r="H1016" s="211" t="s">
        <v>3919</v>
      </c>
      <c r="I1016" s="212" t="s">
        <v>3920</v>
      </c>
      <c r="J1016" s="212" t="s">
        <v>3921</v>
      </c>
      <c r="K1016" s="213">
        <v>44055</v>
      </c>
      <c r="L1016" s="213">
        <v>45150</v>
      </c>
      <c r="M1016" s="214">
        <v>36</v>
      </c>
      <c r="N1016" s="215">
        <v>72900000</v>
      </c>
      <c r="O1016" s="214">
        <f t="shared" si="80"/>
        <v>2025000</v>
      </c>
      <c r="P1016" s="116">
        <f t="shared" ca="1" si="81"/>
        <v>17.010769695216005</v>
      </c>
      <c r="Q1016" s="117">
        <f t="shared" ca="1" si="82"/>
        <v>34425000</v>
      </c>
      <c r="R1016" s="105">
        <f>'[2]Mitra Ekspedisi (J&amp;T)'!J1731</f>
        <v>14758280</v>
      </c>
      <c r="S1016" s="348">
        <f>'[2]Mitra Ekspedisi (J&amp;T)'!F1732</f>
        <v>4</v>
      </c>
      <c r="T1016" s="38">
        <f t="shared" si="74"/>
        <v>58141720</v>
      </c>
      <c r="U1016" s="499" t="s">
        <v>3342</v>
      </c>
    </row>
    <row r="1017" spans="2:21" ht="17.45" customHeight="1">
      <c r="B1017" s="26">
        <v>1012</v>
      </c>
      <c r="C1017" s="377" t="s">
        <v>3872</v>
      </c>
      <c r="D1017" s="643" t="s">
        <v>3772</v>
      </c>
      <c r="E1017" s="246" t="s">
        <v>3873</v>
      </c>
      <c r="F1017" s="414"/>
      <c r="G1017" s="414"/>
      <c r="H1017" s="211" t="s">
        <v>3922</v>
      </c>
      <c r="I1017" s="212" t="s">
        <v>3923</v>
      </c>
      <c r="J1017" s="212" t="s">
        <v>3924</v>
      </c>
      <c r="K1017" s="213">
        <v>44055</v>
      </c>
      <c r="L1017" s="213">
        <v>45150</v>
      </c>
      <c r="M1017" s="214">
        <v>36</v>
      </c>
      <c r="N1017" s="215">
        <v>72900000</v>
      </c>
      <c r="O1017" s="214">
        <f t="shared" si="80"/>
        <v>2025000</v>
      </c>
      <c r="P1017" s="116">
        <f t="shared" ca="1" si="81"/>
        <v>17.010769695216005</v>
      </c>
      <c r="Q1017" s="117">
        <f t="shared" ca="1" si="82"/>
        <v>34425000</v>
      </c>
      <c r="R1017" s="105">
        <f>'[2]Mitra Ekspedisi (J&amp;T)'!J1789</f>
        <v>27541933</v>
      </c>
      <c r="S1017" s="348">
        <f>'[2]Mitra Ekspedisi (J&amp;T)'!F1790</f>
        <v>9</v>
      </c>
      <c r="T1017" s="38">
        <f t="shared" si="74"/>
        <v>45358067</v>
      </c>
      <c r="U1017" s="499" t="s">
        <v>3342</v>
      </c>
    </row>
    <row r="1018" spans="2:21" ht="17.45" customHeight="1">
      <c r="B1018" s="39">
        <v>1013</v>
      </c>
      <c r="C1018" s="377" t="s">
        <v>3925</v>
      </c>
      <c r="D1018" s="643" t="s">
        <v>3772</v>
      </c>
      <c r="E1018" s="246" t="s">
        <v>3782</v>
      </c>
      <c r="F1018" s="414"/>
      <c r="G1018" s="414"/>
      <c r="H1018" s="211" t="s">
        <v>3926</v>
      </c>
      <c r="I1018" s="212" t="s">
        <v>3927</v>
      </c>
      <c r="J1018" s="212" t="s">
        <v>3928</v>
      </c>
      <c r="K1018" s="213">
        <v>44055</v>
      </c>
      <c r="L1018" s="213">
        <v>45150</v>
      </c>
      <c r="M1018" s="214">
        <v>36</v>
      </c>
      <c r="N1018" s="215">
        <v>74400000</v>
      </c>
      <c r="O1018" s="214">
        <f t="shared" si="80"/>
        <v>2066666.6666666667</v>
      </c>
      <c r="P1018" s="116">
        <f t="shared" ca="1" si="81"/>
        <v>17.010769695216005</v>
      </c>
      <c r="Q1018" s="117">
        <f t="shared" ca="1" si="82"/>
        <v>35133333.333333336</v>
      </c>
      <c r="R1018" s="61">
        <f>'[2]Mitra Ekspedisi (J&amp;T)'!J54</f>
        <v>7339000</v>
      </c>
      <c r="S1018" s="348">
        <f>'[2]Mitra Ekspedisi (J&amp;T)'!F55</f>
        <v>2</v>
      </c>
      <c r="T1018" s="38">
        <f t="shared" si="74"/>
        <v>67061000</v>
      </c>
      <c r="U1018" s="499" t="s">
        <v>3342</v>
      </c>
    </row>
    <row r="1019" spans="2:21" ht="17.45" customHeight="1">
      <c r="B1019" s="26">
        <v>1014</v>
      </c>
      <c r="C1019" s="377" t="s">
        <v>3925</v>
      </c>
      <c r="D1019" s="643" t="s">
        <v>3772</v>
      </c>
      <c r="E1019" s="246" t="s">
        <v>3782</v>
      </c>
      <c r="F1019" s="414"/>
      <c r="G1019" s="414"/>
      <c r="H1019" s="211" t="s">
        <v>3929</v>
      </c>
      <c r="I1019" s="212" t="s">
        <v>3930</v>
      </c>
      <c r="J1019" s="212" t="s">
        <v>3931</v>
      </c>
      <c r="K1019" s="213">
        <v>44055</v>
      </c>
      <c r="L1019" s="213">
        <v>45150</v>
      </c>
      <c r="M1019" s="214">
        <v>36</v>
      </c>
      <c r="N1019" s="215">
        <v>74400000</v>
      </c>
      <c r="O1019" s="214">
        <f t="shared" si="80"/>
        <v>2066666.6666666667</v>
      </c>
      <c r="P1019" s="116">
        <f t="shared" ca="1" si="81"/>
        <v>17.010769695216005</v>
      </c>
      <c r="Q1019" s="117">
        <f t="shared" ca="1" si="82"/>
        <v>35133333.333333336</v>
      </c>
      <c r="R1019" s="61">
        <f>'[2]Mitra Ekspedisi (J&amp;T)'!J751</f>
        <v>9906000</v>
      </c>
      <c r="S1019" s="348">
        <f>'[2]Mitra Ekspedisi (J&amp;T)'!F752</f>
        <v>3</v>
      </c>
      <c r="T1019" s="38">
        <f t="shared" si="74"/>
        <v>64494000</v>
      </c>
      <c r="U1019" s="499" t="s">
        <v>3342</v>
      </c>
    </row>
    <row r="1020" spans="2:21" ht="17.45" customHeight="1">
      <c r="B1020" s="39">
        <v>1015</v>
      </c>
      <c r="C1020" s="377" t="s">
        <v>3925</v>
      </c>
      <c r="D1020" s="643" t="s">
        <v>3772</v>
      </c>
      <c r="E1020" s="246" t="s">
        <v>3782</v>
      </c>
      <c r="F1020" s="414"/>
      <c r="G1020" s="414"/>
      <c r="H1020" s="211" t="s">
        <v>3932</v>
      </c>
      <c r="I1020" s="212" t="s">
        <v>3933</v>
      </c>
      <c r="J1020" s="212" t="s">
        <v>3934</v>
      </c>
      <c r="K1020" s="213">
        <v>44055</v>
      </c>
      <c r="L1020" s="213">
        <v>45150</v>
      </c>
      <c r="M1020" s="214">
        <v>36</v>
      </c>
      <c r="N1020" s="215">
        <v>74400000</v>
      </c>
      <c r="O1020" s="214">
        <f t="shared" si="80"/>
        <v>2066666.6666666667</v>
      </c>
      <c r="P1020" s="116">
        <f t="shared" ca="1" si="81"/>
        <v>17.010769695216005</v>
      </c>
      <c r="Q1020" s="117">
        <f t="shared" ca="1" si="82"/>
        <v>35133333.333333336</v>
      </c>
      <c r="R1020" s="61">
        <f>'[2]Mitra Ekspedisi (J&amp;T)'!J808</f>
        <v>1056000</v>
      </c>
      <c r="S1020" s="348">
        <f>'[2]Mitra Ekspedisi (J&amp;T)'!F809</f>
        <v>0</v>
      </c>
      <c r="T1020" s="38">
        <f t="shared" si="74"/>
        <v>73344000</v>
      </c>
      <c r="U1020" s="499" t="s">
        <v>3342</v>
      </c>
    </row>
    <row r="1021" spans="2:21" ht="17.45" customHeight="1">
      <c r="B1021" s="26">
        <v>1016</v>
      </c>
      <c r="C1021" s="380" t="s">
        <v>3925</v>
      </c>
      <c r="D1021" s="643" t="s">
        <v>3772</v>
      </c>
      <c r="E1021" s="246" t="s">
        <v>3782</v>
      </c>
      <c r="F1021" s="414"/>
      <c r="G1021" s="414"/>
      <c r="H1021" s="223" t="s">
        <v>3935</v>
      </c>
      <c r="I1021" s="57" t="s">
        <v>3936</v>
      </c>
      <c r="J1021" s="57" t="s">
        <v>3937</v>
      </c>
      <c r="K1021" s="415">
        <v>44055</v>
      </c>
      <c r="L1021" s="415">
        <v>45150</v>
      </c>
      <c r="M1021" s="64">
        <v>36</v>
      </c>
      <c r="N1021" s="358">
        <v>74400000</v>
      </c>
      <c r="O1021" s="64">
        <f t="shared" si="80"/>
        <v>2066666.6666666667</v>
      </c>
      <c r="P1021" s="116">
        <f t="shared" ca="1" si="81"/>
        <v>17.010769695216005</v>
      </c>
      <c r="Q1021" s="117">
        <f t="shared" ca="1" si="82"/>
        <v>35133333.333333336</v>
      </c>
      <c r="R1021" s="61">
        <f>'[2]Mitra Ekspedisi (J&amp;T)'!J865</f>
        <v>9881000</v>
      </c>
      <c r="S1021" s="348">
        <f>'[2]Mitra Ekspedisi (J&amp;T)'!F866</f>
        <v>2</v>
      </c>
      <c r="T1021" s="38">
        <f t="shared" si="74"/>
        <v>64519000</v>
      </c>
      <c r="U1021" s="499" t="s">
        <v>3342</v>
      </c>
    </row>
    <row r="1022" spans="2:21" ht="17.45" customHeight="1">
      <c r="B1022" s="39">
        <v>1017</v>
      </c>
      <c r="C1022" s="380" t="s">
        <v>3938</v>
      </c>
      <c r="D1022" s="643" t="s">
        <v>3772</v>
      </c>
      <c r="E1022" s="246" t="s">
        <v>2718</v>
      </c>
      <c r="F1022" s="414"/>
      <c r="G1022" s="414"/>
      <c r="H1022" s="223" t="s">
        <v>3939</v>
      </c>
      <c r="I1022" s="57" t="s">
        <v>3940</v>
      </c>
      <c r="J1022" s="57" t="s">
        <v>3941</v>
      </c>
      <c r="K1022" s="415">
        <v>44102</v>
      </c>
      <c r="L1022" s="415">
        <v>45197</v>
      </c>
      <c r="M1022" s="64">
        <v>36</v>
      </c>
      <c r="N1022" s="358">
        <v>70200000</v>
      </c>
      <c r="O1022" s="64">
        <f t="shared" si="80"/>
        <v>1950000</v>
      </c>
      <c r="P1022" s="116">
        <f t="shared" ca="1" si="81"/>
        <v>15.444103028549337</v>
      </c>
      <c r="Q1022" s="117">
        <f t="shared" ca="1" si="82"/>
        <v>29250000</v>
      </c>
      <c r="R1022" s="61">
        <f>'[2]Mitra Ekspedisi (J&amp;T)'!J2779</f>
        <v>12826005</v>
      </c>
      <c r="S1022" s="348">
        <f>'[2]Mitra Ekspedisi (J&amp;T)'!F2780</f>
        <v>5</v>
      </c>
      <c r="T1022" s="38">
        <f t="shared" si="74"/>
        <v>57373995</v>
      </c>
      <c r="U1022" s="499"/>
    </row>
    <row r="1023" spans="2:21" ht="17.45" customHeight="1">
      <c r="B1023" s="26">
        <v>1018</v>
      </c>
      <c r="C1023" s="380" t="s">
        <v>3938</v>
      </c>
      <c r="D1023" s="643" t="s">
        <v>3772</v>
      </c>
      <c r="E1023" s="246" t="s">
        <v>2718</v>
      </c>
      <c r="F1023" s="414"/>
      <c r="G1023" s="414"/>
      <c r="H1023" s="223" t="s">
        <v>3942</v>
      </c>
      <c r="I1023" s="57" t="s">
        <v>3943</v>
      </c>
      <c r="J1023" s="57" t="s">
        <v>3944</v>
      </c>
      <c r="K1023" s="415">
        <v>44102</v>
      </c>
      <c r="L1023" s="415">
        <v>45197</v>
      </c>
      <c r="M1023" s="64">
        <v>36</v>
      </c>
      <c r="N1023" s="358">
        <v>70200000</v>
      </c>
      <c r="O1023" s="64">
        <f t="shared" si="80"/>
        <v>1950000</v>
      </c>
      <c r="P1023" s="116">
        <f t="shared" ca="1" si="81"/>
        <v>15.444103028549337</v>
      </c>
      <c r="Q1023" s="117">
        <f t="shared" ca="1" si="82"/>
        <v>29250000</v>
      </c>
      <c r="R1023" s="61">
        <f>'[2]Mitra Ekspedisi (J&amp;T)'!J2838</f>
        <v>2795694</v>
      </c>
      <c r="S1023" s="348">
        <f>'[2]Mitra Ekspedisi (J&amp;T)'!F2839</f>
        <v>2</v>
      </c>
      <c r="T1023" s="38">
        <f t="shared" si="74"/>
        <v>67404306</v>
      </c>
      <c r="U1023" s="499"/>
    </row>
    <row r="1024" spans="2:21" ht="17.45" customHeight="1">
      <c r="B1024" s="39">
        <v>1019</v>
      </c>
      <c r="C1024" s="380" t="s">
        <v>3945</v>
      </c>
      <c r="D1024" s="643" t="s">
        <v>3772</v>
      </c>
      <c r="E1024" s="246" t="s">
        <v>3873</v>
      </c>
      <c r="F1024" s="414"/>
      <c r="G1024" s="414"/>
      <c r="H1024" s="223" t="s">
        <v>3946</v>
      </c>
      <c r="I1024" s="57" t="s">
        <v>3947</v>
      </c>
      <c r="J1024" s="57" t="s">
        <v>3948</v>
      </c>
      <c r="K1024" s="415">
        <v>44121</v>
      </c>
      <c r="L1024" s="415">
        <v>44121</v>
      </c>
      <c r="M1024" s="64">
        <v>36</v>
      </c>
      <c r="N1024" s="358">
        <v>68400000</v>
      </c>
      <c r="O1024" s="64">
        <f t="shared" si="80"/>
        <v>1900000</v>
      </c>
      <c r="P1024" s="116">
        <f t="shared" ca="1" si="81"/>
        <v>14.810769695216004</v>
      </c>
      <c r="Q1024" s="117">
        <f t="shared" ca="1" si="82"/>
        <v>26600000</v>
      </c>
      <c r="R1024" s="61">
        <f>'[2]Mitra Ekspedisi (J&amp;T)'!J2897</f>
        <v>13265140</v>
      </c>
      <c r="S1024" s="348">
        <f>'[2]Mitra Ekspedisi (J&amp;T)'!F2898</f>
        <v>3</v>
      </c>
      <c r="T1024" s="38">
        <f t="shared" si="74"/>
        <v>55134860</v>
      </c>
      <c r="U1024" s="499"/>
    </row>
    <row r="1025" spans="1:21" ht="17.45" customHeight="1">
      <c r="B1025" s="26">
        <v>1020</v>
      </c>
      <c r="C1025" s="380" t="s">
        <v>3945</v>
      </c>
      <c r="D1025" s="643" t="s">
        <v>3772</v>
      </c>
      <c r="E1025" s="246" t="s">
        <v>3873</v>
      </c>
      <c r="F1025" s="414"/>
      <c r="G1025" s="414"/>
      <c r="H1025" s="223" t="s">
        <v>3949</v>
      </c>
      <c r="I1025" s="57" t="s">
        <v>3950</v>
      </c>
      <c r="J1025" s="57" t="s">
        <v>3951</v>
      </c>
      <c r="K1025" s="415">
        <v>44121</v>
      </c>
      <c r="L1025" s="415">
        <v>44121</v>
      </c>
      <c r="M1025" s="64">
        <v>36</v>
      </c>
      <c r="N1025" s="358">
        <v>68400000</v>
      </c>
      <c r="O1025" s="64">
        <f t="shared" si="80"/>
        <v>1900000</v>
      </c>
      <c r="P1025" s="116">
        <f t="shared" ca="1" si="81"/>
        <v>14.810769695216004</v>
      </c>
      <c r="Q1025" s="117">
        <f t="shared" ca="1" si="82"/>
        <v>26600000</v>
      </c>
      <c r="R1025" s="61">
        <f>'[2]Mitra Ekspedisi (J&amp;T)'!J2955</f>
        <v>11473637</v>
      </c>
      <c r="S1025" s="348">
        <f>'[2]Mitra Ekspedisi (J&amp;T)'!F2956</f>
        <v>4</v>
      </c>
      <c r="T1025" s="38">
        <f t="shared" si="74"/>
        <v>56926363</v>
      </c>
      <c r="U1025" s="499"/>
    </row>
    <row r="1026" spans="1:21" ht="17.45" customHeight="1">
      <c r="B1026" s="39">
        <v>1021</v>
      </c>
      <c r="C1026" s="380" t="s">
        <v>3945</v>
      </c>
      <c r="D1026" s="643" t="s">
        <v>3772</v>
      </c>
      <c r="E1026" s="246" t="s">
        <v>3873</v>
      </c>
      <c r="F1026" s="414"/>
      <c r="G1026" s="414"/>
      <c r="H1026" s="223" t="s">
        <v>3952</v>
      </c>
      <c r="I1026" s="57" t="s">
        <v>3953</v>
      </c>
      <c r="J1026" s="57" t="s">
        <v>3954</v>
      </c>
      <c r="K1026" s="415">
        <v>44121</v>
      </c>
      <c r="L1026" s="415">
        <v>44121</v>
      </c>
      <c r="M1026" s="64">
        <v>36</v>
      </c>
      <c r="N1026" s="358">
        <v>68400000</v>
      </c>
      <c r="O1026" s="64">
        <f t="shared" si="80"/>
        <v>1900000</v>
      </c>
      <c r="P1026" s="116">
        <f t="shared" ca="1" si="81"/>
        <v>14.810769695216004</v>
      </c>
      <c r="Q1026" s="117">
        <f t="shared" ca="1" si="82"/>
        <v>26600000</v>
      </c>
      <c r="R1026" s="61">
        <f>'[2]Mitra Ekspedisi (J&amp;T)'!J3013</f>
        <v>24705992</v>
      </c>
      <c r="S1026" s="348">
        <f>'[2]Mitra Ekspedisi (J&amp;T)'!F3014</f>
        <v>8</v>
      </c>
      <c r="T1026" s="38">
        <f t="shared" si="74"/>
        <v>43694008</v>
      </c>
      <c r="U1026" s="499"/>
    </row>
    <row r="1027" spans="1:21" ht="17.45" customHeight="1">
      <c r="B1027" s="26">
        <v>1022</v>
      </c>
      <c r="C1027" s="394" t="s">
        <v>3955</v>
      </c>
      <c r="D1027" s="643" t="s">
        <v>3772</v>
      </c>
      <c r="E1027" s="246" t="s">
        <v>3873</v>
      </c>
      <c r="F1027" s="564"/>
      <c r="G1027" s="564"/>
      <c r="H1027" s="308" t="s">
        <v>3956</v>
      </c>
      <c r="I1027" s="69" t="s">
        <v>3957</v>
      </c>
      <c r="J1027" s="69" t="s">
        <v>3958</v>
      </c>
      <c r="K1027" s="459">
        <v>44272</v>
      </c>
      <c r="L1027" s="459">
        <v>45002</v>
      </c>
      <c r="M1027" s="73">
        <v>24</v>
      </c>
      <c r="N1027" s="367">
        <v>31200000</v>
      </c>
      <c r="O1027" s="73">
        <f t="shared" si="80"/>
        <v>1300000</v>
      </c>
      <c r="P1027" s="116">
        <f t="shared" ca="1" si="81"/>
        <v>9.7774363618826712</v>
      </c>
      <c r="Q1027" s="117">
        <f t="shared" ca="1" si="82"/>
        <v>11700000</v>
      </c>
      <c r="R1027" s="76">
        <f>'[1]Mitra Ekspedisi (J&amp;T)'!J3411</f>
        <v>13805172</v>
      </c>
      <c r="S1027" s="134">
        <f>'[1]Mitra Ekspedisi (J&amp;T)'!F3412</f>
        <v>5</v>
      </c>
      <c r="T1027" s="38">
        <f t="shared" si="74"/>
        <v>17394828</v>
      </c>
      <c r="U1027" s="499"/>
    </row>
    <row r="1028" spans="1:21" ht="17.45" customHeight="1">
      <c r="B1028" s="39">
        <v>1023</v>
      </c>
      <c r="C1028" s="380" t="s">
        <v>3955</v>
      </c>
      <c r="D1028" s="643" t="s">
        <v>3772</v>
      </c>
      <c r="E1028" s="246" t="s">
        <v>3873</v>
      </c>
      <c r="F1028" s="451"/>
      <c r="G1028" s="451"/>
      <c r="H1028" s="223" t="s">
        <v>3959</v>
      </c>
      <c r="I1028" s="57" t="s">
        <v>3960</v>
      </c>
      <c r="J1028" s="57" t="s">
        <v>3961</v>
      </c>
      <c r="K1028" s="415">
        <v>44272</v>
      </c>
      <c r="L1028" s="415">
        <v>45002</v>
      </c>
      <c r="M1028" s="64">
        <v>24</v>
      </c>
      <c r="N1028" s="358">
        <v>31200000</v>
      </c>
      <c r="O1028" s="64">
        <f t="shared" si="80"/>
        <v>1300000</v>
      </c>
      <c r="P1028" s="116">
        <f t="shared" ca="1" si="81"/>
        <v>9.7774363618826712</v>
      </c>
      <c r="Q1028" s="117">
        <f t="shared" ca="1" si="82"/>
        <v>11700000</v>
      </c>
      <c r="R1028" s="61">
        <f>'[1]Mitra Ekspedisi (J&amp;T)'!J3313</f>
        <v>11685277</v>
      </c>
      <c r="S1028" s="118">
        <f>'[1]Mitra Ekspedisi (J&amp;T)'!F3314</f>
        <v>7</v>
      </c>
      <c r="T1028" s="38">
        <f t="shared" si="74"/>
        <v>19514723</v>
      </c>
      <c r="U1028" s="499"/>
    </row>
    <row r="1029" spans="1:21" ht="17.45" customHeight="1" thickBot="1">
      <c r="B1029" s="26">
        <v>1024</v>
      </c>
      <c r="C1029" s="394" t="s">
        <v>3955</v>
      </c>
      <c r="D1029" s="643" t="s">
        <v>3772</v>
      </c>
      <c r="E1029" s="246" t="s">
        <v>3873</v>
      </c>
      <c r="F1029" s="564"/>
      <c r="G1029" s="564"/>
      <c r="H1029" s="308" t="s">
        <v>3962</v>
      </c>
      <c r="I1029" s="69" t="s">
        <v>3963</v>
      </c>
      <c r="J1029" s="69" t="s">
        <v>3964</v>
      </c>
      <c r="K1029" s="459">
        <v>44272</v>
      </c>
      <c r="L1029" s="459">
        <v>45002</v>
      </c>
      <c r="M1029" s="73">
        <v>24</v>
      </c>
      <c r="N1029" s="367">
        <v>31200000</v>
      </c>
      <c r="O1029" s="73">
        <f t="shared" si="80"/>
        <v>1300000</v>
      </c>
      <c r="P1029" s="116">
        <f t="shared" ca="1" si="81"/>
        <v>9.7774363618826712</v>
      </c>
      <c r="Q1029" s="117">
        <f t="shared" ca="1" si="82"/>
        <v>11700000</v>
      </c>
      <c r="R1029" s="76">
        <f>'[1]Mitra Ekspedisi (J&amp;T)'!J3362</f>
        <v>5140493</v>
      </c>
      <c r="S1029" s="134">
        <f>'[1]Mitra Ekspedisi (J&amp;T)'!F3363</f>
        <v>4</v>
      </c>
      <c r="T1029" s="38">
        <f t="shared" si="74"/>
        <v>26059507</v>
      </c>
      <c r="U1029" s="499"/>
    </row>
    <row r="1030" spans="1:21" ht="17.45" customHeight="1">
      <c r="B1030" s="39">
        <v>1025</v>
      </c>
      <c r="C1030" s="641" t="s">
        <v>3965</v>
      </c>
      <c r="D1030" s="642" t="s">
        <v>3966</v>
      </c>
      <c r="E1030" s="240" t="s">
        <v>3338</v>
      </c>
      <c r="F1030" s="241" t="s">
        <v>536</v>
      </c>
      <c r="G1030" s="241" t="s">
        <v>537</v>
      </c>
      <c r="H1030" s="203" t="s">
        <v>3967</v>
      </c>
      <c r="I1030" s="204" t="s">
        <v>3968</v>
      </c>
      <c r="J1030" s="204" t="s">
        <v>3969</v>
      </c>
      <c r="K1030" s="446">
        <v>44012</v>
      </c>
      <c r="L1030" s="446">
        <v>45473</v>
      </c>
      <c r="M1030" s="178">
        <v>48</v>
      </c>
      <c r="N1030" s="353">
        <v>84000000</v>
      </c>
      <c r="O1030" s="178">
        <f t="shared" si="80"/>
        <v>1750000</v>
      </c>
      <c r="P1030" s="288">
        <f t="shared" ca="1" si="81"/>
        <v>18.444103028549339</v>
      </c>
      <c r="Q1030" s="289">
        <f t="shared" ca="1" si="82"/>
        <v>31500000</v>
      </c>
      <c r="R1030" s="179">
        <f>'[1]Daya Kobelco'!J67</f>
        <v>7643091</v>
      </c>
      <c r="S1030" s="346">
        <f>'[1]Daya Kobelco'!F68</f>
        <v>2</v>
      </c>
      <c r="T1030" s="181">
        <f t="shared" si="74"/>
        <v>76356909</v>
      </c>
      <c r="U1030" s="499" t="s">
        <v>3342</v>
      </c>
    </row>
    <row r="1031" spans="1:21" ht="17.45" customHeight="1">
      <c r="B1031" s="26">
        <v>1026</v>
      </c>
      <c r="C1031" s="380" t="s">
        <v>3965</v>
      </c>
      <c r="D1031" s="647" t="s">
        <v>3966</v>
      </c>
      <c r="E1031" s="246" t="s">
        <v>3338</v>
      </c>
      <c r="F1031" s="247" t="s">
        <v>536</v>
      </c>
      <c r="G1031" s="247" t="s">
        <v>537</v>
      </c>
      <c r="H1031" s="223" t="s">
        <v>3970</v>
      </c>
      <c r="I1031" s="57" t="s">
        <v>3971</v>
      </c>
      <c r="J1031" s="57" t="s">
        <v>3972</v>
      </c>
      <c r="K1031" s="415">
        <v>44012</v>
      </c>
      <c r="L1031" s="415">
        <v>45473</v>
      </c>
      <c r="M1031" s="64">
        <v>48</v>
      </c>
      <c r="N1031" s="358">
        <v>84000000</v>
      </c>
      <c r="O1031" s="64">
        <f t="shared" si="80"/>
        <v>1750000</v>
      </c>
      <c r="P1031" s="116">
        <f t="shared" ca="1" si="81"/>
        <v>18.444103028549339</v>
      </c>
      <c r="Q1031" s="117">
        <f t="shared" ca="1" si="82"/>
        <v>31500000</v>
      </c>
      <c r="R1031" s="61">
        <f>'[1]Daya Kobelco'!J138</f>
        <v>16686555</v>
      </c>
      <c r="S1031" s="521">
        <f>'[1]Daya Kobelco'!F139</f>
        <v>3</v>
      </c>
      <c r="T1031" s="108">
        <f t="shared" si="74"/>
        <v>67313445</v>
      </c>
      <c r="U1031" s="499" t="s">
        <v>3342</v>
      </c>
    </row>
    <row r="1032" spans="1:21" ht="17.45" customHeight="1" thickBot="1">
      <c r="B1032" s="39">
        <v>1027</v>
      </c>
      <c r="C1032" s="666" t="s">
        <v>3973</v>
      </c>
      <c r="D1032" s="667" t="s">
        <v>3966</v>
      </c>
      <c r="E1032" s="373" t="s">
        <v>2167</v>
      </c>
      <c r="F1032" s="466" t="s">
        <v>536</v>
      </c>
      <c r="G1032" s="466" t="s">
        <v>537</v>
      </c>
      <c r="H1032" s="322" t="s">
        <v>3974</v>
      </c>
      <c r="I1032" s="343" t="s">
        <v>3975</v>
      </c>
      <c r="J1032" s="343" t="s">
        <v>3976</v>
      </c>
      <c r="K1032" s="444">
        <v>44012</v>
      </c>
      <c r="L1032" s="444">
        <v>45473</v>
      </c>
      <c r="M1032" s="193">
        <v>48</v>
      </c>
      <c r="N1032" s="376">
        <v>84000000</v>
      </c>
      <c r="O1032" s="193">
        <f t="shared" si="80"/>
        <v>1750000</v>
      </c>
      <c r="P1032" s="194">
        <f t="shared" ca="1" si="81"/>
        <v>18.444103028549339</v>
      </c>
      <c r="Q1032" s="195">
        <f t="shared" ca="1" si="82"/>
        <v>31500000</v>
      </c>
      <c r="R1032" s="325">
        <f>'[1]Daya Kobelco'!J210</f>
        <v>17688077</v>
      </c>
      <c r="S1032" s="439">
        <f>'[1]Daya Kobelco'!F211</f>
        <v>9</v>
      </c>
      <c r="T1032" s="198">
        <f t="shared" si="74"/>
        <v>66311923</v>
      </c>
      <c r="U1032" s="499" t="s">
        <v>3342</v>
      </c>
    </row>
    <row r="1033" spans="1:21" ht="17.45" customHeight="1" thickBot="1">
      <c r="B1033" s="26">
        <v>1028</v>
      </c>
      <c r="C1033" s="394" t="s">
        <v>3977</v>
      </c>
      <c r="D1033" s="664" t="s">
        <v>3978</v>
      </c>
      <c r="E1033" s="362" t="s">
        <v>3979</v>
      </c>
      <c r="F1033" s="363" t="s">
        <v>2104</v>
      </c>
      <c r="G1033" s="363" t="s">
        <v>2105</v>
      </c>
      <c r="H1033" s="308" t="s">
        <v>3980</v>
      </c>
      <c r="I1033" s="69" t="s">
        <v>3981</v>
      </c>
      <c r="J1033" s="69" t="s">
        <v>3982</v>
      </c>
      <c r="K1033" s="459">
        <v>44011</v>
      </c>
      <c r="L1033" s="459">
        <v>44741</v>
      </c>
      <c r="M1033" s="73">
        <v>24</v>
      </c>
      <c r="N1033" s="367">
        <v>20400000</v>
      </c>
      <c r="O1033" s="73">
        <f t="shared" si="80"/>
        <v>850000</v>
      </c>
      <c r="P1033" s="565">
        <f t="shared" ca="1" si="81"/>
        <v>18.47743636188267</v>
      </c>
      <c r="Q1033" s="624">
        <f t="shared" ca="1" si="82"/>
        <v>15300000</v>
      </c>
      <c r="R1033" s="76">
        <f>[1]GeoServices!J54</f>
        <v>3754687</v>
      </c>
      <c r="S1033" s="461">
        <f>[1]GeoServices!F55</f>
        <v>4</v>
      </c>
      <c r="T1033" s="530">
        <f t="shared" si="74"/>
        <v>16645313</v>
      </c>
      <c r="U1033" s="174"/>
    </row>
    <row r="1034" spans="1:21" ht="17.45" customHeight="1" thickBot="1">
      <c r="A1034" s="382" t="s">
        <v>476</v>
      </c>
      <c r="B1034" s="39">
        <v>1029</v>
      </c>
      <c r="C1034" s="694" t="s">
        <v>3983</v>
      </c>
      <c r="D1034" s="678" t="s">
        <v>3984</v>
      </c>
      <c r="E1034" s="240" t="s">
        <v>3985</v>
      </c>
      <c r="F1034" s="199"/>
      <c r="G1034" s="199"/>
      <c r="H1034" s="203" t="s">
        <v>3986</v>
      </c>
      <c r="I1034" s="204" t="s">
        <v>3987</v>
      </c>
      <c r="J1034" s="204" t="s">
        <v>3988</v>
      </c>
      <c r="K1034" s="446">
        <v>44034</v>
      </c>
      <c r="L1034" s="446">
        <v>44764</v>
      </c>
      <c r="M1034" s="178">
        <v>24</v>
      </c>
      <c r="N1034" s="353">
        <f>18000000+24000000</f>
        <v>42000000</v>
      </c>
      <c r="O1034" s="178">
        <f t="shared" si="80"/>
        <v>1750000</v>
      </c>
      <c r="P1034" s="288">
        <f t="shared" ca="1" si="81"/>
        <v>17.710769695216005</v>
      </c>
      <c r="Q1034" s="289">
        <f t="shared" ca="1" si="82"/>
        <v>29750000</v>
      </c>
      <c r="R1034" s="179">
        <f>'[1]OPPO(world Innovative)'!J67</f>
        <v>8286133</v>
      </c>
      <c r="S1034" s="695">
        <f>'[1]OPPO(world Innovative)'!F68</f>
        <v>3</v>
      </c>
      <c r="T1034" s="25">
        <f t="shared" si="74"/>
        <v>33713867</v>
      </c>
      <c r="U1034" s="174"/>
    </row>
    <row r="1035" spans="1:21" ht="17.45" customHeight="1">
      <c r="B1035" s="26">
        <v>1030</v>
      </c>
      <c r="C1035" s="394" t="s">
        <v>3989</v>
      </c>
      <c r="D1035" s="643" t="s">
        <v>3984</v>
      </c>
      <c r="E1035" s="362" t="s">
        <v>3990</v>
      </c>
      <c r="F1035" s="365"/>
      <c r="G1035" s="365"/>
      <c r="H1035" s="308" t="s">
        <v>3991</v>
      </c>
      <c r="I1035" s="69" t="s">
        <v>3992</v>
      </c>
      <c r="J1035" s="69" t="s">
        <v>3993</v>
      </c>
      <c r="K1035" s="459">
        <v>44352</v>
      </c>
      <c r="L1035" s="459">
        <v>44717</v>
      </c>
      <c r="M1035" s="73">
        <v>12</v>
      </c>
      <c r="N1035" s="367">
        <v>7800000</v>
      </c>
      <c r="O1035" s="73">
        <f t="shared" si="80"/>
        <v>650000</v>
      </c>
      <c r="P1035" s="288">
        <f t="shared" ca="1" si="81"/>
        <v>7.1107696952160042</v>
      </c>
      <c r="Q1035" s="289">
        <f t="shared" ca="1" si="82"/>
        <v>4550000</v>
      </c>
      <c r="R1035" s="76">
        <f>'[1]OPPO(world Innovative)'!J106</f>
        <v>2503500</v>
      </c>
      <c r="S1035" s="134">
        <f>'[1]OPPO(world Innovative)'!F107</f>
        <v>3</v>
      </c>
      <c r="T1035" s="25">
        <f t="shared" si="74"/>
        <v>5296500</v>
      </c>
      <c r="U1035" s="174"/>
    </row>
    <row r="1036" spans="1:21" ht="17.45" customHeight="1">
      <c r="B1036" s="39">
        <v>1031</v>
      </c>
      <c r="C1036" s="380" t="s">
        <v>3994</v>
      </c>
      <c r="D1036" s="643" t="s">
        <v>3995</v>
      </c>
      <c r="E1036" s="246" t="s">
        <v>3996</v>
      </c>
      <c r="F1036" s="247" t="s">
        <v>894</v>
      </c>
      <c r="G1036" s="247" t="s">
        <v>895</v>
      </c>
      <c r="H1036" s="223" t="s">
        <v>3997</v>
      </c>
      <c r="I1036" s="57" t="s">
        <v>3998</v>
      </c>
      <c r="J1036" s="57" t="s">
        <v>3999</v>
      </c>
      <c r="K1036" s="415">
        <v>44054</v>
      </c>
      <c r="L1036" s="415">
        <v>44419</v>
      </c>
      <c r="M1036" s="64">
        <v>12</v>
      </c>
      <c r="N1036" s="358">
        <v>21600000</v>
      </c>
      <c r="O1036" s="64">
        <f t="shared" si="80"/>
        <v>1800000</v>
      </c>
      <c r="P1036" s="116">
        <f t="shared" ca="1" si="81"/>
        <v>17.044103028549337</v>
      </c>
      <c r="Q1036" s="117">
        <f t="shared" ca="1" si="82"/>
        <v>30600000</v>
      </c>
      <c r="R1036" s="61">
        <f>'[1]Indotruck Utama'!J71</f>
        <v>38729945</v>
      </c>
      <c r="S1036" s="348">
        <f>'[1]Indotruck Utama'!F72</f>
        <v>9</v>
      </c>
      <c r="T1036" s="676">
        <f t="shared" si="74"/>
        <v>-17129945</v>
      </c>
      <c r="U1036" s="174"/>
    </row>
    <row r="1037" spans="1:21" ht="17.45" customHeight="1">
      <c r="B1037" s="26">
        <v>1032</v>
      </c>
      <c r="C1037" s="380" t="s">
        <v>4000</v>
      </c>
      <c r="D1037" s="643" t="s">
        <v>3995</v>
      </c>
      <c r="E1037" s="246" t="s">
        <v>1795</v>
      </c>
      <c r="F1037" s="247"/>
      <c r="G1037" s="247"/>
      <c r="H1037" s="223" t="s">
        <v>4001</v>
      </c>
      <c r="I1037" s="57" t="s">
        <v>4002</v>
      </c>
      <c r="J1037" s="57" t="s">
        <v>4003</v>
      </c>
      <c r="K1037" s="415">
        <v>44075</v>
      </c>
      <c r="L1037" s="415">
        <v>44805</v>
      </c>
      <c r="M1037" s="64">
        <v>24</v>
      </c>
      <c r="N1037" s="358">
        <v>48000000</v>
      </c>
      <c r="O1037" s="64">
        <f t="shared" si="80"/>
        <v>2000000</v>
      </c>
      <c r="P1037" s="116">
        <f t="shared" ca="1" si="81"/>
        <v>16.344103028549338</v>
      </c>
      <c r="Q1037" s="117">
        <f t="shared" ca="1" si="82"/>
        <v>32000000</v>
      </c>
      <c r="R1037" s="61">
        <f>'[1]Indotruck Utama'!J288</f>
        <v>2935295</v>
      </c>
      <c r="S1037" s="348">
        <f>'[1]Indotruck Utama'!F289</f>
        <v>3</v>
      </c>
      <c r="T1037" s="38">
        <f t="shared" si="74"/>
        <v>45064705</v>
      </c>
      <c r="U1037" s="174"/>
    </row>
    <row r="1038" spans="1:21" ht="17.45" customHeight="1">
      <c r="B1038" s="39">
        <v>1033</v>
      </c>
      <c r="C1038" s="380" t="s">
        <v>4004</v>
      </c>
      <c r="D1038" s="643" t="s">
        <v>3995</v>
      </c>
      <c r="E1038" s="246" t="s">
        <v>1795</v>
      </c>
      <c r="F1038" s="247"/>
      <c r="G1038" s="247"/>
      <c r="H1038" s="223" t="s">
        <v>4005</v>
      </c>
      <c r="I1038" s="57" t="s">
        <v>4006</v>
      </c>
      <c r="J1038" s="57" t="s">
        <v>4007</v>
      </c>
      <c r="K1038" s="415">
        <v>44109</v>
      </c>
      <c r="L1038" s="415">
        <v>44839</v>
      </c>
      <c r="M1038" s="64">
        <v>24</v>
      </c>
      <c r="N1038" s="358">
        <v>60000000</v>
      </c>
      <c r="O1038" s="64">
        <f t="shared" ref="O1038:O1101" si="83">N1038/M1038</f>
        <v>2500000</v>
      </c>
      <c r="P1038" s="116">
        <f t="shared" ca="1" si="81"/>
        <v>15.210769695216005</v>
      </c>
      <c r="Q1038" s="117">
        <f t="shared" ca="1" si="82"/>
        <v>37500000</v>
      </c>
      <c r="R1038" s="61"/>
      <c r="S1038" s="348"/>
      <c r="T1038" s="38">
        <f t="shared" si="74"/>
        <v>60000000</v>
      </c>
      <c r="U1038" s="174"/>
    </row>
    <row r="1039" spans="1:21" ht="17.45" customHeight="1">
      <c r="B1039" s="26">
        <v>1034</v>
      </c>
      <c r="C1039" s="380" t="s">
        <v>4004</v>
      </c>
      <c r="D1039" s="643" t="s">
        <v>3995</v>
      </c>
      <c r="E1039" s="246" t="s">
        <v>1795</v>
      </c>
      <c r="F1039" s="247"/>
      <c r="G1039" s="247"/>
      <c r="H1039" s="223" t="s">
        <v>4008</v>
      </c>
      <c r="I1039" s="57" t="s">
        <v>4009</v>
      </c>
      <c r="J1039" s="57" t="s">
        <v>4010</v>
      </c>
      <c r="K1039" s="415">
        <v>44109</v>
      </c>
      <c r="L1039" s="415">
        <v>44839</v>
      </c>
      <c r="M1039" s="64">
        <v>24</v>
      </c>
      <c r="N1039" s="358">
        <v>60000000</v>
      </c>
      <c r="O1039" s="64">
        <f t="shared" si="83"/>
        <v>2500000</v>
      </c>
      <c r="P1039" s="116">
        <f t="shared" ca="1" si="81"/>
        <v>15.210769695216005</v>
      </c>
      <c r="Q1039" s="117">
        <f t="shared" ca="1" si="82"/>
        <v>37500000</v>
      </c>
      <c r="R1039" s="61">
        <f>'[1]Indotruck Utama'!J485</f>
        <v>2857360</v>
      </c>
      <c r="S1039" s="348">
        <f>'[1]Indotruck Utama'!F486</f>
        <v>2</v>
      </c>
      <c r="T1039" s="38">
        <f t="shared" si="74"/>
        <v>57142640</v>
      </c>
      <c r="U1039" s="174"/>
    </row>
    <row r="1040" spans="1:21" ht="17.45" customHeight="1">
      <c r="B1040" s="39">
        <v>1035</v>
      </c>
      <c r="C1040" s="380" t="s">
        <v>4011</v>
      </c>
      <c r="D1040" s="643" t="s">
        <v>3995</v>
      </c>
      <c r="E1040" s="246" t="s">
        <v>4012</v>
      </c>
      <c r="F1040" s="247"/>
      <c r="G1040" s="247"/>
      <c r="H1040" s="223" t="s">
        <v>4013</v>
      </c>
      <c r="I1040" s="57" t="s">
        <v>4014</v>
      </c>
      <c r="J1040" s="57" t="s">
        <v>4015</v>
      </c>
      <c r="K1040" s="415">
        <v>44111</v>
      </c>
      <c r="L1040" s="415">
        <v>44841</v>
      </c>
      <c r="M1040" s="64">
        <v>24</v>
      </c>
      <c r="N1040" s="358">
        <v>48000000</v>
      </c>
      <c r="O1040" s="64">
        <f t="shared" si="83"/>
        <v>2000000</v>
      </c>
      <c r="P1040" s="116">
        <f t="shared" ca="1" si="81"/>
        <v>15.144103028549337</v>
      </c>
      <c r="Q1040" s="117">
        <f t="shared" ca="1" si="82"/>
        <v>30000000</v>
      </c>
      <c r="R1040" s="61"/>
      <c r="S1040" s="348"/>
      <c r="T1040" s="38">
        <f t="shared" si="74"/>
        <v>48000000</v>
      </c>
      <c r="U1040" s="174"/>
    </row>
    <row r="1041" spans="2:21" ht="17.45" customHeight="1">
      <c r="B1041" s="26">
        <v>1036</v>
      </c>
      <c r="C1041" s="380" t="s">
        <v>4016</v>
      </c>
      <c r="D1041" s="643" t="s">
        <v>3995</v>
      </c>
      <c r="E1041" s="246" t="s">
        <v>1795</v>
      </c>
      <c r="F1041" s="247"/>
      <c r="G1041" s="247"/>
      <c r="H1041" s="223" t="s">
        <v>4017</v>
      </c>
      <c r="I1041" s="57" t="s">
        <v>4018</v>
      </c>
      <c r="J1041" s="57" t="s">
        <v>4019</v>
      </c>
      <c r="K1041" s="415">
        <v>44105</v>
      </c>
      <c r="L1041" s="415">
        <v>44835</v>
      </c>
      <c r="M1041" s="64">
        <v>24</v>
      </c>
      <c r="N1041" s="358">
        <v>60000000</v>
      </c>
      <c r="O1041" s="64">
        <f t="shared" si="83"/>
        <v>2500000</v>
      </c>
      <c r="P1041" s="116">
        <f t="shared" ca="1" si="81"/>
        <v>15.344103028549338</v>
      </c>
      <c r="Q1041" s="117">
        <f t="shared" ca="1" si="82"/>
        <v>37500000</v>
      </c>
      <c r="R1041" s="61">
        <f>'[1]Indotruck Utama'!J335</f>
        <v>1531475</v>
      </c>
      <c r="S1041" s="348">
        <f>'[1]Indotruck Utama'!F336</f>
        <v>2</v>
      </c>
      <c r="T1041" s="38">
        <f t="shared" si="74"/>
        <v>58468525</v>
      </c>
      <c r="U1041" s="174"/>
    </row>
    <row r="1042" spans="2:21" ht="17.45" customHeight="1">
      <c r="B1042" s="39">
        <v>1037</v>
      </c>
      <c r="C1042" s="380" t="s">
        <v>4016</v>
      </c>
      <c r="D1042" s="643" t="s">
        <v>3995</v>
      </c>
      <c r="E1042" s="246" t="s">
        <v>1795</v>
      </c>
      <c r="F1042" s="247"/>
      <c r="G1042" s="247" t="s">
        <v>3249</v>
      </c>
      <c r="H1042" s="223" t="s">
        <v>4020</v>
      </c>
      <c r="I1042" s="57" t="s">
        <v>4021</v>
      </c>
      <c r="J1042" s="57" t="s">
        <v>4022</v>
      </c>
      <c r="K1042" s="415">
        <v>44105</v>
      </c>
      <c r="L1042" s="415">
        <v>44835</v>
      </c>
      <c r="M1042" s="64">
        <v>24</v>
      </c>
      <c r="N1042" s="358">
        <v>60000000</v>
      </c>
      <c r="O1042" s="64">
        <f t="shared" si="83"/>
        <v>2500000</v>
      </c>
      <c r="P1042" s="116">
        <f t="shared" ca="1" si="81"/>
        <v>15.344103028549338</v>
      </c>
      <c r="Q1042" s="117">
        <f t="shared" ca="1" si="82"/>
        <v>37500000</v>
      </c>
      <c r="R1042" s="61">
        <f>'[1]Indotruck Utama'!J191</f>
        <v>2415490</v>
      </c>
      <c r="S1042" s="348">
        <f>'[1]Indotruck Utama'!F192</f>
        <v>3</v>
      </c>
      <c r="T1042" s="38">
        <f t="shared" si="74"/>
        <v>57584510</v>
      </c>
      <c r="U1042" s="174"/>
    </row>
    <row r="1043" spans="2:21" ht="17.45" customHeight="1">
      <c r="B1043" s="26">
        <v>1038</v>
      </c>
      <c r="C1043" s="380" t="s">
        <v>4016</v>
      </c>
      <c r="D1043" s="643" t="s">
        <v>3995</v>
      </c>
      <c r="E1043" s="246" t="s">
        <v>1795</v>
      </c>
      <c r="F1043" s="247"/>
      <c r="G1043" s="247" t="s">
        <v>3249</v>
      </c>
      <c r="H1043" s="223" t="s">
        <v>4023</v>
      </c>
      <c r="I1043" s="57" t="s">
        <v>4024</v>
      </c>
      <c r="J1043" s="57" t="s">
        <v>4025</v>
      </c>
      <c r="K1043" s="415">
        <v>44105</v>
      </c>
      <c r="L1043" s="415">
        <v>44835</v>
      </c>
      <c r="M1043" s="64">
        <v>24</v>
      </c>
      <c r="N1043" s="358">
        <v>60000000</v>
      </c>
      <c r="O1043" s="64">
        <f t="shared" si="83"/>
        <v>2500000</v>
      </c>
      <c r="P1043" s="116">
        <f t="shared" ca="1" si="81"/>
        <v>15.344103028549338</v>
      </c>
      <c r="Q1043" s="117">
        <f t="shared" ca="1" si="82"/>
        <v>37500000</v>
      </c>
      <c r="R1043" s="61">
        <f>'[1]Indotruck Utama'!J239</f>
        <v>1724690</v>
      </c>
      <c r="S1043" s="348">
        <f>'[1]Indotruck Utama'!F240</f>
        <v>2</v>
      </c>
      <c r="T1043" s="38">
        <f t="shared" si="74"/>
        <v>58275310</v>
      </c>
      <c r="U1043" s="174"/>
    </row>
    <row r="1044" spans="2:21" ht="17.45" customHeight="1">
      <c r="B1044" s="39">
        <v>1039</v>
      </c>
      <c r="C1044" s="380" t="s">
        <v>4026</v>
      </c>
      <c r="D1044" s="643" t="s">
        <v>3995</v>
      </c>
      <c r="E1044" s="246" t="s">
        <v>1795</v>
      </c>
      <c r="F1044" s="220"/>
      <c r="G1044" s="247" t="s">
        <v>4027</v>
      </c>
      <c r="H1044" s="223" t="s">
        <v>4028</v>
      </c>
      <c r="I1044" s="57" t="s">
        <v>4029</v>
      </c>
      <c r="J1044" s="57" t="s">
        <v>4030</v>
      </c>
      <c r="K1044" s="415">
        <v>44163</v>
      </c>
      <c r="L1044" s="415">
        <v>44528</v>
      </c>
      <c r="M1044" s="64">
        <v>12</v>
      </c>
      <c r="N1044" s="358">
        <v>12000000</v>
      </c>
      <c r="O1044" s="64">
        <f t="shared" si="83"/>
        <v>1000000</v>
      </c>
      <c r="P1044" s="116">
        <f t="shared" ca="1" si="81"/>
        <v>13.410769695216004</v>
      </c>
      <c r="Q1044" s="117">
        <f t="shared" ca="1" si="82"/>
        <v>13000000</v>
      </c>
      <c r="R1044" s="61">
        <f>'[1]Indotruck Utama'!J375</f>
        <v>7137905</v>
      </c>
      <c r="S1044" s="348">
        <f>'[1]Indotruck Utama'!F376</f>
        <v>6</v>
      </c>
      <c r="T1044" s="38">
        <f t="shared" si="74"/>
        <v>4862095</v>
      </c>
      <c r="U1044" s="174"/>
    </row>
    <row r="1045" spans="2:21" ht="17.45" customHeight="1">
      <c r="B1045" s="26">
        <v>1040</v>
      </c>
      <c r="C1045" s="380" t="s">
        <v>4031</v>
      </c>
      <c r="D1045" s="643" t="s">
        <v>3995</v>
      </c>
      <c r="E1045" s="246" t="s">
        <v>1795</v>
      </c>
      <c r="F1045" s="220"/>
      <c r="G1045" s="220"/>
      <c r="H1045" s="223" t="s">
        <v>4032</v>
      </c>
      <c r="I1045" s="57" t="s">
        <v>4033</v>
      </c>
      <c r="J1045" s="57" t="s">
        <v>4034</v>
      </c>
      <c r="K1045" s="415">
        <v>44149</v>
      </c>
      <c r="L1045" s="415">
        <v>44514</v>
      </c>
      <c r="M1045" s="64">
        <v>12</v>
      </c>
      <c r="N1045" s="358">
        <v>10800000</v>
      </c>
      <c r="O1045" s="64">
        <f t="shared" si="83"/>
        <v>900000</v>
      </c>
      <c r="P1045" s="116">
        <f t="shared" ca="1" si="81"/>
        <v>13.877436361882671</v>
      </c>
      <c r="Q1045" s="117">
        <f t="shared" ca="1" si="82"/>
        <v>11700000</v>
      </c>
      <c r="R1045" s="61">
        <f>'[1]Indotruck Utama'!J673</f>
        <v>740000</v>
      </c>
      <c r="S1045" s="348">
        <f>'[1]Indotruck Utama'!F674</f>
        <v>2</v>
      </c>
      <c r="T1045" s="38">
        <f t="shared" si="74"/>
        <v>10060000</v>
      </c>
      <c r="U1045" s="174"/>
    </row>
    <row r="1046" spans="2:21" ht="17.45" customHeight="1">
      <c r="B1046" s="39">
        <v>1041</v>
      </c>
      <c r="C1046" s="399" t="s">
        <v>4035</v>
      </c>
      <c r="D1046" s="652" t="s">
        <v>3995</v>
      </c>
      <c r="E1046" s="253" t="s">
        <v>2167</v>
      </c>
      <c r="F1046" s="262"/>
      <c r="G1046" s="262"/>
      <c r="H1046" s="335" t="s">
        <v>4036</v>
      </c>
      <c r="I1046" s="336" t="s">
        <v>4037</v>
      </c>
      <c r="J1046" s="336" t="s">
        <v>4038</v>
      </c>
      <c r="K1046" s="422">
        <v>44152</v>
      </c>
      <c r="L1046" s="422">
        <v>44517</v>
      </c>
      <c r="M1046" s="60">
        <v>12</v>
      </c>
      <c r="N1046" s="371">
        <v>26400000</v>
      </c>
      <c r="O1046" s="60">
        <f t="shared" si="83"/>
        <v>2200000</v>
      </c>
      <c r="P1046" s="74">
        <f t="shared" ca="1" si="81"/>
        <v>13.777436361882671</v>
      </c>
      <c r="Q1046" s="75">
        <f t="shared" ca="1" si="82"/>
        <v>28600000</v>
      </c>
      <c r="R1046" s="127">
        <f>'[1]Indotruck Utama'!J142</f>
        <v>20808988</v>
      </c>
      <c r="S1046" s="521">
        <f>'[1]Indotruck Utama'!F143</f>
        <v>5</v>
      </c>
      <c r="T1046" s="108">
        <f t="shared" si="74"/>
        <v>5591012</v>
      </c>
      <c r="U1046" s="174"/>
    </row>
    <row r="1047" spans="2:21" ht="17.45" customHeight="1">
      <c r="B1047" s="26">
        <v>1042</v>
      </c>
      <c r="C1047" s="380" t="s">
        <v>4039</v>
      </c>
      <c r="D1047" s="652" t="s">
        <v>3995</v>
      </c>
      <c r="E1047" s="246" t="s">
        <v>4012</v>
      </c>
      <c r="F1047" s="220"/>
      <c r="G1047" s="220"/>
      <c r="H1047" s="223" t="s">
        <v>4040</v>
      </c>
      <c r="I1047" s="57" t="s">
        <v>4041</v>
      </c>
      <c r="J1047" s="57" t="s">
        <v>4042</v>
      </c>
      <c r="K1047" s="415">
        <v>44163</v>
      </c>
      <c r="L1047" s="415">
        <v>45258</v>
      </c>
      <c r="M1047" s="64">
        <v>36</v>
      </c>
      <c r="N1047" s="358">
        <v>64800000</v>
      </c>
      <c r="O1047" s="64">
        <f t="shared" si="83"/>
        <v>1800000</v>
      </c>
      <c r="P1047" s="74">
        <f t="shared" ca="1" si="81"/>
        <v>13.410769695216004</v>
      </c>
      <c r="Q1047" s="75">
        <f t="shared" ca="1" si="82"/>
        <v>23400000</v>
      </c>
      <c r="R1047" s="61">
        <f>'[1]Indotruck Utama'!J436</f>
        <v>587785</v>
      </c>
      <c r="S1047" s="348">
        <f>'[1]Indotruck Utama'!F437</f>
        <v>1</v>
      </c>
      <c r="T1047" s="38">
        <f t="shared" si="74"/>
        <v>64212215</v>
      </c>
      <c r="U1047" s="174"/>
    </row>
    <row r="1048" spans="2:21" ht="17.45" customHeight="1">
      <c r="B1048" s="39">
        <v>1043</v>
      </c>
      <c r="C1048" s="380" t="s">
        <v>4043</v>
      </c>
      <c r="D1048" s="652" t="s">
        <v>3995</v>
      </c>
      <c r="E1048" s="246" t="s">
        <v>1795</v>
      </c>
      <c r="F1048" s="220"/>
      <c r="G1048" s="220"/>
      <c r="H1048" s="223" t="s">
        <v>4044</v>
      </c>
      <c r="I1048" s="57" t="s">
        <v>4045</v>
      </c>
      <c r="J1048" s="57" t="s">
        <v>4046</v>
      </c>
      <c r="K1048" s="415">
        <v>44163</v>
      </c>
      <c r="L1048" s="415">
        <v>45258</v>
      </c>
      <c r="M1048" s="64">
        <v>12</v>
      </c>
      <c r="N1048" s="358">
        <v>12000000</v>
      </c>
      <c r="O1048" s="64">
        <f t="shared" si="83"/>
        <v>1000000</v>
      </c>
      <c r="P1048" s="74">
        <f t="shared" ca="1" si="81"/>
        <v>13.410769695216004</v>
      </c>
      <c r="Q1048" s="75">
        <f t="shared" ca="1" si="82"/>
        <v>13000000</v>
      </c>
      <c r="R1048" s="61">
        <f>'[1]Indotruck Utama'!J635</f>
        <v>2996180</v>
      </c>
      <c r="S1048" s="348">
        <f>'[1]Indotruck Utama'!F636</f>
        <v>2</v>
      </c>
      <c r="T1048" s="38">
        <f t="shared" si="74"/>
        <v>9003820</v>
      </c>
      <c r="U1048" s="174"/>
    </row>
    <row r="1049" spans="2:21" ht="17.45" customHeight="1">
      <c r="B1049" s="26">
        <v>1044</v>
      </c>
      <c r="C1049" s="380" t="s">
        <v>4047</v>
      </c>
      <c r="D1049" s="643" t="s">
        <v>3995</v>
      </c>
      <c r="E1049" s="246" t="s">
        <v>1795</v>
      </c>
      <c r="F1049" s="220"/>
      <c r="G1049" s="220"/>
      <c r="H1049" s="223" t="s">
        <v>4048</v>
      </c>
      <c r="I1049" s="57" t="s">
        <v>4049</v>
      </c>
      <c r="J1049" s="57" t="s">
        <v>4050</v>
      </c>
      <c r="K1049" s="415">
        <v>44167</v>
      </c>
      <c r="L1049" s="415">
        <v>44532</v>
      </c>
      <c r="M1049" s="64">
        <v>12</v>
      </c>
      <c r="N1049" s="358">
        <v>12000000</v>
      </c>
      <c r="O1049" s="64">
        <f t="shared" si="83"/>
        <v>1000000</v>
      </c>
      <c r="P1049" s="116">
        <f t="shared" ca="1" si="81"/>
        <v>13.277436361882671</v>
      </c>
      <c r="Q1049" s="117">
        <f t="shared" ca="1" si="82"/>
        <v>13000000</v>
      </c>
      <c r="R1049" s="61"/>
      <c r="S1049" s="348"/>
      <c r="T1049" s="38">
        <f t="shared" si="74"/>
        <v>12000000</v>
      </c>
      <c r="U1049" s="174"/>
    </row>
    <row r="1050" spans="2:21" ht="17.45" customHeight="1">
      <c r="B1050" s="39">
        <v>1045</v>
      </c>
      <c r="C1050" s="380" t="s">
        <v>4051</v>
      </c>
      <c r="D1050" s="643" t="s">
        <v>3995</v>
      </c>
      <c r="E1050" s="246" t="s">
        <v>3996</v>
      </c>
      <c r="F1050" s="220"/>
      <c r="G1050" s="220"/>
      <c r="H1050" s="223" t="s">
        <v>4052</v>
      </c>
      <c r="I1050" s="57" t="s">
        <v>4053</v>
      </c>
      <c r="J1050" s="57" t="s">
        <v>4054</v>
      </c>
      <c r="K1050" s="415">
        <v>44193</v>
      </c>
      <c r="L1050" s="415">
        <v>44558</v>
      </c>
      <c r="M1050" s="64">
        <v>12</v>
      </c>
      <c r="N1050" s="358">
        <v>10800000</v>
      </c>
      <c r="O1050" s="64">
        <f t="shared" si="83"/>
        <v>900000</v>
      </c>
      <c r="P1050" s="116">
        <f t="shared" ca="1" si="81"/>
        <v>12.410769695216004</v>
      </c>
      <c r="Q1050" s="117">
        <f t="shared" ca="1" si="82"/>
        <v>10800000</v>
      </c>
      <c r="R1050" s="61"/>
      <c r="S1050" s="118"/>
      <c r="T1050" s="38">
        <f t="shared" si="74"/>
        <v>10800000</v>
      </c>
      <c r="U1050" s="174"/>
    </row>
    <row r="1051" spans="2:21" ht="17.45" customHeight="1">
      <c r="B1051" s="26">
        <v>1046</v>
      </c>
      <c r="C1051" s="380" t="s">
        <v>4051</v>
      </c>
      <c r="D1051" s="643" t="s">
        <v>3995</v>
      </c>
      <c r="E1051" s="246" t="s">
        <v>3996</v>
      </c>
      <c r="F1051" s="220"/>
      <c r="G1051" s="220" t="s">
        <v>4055</v>
      </c>
      <c r="H1051" s="223" t="s">
        <v>4056</v>
      </c>
      <c r="I1051" s="57" t="s">
        <v>4057</v>
      </c>
      <c r="J1051" s="57" t="s">
        <v>4058</v>
      </c>
      <c r="K1051" s="415">
        <v>44193</v>
      </c>
      <c r="L1051" s="415">
        <v>44558</v>
      </c>
      <c r="M1051" s="64">
        <v>12</v>
      </c>
      <c r="N1051" s="358">
        <v>10800000</v>
      </c>
      <c r="O1051" s="64">
        <f t="shared" si="83"/>
        <v>900000</v>
      </c>
      <c r="P1051" s="116">
        <f t="shared" ca="1" si="81"/>
        <v>12.410769695216004</v>
      </c>
      <c r="Q1051" s="117">
        <f t="shared" ca="1" si="82"/>
        <v>10800000</v>
      </c>
      <c r="R1051" s="61">
        <f>'[1]Indotruck Utama'!J597</f>
        <v>1303830</v>
      </c>
      <c r="S1051" s="118">
        <f>'[1]Indotruck Utama'!F598</f>
        <v>2</v>
      </c>
      <c r="T1051" s="38">
        <f t="shared" si="74"/>
        <v>9496170</v>
      </c>
      <c r="U1051" s="174"/>
    </row>
    <row r="1052" spans="2:21" ht="17.45" customHeight="1">
      <c r="B1052" s="39">
        <v>1047</v>
      </c>
      <c r="C1052" s="380" t="s">
        <v>4059</v>
      </c>
      <c r="D1052" s="643" t="s">
        <v>3995</v>
      </c>
      <c r="E1052" s="246" t="s">
        <v>1795</v>
      </c>
      <c r="F1052" s="220"/>
      <c r="G1052" s="220"/>
      <c r="H1052" s="223" t="s">
        <v>4060</v>
      </c>
      <c r="I1052" s="57" t="s">
        <v>4061</v>
      </c>
      <c r="J1052" s="57" t="s">
        <v>4062</v>
      </c>
      <c r="K1052" s="415">
        <v>44183</v>
      </c>
      <c r="L1052" s="415">
        <v>44548</v>
      </c>
      <c r="M1052" s="64">
        <v>12</v>
      </c>
      <c r="N1052" s="358">
        <v>12000000</v>
      </c>
      <c r="O1052" s="64">
        <f t="shared" si="83"/>
        <v>1000000</v>
      </c>
      <c r="P1052" s="116">
        <f t="shared" ca="1" si="81"/>
        <v>12.744103028549338</v>
      </c>
      <c r="Q1052" s="117">
        <f t="shared" ca="1" si="82"/>
        <v>12000000</v>
      </c>
      <c r="R1052" s="61">
        <f>'[1]Indotruck Utama'!J560</f>
        <v>1553090</v>
      </c>
      <c r="S1052" s="118">
        <f>'[1]Indotruck Utama'!F561</f>
        <v>2</v>
      </c>
      <c r="T1052" s="38">
        <f t="shared" si="74"/>
        <v>10446910</v>
      </c>
      <c r="U1052" s="174"/>
    </row>
    <row r="1053" spans="2:21" ht="17.45" customHeight="1">
      <c r="B1053" s="26">
        <v>1048</v>
      </c>
      <c r="C1053" s="380" t="s">
        <v>4063</v>
      </c>
      <c r="D1053" s="643" t="s">
        <v>3995</v>
      </c>
      <c r="E1053" s="246" t="s">
        <v>1795</v>
      </c>
      <c r="F1053" s="220"/>
      <c r="G1053" s="220"/>
      <c r="H1053" s="223" t="s">
        <v>4064</v>
      </c>
      <c r="I1053" s="57" t="s">
        <v>4065</v>
      </c>
      <c r="J1053" s="57" t="s">
        <v>4066</v>
      </c>
      <c r="K1053" s="415">
        <v>44217</v>
      </c>
      <c r="L1053" s="415">
        <v>44582</v>
      </c>
      <c r="M1053" s="64">
        <v>12</v>
      </c>
      <c r="N1053" s="358">
        <v>12000000</v>
      </c>
      <c r="O1053" s="64">
        <f t="shared" si="83"/>
        <v>1000000</v>
      </c>
      <c r="P1053" s="116">
        <f t="shared" ca="1" si="81"/>
        <v>11.610769695216003</v>
      </c>
      <c r="Q1053" s="117">
        <f t="shared" ca="1" si="82"/>
        <v>11000000</v>
      </c>
      <c r="R1053" s="61"/>
      <c r="S1053" s="118"/>
      <c r="T1053" s="38">
        <f t="shared" si="74"/>
        <v>12000000</v>
      </c>
      <c r="U1053" s="174"/>
    </row>
    <row r="1054" spans="2:21" ht="17.45" customHeight="1">
      <c r="B1054" s="39">
        <v>1049</v>
      </c>
      <c r="C1054" s="380" t="s">
        <v>4067</v>
      </c>
      <c r="D1054" s="668" t="s">
        <v>3995</v>
      </c>
      <c r="E1054" s="246" t="s">
        <v>1795</v>
      </c>
      <c r="F1054" s="220"/>
      <c r="G1054" s="220"/>
      <c r="H1054" s="223" t="s">
        <v>4068</v>
      </c>
      <c r="I1054" s="57" t="s">
        <v>4069</v>
      </c>
      <c r="J1054" s="57" t="s">
        <v>4070</v>
      </c>
      <c r="K1054" s="415">
        <v>44195</v>
      </c>
      <c r="L1054" s="415">
        <v>44560</v>
      </c>
      <c r="M1054" s="64">
        <v>12</v>
      </c>
      <c r="N1054" s="358">
        <v>12000000</v>
      </c>
      <c r="O1054" s="64">
        <f t="shared" si="83"/>
        <v>1000000</v>
      </c>
      <c r="P1054" s="116">
        <f t="shared" ca="1" si="81"/>
        <v>12.344103028549338</v>
      </c>
      <c r="Q1054" s="117">
        <f t="shared" ca="1" si="82"/>
        <v>12000000</v>
      </c>
      <c r="R1054" s="61">
        <f>'[1]Indotruck Utama'!J522</f>
        <v>12005000</v>
      </c>
      <c r="S1054" s="118">
        <f>'[1]Indotruck Utama'!F523</f>
        <v>4</v>
      </c>
      <c r="T1054" s="676">
        <f t="shared" si="74"/>
        <v>-5000</v>
      </c>
      <c r="U1054" s="174"/>
    </row>
    <row r="1055" spans="2:21" ht="17.45" customHeight="1">
      <c r="B1055" s="26">
        <v>1050</v>
      </c>
      <c r="C1055" s="394" t="s">
        <v>4071</v>
      </c>
      <c r="D1055" s="664" t="s">
        <v>3995</v>
      </c>
      <c r="E1055" s="362" t="s">
        <v>4072</v>
      </c>
      <c r="F1055" s="365"/>
      <c r="G1055" s="365"/>
      <c r="H1055" s="308" t="s">
        <v>4073</v>
      </c>
      <c r="I1055" s="69" t="s">
        <v>4074</v>
      </c>
      <c r="J1055" s="69" t="s">
        <v>4075</v>
      </c>
      <c r="K1055" s="459">
        <v>44235</v>
      </c>
      <c r="L1055" s="459">
        <v>44600</v>
      </c>
      <c r="M1055" s="73">
        <v>12</v>
      </c>
      <c r="N1055" s="367">
        <v>12000000</v>
      </c>
      <c r="O1055" s="73">
        <f t="shared" si="83"/>
        <v>1000000</v>
      </c>
      <c r="P1055" s="74">
        <f t="shared" ca="1" si="81"/>
        <v>11.010769695216004</v>
      </c>
      <c r="Q1055" s="75">
        <f t="shared" ca="1" si="82"/>
        <v>11000000</v>
      </c>
      <c r="R1055" s="76"/>
      <c r="S1055" s="134"/>
      <c r="T1055" s="78">
        <f t="shared" si="74"/>
        <v>12000000</v>
      </c>
      <c r="U1055" s="174"/>
    </row>
    <row r="1056" spans="2:21" ht="17.45" customHeight="1" thickBot="1">
      <c r="B1056" s="39">
        <v>1051</v>
      </c>
      <c r="C1056" s="666" t="s">
        <v>4076</v>
      </c>
      <c r="D1056" s="696" t="s">
        <v>3995</v>
      </c>
      <c r="E1056" s="373" t="s">
        <v>4072</v>
      </c>
      <c r="F1056" s="372"/>
      <c r="G1056" s="372"/>
      <c r="H1056" s="322" t="s">
        <v>4077</v>
      </c>
      <c r="I1056" s="343" t="s">
        <v>4078</v>
      </c>
      <c r="J1056" s="343" t="s">
        <v>4079</v>
      </c>
      <c r="K1056" s="444">
        <v>44457</v>
      </c>
      <c r="L1056" s="444">
        <v>44822</v>
      </c>
      <c r="M1056" s="193">
        <v>12</v>
      </c>
      <c r="N1056" s="376">
        <v>18000000</v>
      </c>
      <c r="O1056" s="193">
        <f t="shared" si="83"/>
        <v>1500000</v>
      </c>
      <c r="P1056" s="194">
        <f t="shared" ca="1" si="81"/>
        <v>3.6107696952160042</v>
      </c>
      <c r="Q1056" s="195">
        <f t="shared" ca="1" si="82"/>
        <v>4500000</v>
      </c>
      <c r="R1056" s="325">
        <f>'[1]Indotruck Utama'!J709</f>
        <v>515955</v>
      </c>
      <c r="S1056" s="433">
        <f>'[1]Indotruck Utama'!F710</f>
        <v>1</v>
      </c>
      <c r="T1056" s="198">
        <f t="shared" si="74"/>
        <v>17484045</v>
      </c>
      <c r="U1056" s="174"/>
    </row>
    <row r="1057" spans="2:21" ht="17.45" customHeight="1">
      <c r="B1057" s="26">
        <v>1052</v>
      </c>
      <c r="C1057" s="377" t="s">
        <v>4080</v>
      </c>
      <c r="D1057" s="647" t="s">
        <v>4081</v>
      </c>
      <c r="E1057" s="209" t="s">
        <v>4082</v>
      </c>
      <c r="F1057" s="355" t="s">
        <v>187</v>
      </c>
      <c r="G1057" s="355" t="s">
        <v>4083</v>
      </c>
      <c r="H1057" s="211" t="s">
        <v>4084</v>
      </c>
      <c r="I1057" s="212" t="s">
        <v>4085</v>
      </c>
      <c r="J1057" s="212" t="s">
        <v>4086</v>
      </c>
      <c r="K1057" s="213">
        <v>44054</v>
      </c>
      <c r="L1057" s="213">
        <v>45880</v>
      </c>
      <c r="M1057" s="214">
        <v>60</v>
      </c>
      <c r="N1057" s="215">
        <v>66000000</v>
      </c>
      <c r="O1057" s="214">
        <f t="shared" si="83"/>
        <v>1100000</v>
      </c>
      <c r="P1057" s="216">
        <f t="shared" ca="1" si="81"/>
        <v>17.044103028549337</v>
      </c>
      <c r="Q1057" s="217">
        <f t="shared" ca="1" si="82"/>
        <v>18700000</v>
      </c>
      <c r="R1057" s="105">
        <f>'[1]Marga Nusantara Jaya'!J79</f>
        <v>4850800</v>
      </c>
      <c r="S1057" s="461">
        <f>'[1]Marga Nusantara Jaya'!F80</f>
        <v>3</v>
      </c>
      <c r="T1057" s="78">
        <f t="shared" si="74"/>
        <v>61149200</v>
      </c>
      <c r="U1057" s="174"/>
    </row>
    <row r="1058" spans="2:21" ht="17.45" customHeight="1">
      <c r="B1058" s="39">
        <v>1053</v>
      </c>
      <c r="C1058" s="380" t="s">
        <v>4087</v>
      </c>
      <c r="D1058" s="647" t="s">
        <v>4081</v>
      </c>
      <c r="E1058" s="246" t="s">
        <v>4088</v>
      </c>
      <c r="F1058" s="247" t="s">
        <v>58</v>
      </c>
      <c r="G1058" s="247" t="s">
        <v>59</v>
      </c>
      <c r="H1058" s="223" t="s">
        <v>4089</v>
      </c>
      <c r="I1058" s="57" t="s">
        <v>4090</v>
      </c>
      <c r="J1058" s="57" t="s">
        <v>4091</v>
      </c>
      <c r="K1058" s="415">
        <v>44053</v>
      </c>
      <c r="L1058" s="415">
        <v>45879</v>
      </c>
      <c r="M1058" s="64">
        <v>60</v>
      </c>
      <c r="N1058" s="358">
        <v>30000000</v>
      </c>
      <c r="O1058" s="64">
        <f t="shared" si="83"/>
        <v>500000</v>
      </c>
      <c r="P1058" s="116">
        <f t="shared" ca="1" si="81"/>
        <v>17.077436361882672</v>
      </c>
      <c r="Q1058" s="117">
        <f t="shared" ca="1" si="82"/>
        <v>8500000</v>
      </c>
      <c r="R1058" s="61">
        <f>'[1]Marga Nusantara Jaya'!J919</f>
        <v>533801</v>
      </c>
      <c r="S1058" s="521">
        <f>'[1]Marga Nusantara Jaya'!F920</f>
        <v>1</v>
      </c>
      <c r="T1058" s="108">
        <f t="shared" si="74"/>
        <v>29466199</v>
      </c>
      <c r="U1058" s="174"/>
    </row>
    <row r="1059" spans="2:21" ht="17.45" customHeight="1">
      <c r="B1059" s="26">
        <v>1054</v>
      </c>
      <c r="C1059" s="380" t="s">
        <v>4092</v>
      </c>
      <c r="D1059" s="647" t="s">
        <v>4081</v>
      </c>
      <c r="E1059" s="246" t="s">
        <v>4082</v>
      </c>
      <c r="F1059" s="247"/>
      <c r="G1059" s="247" t="s">
        <v>4093</v>
      </c>
      <c r="H1059" s="223" t="s">
        <v>4094</v>
      </c>
      <c r="I1059" s="57" t="s">
        <v>4095</v>
      </c>
      <c r="J1059" s="57" t="s">
        <v>4096</v>
      </c>
      <c r="K1059" s="415">
        <v>44082</v>
      </c>
      <c r="L1059" s="415">
        <v>45908</v>
      </c>
      <c r="M1059" s="64">
        <v>60</v>
      </c>
      <c r="N1059" s="358">
        <v>66000000</v>
      </c>
      <c r="O1059" s="64">
        <f t="shared" si="83"/>
        <v>1100000</v>
      </c>
      <c r="P1059" s="116">
        <f t="shared" ca="1" si="81"/>
        <v>16.110769695216003</v>
      </c>
      <c r="Q1059" s="117">
        <f t="shared" ca="1" si="82"/>
        <v>17600000</v>
      </c>
      <c r="R1059" s="61">
        <f>'[1]Marga Nusantara Jaya'!J413</f>
        <v>4437260</v>
      </c>
      <c r="S1059" s="521">
        <f>'[1]Marga Nusantara Jaya'!F414</f>
        <v>6</v>
      </c>
      <c r="T1059" s="108">
        <f t="shared" si="74"/>
        <v>61562740</v>
      </c>
      <c r="U1059" s="174"/>
    </row>
    <row r="1060" spans="2:21" ht="17.45" customHeight="1">
      <c r="B1060" s="39">
        <v>1055</v>
      </c>
      <c r="C1060" s="380" t="s">
        <v>4097</v>
      </c>
      <c r="D1060" s="647" t="s">
        <v>4081</v>
      </c>
      <c r="E1060" s="246" t="s">
        <v>4082</v>
      </c>
      <c r="F1060" s="247"/>
      <c r="G1060" s="247"/>
      <c r="H1060" s="223" t="s">
        <v>4098</v>
      </c>
      <c r="I1060" s="57" t="s">
        <v>4099</v>
      </c>
      <c r="J1060" s="57" t="s">
        <v>4100</v>
      </c>
      <c r="K1060" s="415">
        <v>44082</v>
      </c>
      <c r="L1060" s="415">
        <v>45908</v>
      </c>
      <c r="M1060" s="64">
        <v>60</v>
      </c>
      <c r="N1060" s="358">
        <v>66000000</v>
      </c>
      <c r="O1060" s="64">
        <f t="shared" si="83"/>
        <v>1100000</v>
      </c>
      <c r="P1060" s="116">
        <f t="shared" ca="1" si="81"/>
        <v>16.110769695216003</v>
      </c>
      <c r="Q1060" s="117">
        <f t="shared" ca="1" si="82"/>
        <v>17600000</v>
      </c>
      <c r="R1060" s="61">
        <f>'[1]Marga Nusantara Jaya'!J582</f>
        <v>2805745</v>
      </c>
      <c r="S1060" s="521">
        <f>'[1]Marga Nusantara Jaya'!F583</f>
        <v>4</v>
      </c>
      <c r="T1060" s="108">
        <f t="shared" si="74"/>
        <v>63194255</v>
      </c>
      <c r="U1060" s="174"/>
    </row>
    <row r="1061" spans="2:21" ht="17.45" customHeight="1">
      <c r="B1061" s="26">
        <v>1056</v>
      </c>
      <c r="C1061" s="380" t="s">
        <v>4101</v>
      </c>
      <c r="D1061" s="647" t="s">
        <v>4081</v>
      </c>
      <c r="E1061" s="246" t="s">
        <v>4082</v>
      </c>
      <c r="F1061" s="247"/>
      <c r="G1061" s="247"/>
      <c r="H1061" s="223" t="s">
        <v>4102</v>
      </c>
      <c r="I1061" s="57" t="s">
        <v>4103</v>
      </c>
      <c r="J1061" s="57" t="s">
        <v>4104</v>
      </c>
      <c r="K1061" s="415">
        <v>44078</v>
      </c>
      <c r="L1061" s="415">
        <v>45904</v>
      </c>
      <c r="M1061" s="64">
        <v>60</v>
      </c>
      <c r="N1061" s="358">
        <v>66000000</v>
      </c>
      <c r="O1061" s="64">
        <f t="shared" si="83"/>
        <v>1100000</v>
      </c>
      <c r="P1061" s="116">
        <f t="shared" ca="1" si="81"/>
        <v>16.244103028549336</v>
      </c>
      <c r="Q1061" s="117">
        <f t="shared" ca="1" si="82"/>
        <v>17600000</v>
      </c>
      <c r="R1061" s="61">
        <f>'[1]Marga Nusantara Jaya'!J667</f>
        <v>1189560</v>
      </c>
      <c r="S1061" s="521">
        <f>'[1]Marga Nusantara Jaya'!F668</f>
        <v>1</v>
      </c>
      <c r="T1061" s="108">
        <f t="shared" si="74"/>
        <v>64810440</v>
      </c>
      <c r="U1061" s="174"/>
    </row>
    <row r="1062" spans="2:21" ht="17.45" customHeight="1">
      <c r="B1062" s="39">
        <v>1057</v>
      </c>
      <c r="C1062" s="380" t="s">
        <v>4105</v>
      </c>
      <c r="D1062" s="647" t="s">
        <v>4081</v>
      </c>
      <c r="E1062" s="246" t="s">
        <v>4082</v>
      </c>
      <c r="F1062" s="247" t="s">
        <v>1963</v>
      </c>
      <c r="G1062" s="247" t="s">
        <v>3774</v>
      </c>
      <c r="H1062" s="223" t="s">
        <v>4106</v>
      </c>
      <c r="I1062" s="57" t="s">
        <v>4107</v>
      </c>
      <c r="J1062" s="57" t="s">
        <v>4108</v>
      </c>
      <c r="K1062" s="415">
        <v>44081</v>
      </c>
      <c r="L1062" s="415">
        <v>45907</v>
      </c>
      <c r="M1062" s="64">
        <v>60</v>
      </c>
      <c r="N1062" s="358">
        <v>66000000</v>
      </c>
      <c r="O1062" s="64">
        <f t="shared" si="83"/>
        <v>1100000</v>
      </c>
      <c r="P1062" s="116">
        <f t="shared" ca="1" si="81"/>
        <v>16.144103028549338</v>
      </c>
      <c r="Q1062" s="117">
        <f t="shared" ca="1" si="82"/>
        <v>17600000</v>
      </c>
      <c r="R1062" s="61">
        <f>'[1]Marga Nusantara Jaya'!J329</f>
        <v>4463924</v>
      </c>
      <c r="S1062" s="521">
        <f>'[1]Marga Nusantara Jaya'!F330</f>
        <v>4</v>
      </c>
      <c r="T1062" s="108">
        <f t="shared" si="74"/>
        <v>61536076</v>
      </c>
      <c r="U1062" s="174"/>
    </row>
    <row r="1063" spans="2:21" ht="17.45" customHeight="1">
      <c r="B1063" s="26">
        <v>1058</v>
      </c>
      <c r="C1063" s="380" t="s">
        <v>4109</v>
      </c>
      <c r="D1063" s="647" t="s">
        <v>4081</v>
      </c>
      <c r="E1063" s="246" t="s">
        <v>4082</v>
      </c>
      <c r="F1063" s="247" t="s">
        <v>26</v>
      </c>
      <c r="G1063" s="247" t="s">
        <v>27</v>
      </c>
      <c r="H1063" s="223" t="s">
        <v>4110</v>
      </c>
      <c r="I1063" s="57" t="s">
        <v>4111</v>
      </c>
      <c r="J1063" s="57" t="s">
        <v>4112</v>
      </c>
      <c r="K1063" s="415">
        <v>44081</v>
      </c>
      <c r="L1063" s="415">
        <v>45907</v>
      </c>
      <c r="M1063" s="64">
        <v>60</v>
      </c>
      <c r="N1063" s="358">
        <v>66000000</v>
      </c>
      <c r="O1063" s="64">
        <f t="shared" si="83"/>
        <v>1100000</v>
      </c>
      <c r="P1063" s="116">
        <f t="shared" ca="1" si="81"/>
        <v>16.144103028549338</v>
      </c>
      <c r="Q1063" s="117">
        <f t="shared" ca="1" si="82"/>
        <v>17600000</v>
      </c>
      <c r="R1063" s="61">
        <f>'[1]Marga Nusantara Jaya'!J497</f>
        <v>2761400</v>
      </c>
      <c r="S1063" s="521">
        <f>'[1]Marga Nusantara Jaya'!F498</f>
        <v>4</v>
      </c>
      <c r="T1063" s="108">
        <f t="shared" si="74"/>
        <v>63238600</v>
      </c>
      <c r="U1063" s="174"/>
    </row>
    <row r="1064" spans="2:21" ht="17.45" customHeight="1">
      <c r="B1064" s="39">
        <v>1059</v>
      </c>
      <c r="C1064" s="380" t="s">
        <v>4113</v>
      </c>
      <c r="D1064" s="647" t="s">
        <v>4081</v>
      </c>
      <c r="E1064" s="246" t="s">
        <v>4082</v>
      </c>
      <c r="F1064" s="247"/>
      <c r="G1064" s="247"/>
      <c r="H1064" s="223" t="s">
        <v>4114</v>
      </c>
      <c r="I1064" s="57" t="s">
        <v>4115</v>
      </c>
      <c r="J1064" s="57" t="s">
        <v>4116</v>
      </c>
      <c r="K1064" s="415">
        <v>44082</v>
      </c>
      <c r="L1064" s="415">
        <v>45908</v>
      </c>
      <c r="M1064" s="64">
        <v>60</v>
      </c>
      <c r="N1064" s="358">
        <v>66000000</v>
      </c>
      <c r="O1064" s="64">
        <f t="shared" si="83"/>
        <v>1100000</v>
      </c>
      <c r="P1064" s="116">
        <f t="shared" ca="1" si="81"/>
        <v>16.110769695216003</v>
      </c>
      <c r="Q1064" s="117">
        <f t="shared" ca="1" si="82"/>
        <v>17600000</v>
      </c>
      <c r="R1064" s="61"/>
      <c r="S1064" s="521"/>
      <c r="T1064" s="108">
        <f t="shared" si="74"/>
        <v>66000000</v>
      </c>
      <c r="U1064" s="174"/>
    </row>
    <row r="1065" spans="2:21" ht="17.45" customHeight="1">
      <c r="B1065" s="26">
        <v>1060</v>
      </c>
      <c r="C1065" s="399" t="s">
        <v>4117</v>
      </c>
      <c r="D1065" s="643" t="s">
        <v>4081</v>
      </c>
      <c r="E1065" s="253" t="s">
        <v>4082</v>
      </c>
      <c r="F1065" s="639"/>
      <c r="G1065" s="639" t="s">
        <v>4118</v>
      </c>
      <c r="H1065" s="335" t="s">
        <v>4119</v>
      </c>
      <c r="I1065" s="336" t="s">
        <v>4120</v>
      </c>
      <c r="J1065" s="336" t="s">
        <v>4121</v>
      </c>
      <c r="K1065" s="422">
        <v>44096</v>
      </c>
      <c r="L1065" s="422">
        <v>45922</v>
      </c>
      <c r="M1065" s="60">
        <v>60</v>
      </c>
      <c r="N1065" s="371">
        <v>66000000</v>
      </c>
      <c r="O1065" s="60">
        <f t="shared" si="83"/>
        <v>1100000</v>
      </c>
      <c r="P1065" s="74">
        <f t="shared" ca="1" si="81"/>
        <v>15.644103028549337</v>
      </c>
      <c r="Q1065" s="75">
        <f t="shared" ca="1" si="82"/>
        <v>16500000</v>
      </c>
      <c r="R1065" s="127">
        <f>'[1]Marga Nusantara Jaya'!J751</f>
        <v>2492564</v>
      </c>
      <c r="S1065" s="521">
        <f>'[1]Marga Nusantara Jaya'!F752</f>
        <v>4</v>
      </c>
      <c r="T1065" s="108">
        <f t="shared" si="74"/>
        <v>63507436</v>
      </c>
      <c r="U1065" s="174"/>
    </row>
    <row r="1066" spans="2:21" ht="17.45" customHeight="1">
      <c r="B1066" s="39">
        <v>1061</v>
      </c>
      <c r="C1066" s="380" t="s">
        <v>4122</v>
      </c>
      <c r="D1066" s="643" t="s">
        <v>4081</v>
      </c>
      <c r="E1066" s="253" t="s">
        <v>4082</v>
      </c>
      <c r="F1066" s="220"/>
      <c r="G1066" s="220"/>
      <c r="H1066" s="223" t="s">
        <v>4123</v>
      </c>
      <c r="I1066" s="57" t="s">
        <v>4124</v>
      </c>
      <c r="J1066" s="57" t="s">
        <v>4125</v>
      </c>
      <c r="K1066" s="415">
        <v>44116</v>
      </c>
      <c r="L1066" s="415">
        <v>45942</v>
      </c>
      <c r="M1066" s="64">
        <v>60</v>
      </c>
      <c r="N1066" s="371">
        <v>66000000</v>
      </c>
      <c r="O1066" s="60">
        <f t="shared" si="83"/>
        <v>1100000</v>
      </c>
      <c r="P1066" s="74">
        <f t="shared" ca="1" si="81"/>
        <v>14.97743636188267</v>
      </c>
      <c r="Q1066" s="75">
        <f t="shared" ca="1" si="82"/>
        <v>15400000</v>
      </c>
      <c r="R1066" s="61">
        <f>'[1]Marga Nusantara Jaya'!J163</f>
        <v>5189833</v>
      </c>
      <c r="S1066" s="348">
        <f>'[1]Marga Nusantara Jaya'!F164</f>
        <v>5</v>
      </c>
      <c r="T1066" s="108">
        <f t="shared" si="74"/>
        <v>60810167</v>
      </c>
      <c r="U1066" s="174"/>
    </row>
    <row r="1067" spans="2:21" ht="17.45" customHeight="1">
      <c r="B1067" s="26">
        <v>1062</v>
      </c>
      <c r="C1067" s="399" t="s">
        <v>4122</v>
      </c>
      <c r="D1067" s="652" t="s">
        <v>4081</v>
      </c>
      <c r="E1067" s="253" t="s">
        <v>4082</v>
      </c>
      <c r="F1067" s="262"/>
      <c r="G1067" s="262"/>
      <c r="H1067" s="335" t="s">
        <v>4126</v>
      </c>
      <c r="I1067" s="336" t="s">
        <v>4127</v>
      </c>
      <c r="J1067" s="336" t="s">
        <v>4128</v>
      </c>
      <c r="K1067" s="422">
        <v>44116</v>
      </c>
      <c r="L1067" s="422">
        <v>45942</v>
      </c>
      <c r="M1067" s="60">
        <v>60</v>
      </c>
      <c r="N1067" s="371">
        <v>66000000</v>
      </c>
      <c r="O1067" s="60">
        <f t="shared" si="83"/>
        <v>1100000</v>
      </c>
      <c r="P1067" s="74">
        <f t="shared" ca="1" si="81"/>
        <v>14.97743636188267</v>
      </c>
      <c r="Q1067" s="75">
        <f t="shared" ca="1" si="82"/>
        <v>15400000</v>
      </c>
      <c r="R1067" s="127">
        <f>'[1]Marga Nusantara Jaya'!J247</f>
        <v>5189833</v>
      </c>
      <c r="S1067" s="521">
        <f>'[1]Marga Nusantara Jaya'!F248</f>
        <v>5</v>
      </c>
      <c r="T1067" s="108">
        <f t="shared" si="74"/>
        <v>60810167</v>
      </c>
      <c r="U1067" s="174"/>
    </row>
    <row r="1068" spans="2:21" ht="17.45" customHeight="1">
      <c r="B1068" s="39">
        <v>1063</v>
      </c>
      <c r="C1068" s="380" t="s">
        <v>4129</v>
      </c>
      <c r="D1068" s="652" t="s">
        <v>4081</v>
      </c>
      <c r="E1068" s="246" t="s">
        <v>4130</v>
      </c>
      <c r="F1068" s="220"/>
      <c r="G1068" s="220"/>
      <c r="H1068" s="223" t="s">
        <v>4131</v>
      </c>
      <c r="I1068" s="57" t="s">
        <v>4132</v>
      </c>
      <c r="J1068" s="57" t="s">
        <v>4133</v>
      </c>
      <c r="K1068" s="415">
        <v>44335</v>
      </c>
      <c r="L1068" s="415">
        <v>46161</v>
      </c>
      <c r="M1068" s="64">
        <v>60</v>
      </c>
      <c r="N1068" s="358">
        <v>30000000</v>
      </c>
      <c r="O1068" s="64">
        <f t="shared" si="83"/>
        <v>500000</v>
      </c>
      <c r="P1068" s="74">
        <f t="shared" ca="1" si="81"/>
        <v>7.6774363618826706</v>
      </c>
      <c r="Q1068" s="75">
        <f t="shared" ca="1" si="82"/>
        <v>3500000</v>
      </c>
      <c r="R1068" s="61"/>
      <c r="S1068" s="118"/>
      <c r="T1068" s="108">
        <f t="shared" si="74"/>
        <v>30000000</v>
      </c>
      <c r="U1068" s="174"/>
    </row>
    <row r="1069" spans="2:21" ht="17.45" customHeight="1">
      <c r="B1069" s="26">
        <v>1064</v>
      </c>
      <c r="C1069" s="380" t="s">
        <v>4134</v>
      </c>
      <c r="D1069" s="652" t="s">
        <v>4081</v>
      </c>
      <c r="E1069" s="246" t="s">
        <v>4130</v>
      </c>
      <c r="F1069" s="220"/>
      <c r="G1069" s="220"/>
      <c r="H1069" s="223" t="s">
        <v>4135</v>
      </c>
      <c r="I1069" s="57" t="s">
        <v>4136</v>
      </c>
      <c r="J1069" s="57" t="s">
        <v>4137</v>
      </c>
      <c r="K1069" s="415">
        <v>44322</v>
      </c>
      <c r="L1069" s="415">
        <v>46148</v>
      </c>
      <c r="M1069" s="64">
        <v>60</v>
      </c>
      <c r="N1069" s="358">
        <v>30000000</v>
      </c>
      <c r="O1069" s="64">
        <f t="shared" si="83"/>
        <v>500000</v>
      </c>
      <c r="P1069" s="74">
        <f t="shared" ca="1" si="81"/>
        <v>8.1107696952160033</v>
      </c>
      <c r="Q1069" s="75">
        <f t="shared" ca="1" si="82"/>
        <v>4000000</v>
      </c>
      <c r="R1069" s="61">
        <f>'[1]Marga Nusantara Jaya'!J836</f>
        <v>625200</v>
      </c>
      <c r="S1069" s="118">
        <f>'[1]Marga Nusantara Jaya'!F837</f>
        <v>1</v>
      </c>
      <c r="T1069" s="108">
        <f t="shared" si="74"/>
        <v>29374800</v>
      </c>
      <c r="U1069" s="174"/>
    </row>
    <row r="1070" spans="2:21" ht="17.45" customHeight="1">
      <c r="B1070" s="39">
        <v>1065</v>
      </c>
      <c r="C1070" s="394" t="s">
        <v>4138</v>
      </c>
      <c r="D1070" s="652" t="s">
        <v>4081</v>
      </c>
      <c r="E1070" s="253" t="s">
        <v>4130</v>
      </c>
      <c r="F1070" s="365"/>
      <c r="G1070" s="365"/>
      <c r="H1070" s="308" t="s">
        <v>4139</v>
      </c>
      <c r="I1070" s="69" t="s">
        <v>4140</v>
      </c>
      <c r="J1070" s="69" t="s">
        <v>4141</v>
      </c>
      <c r="K1070" s="459">
        <v>44322</v>
      </c>
      <c r="L1070" s="422">
        <v>46148</v>
      </c>
      <c r="M1070" s="60">
        <v>60</v>
      </c>
      <c r="N1070" s="371">
        <v>30000000</v>
      </c>
      <c r="O1070" s="60">
        <f t="shared" si="83"/>
        <v>500000</v>
      </c>
      <c r="P1070" s="74">
        <f t="shared" ca="1" si="81"/>
        <v>8.1107696952160033</v>
      </c>
      <c r="Q1070" s="75">
        <f t="shared" ca="1" si="82"/>
        <v>4000000</v>
      </c>
      <c r="R1070" s="76"/>
      <c r="S1070" s="134"/>
      <c r="T1070" s="108">
        <f t="shared" si="74"/>
        <v>30000000</v>
      </c>
      <c r="U1070" s="174"/>
    </row>
    <row r="1071" spans="2:21" ht="17.45" customHeight="1">
      <c r="B1071" s="26">
        <v>1066</v>
      </c>
      <c r="C1071" s="380" t="s">
        <v>4142</v>
      </c>
      <c r="D1071" s="652" t="s">
        <v>4081</v>
      </c>
      <c r="E1071" s="253" t="s">
        <v>4082</v>
      </c>
      <c r="F1071" s="220"/>
      <c r="G1071" s="220"/>
      <c r="H1071" s="223" t="s">
        <v>4143</v>
      </c>
      <c r="I1071" s="57" t="s">
        <v>4144</v>
      </c>
      <c r="J1071" s="57" t="s">
        <v>4145</v>
      </c>
      <c r="K1071" s="415">
        <v>44365</v>
      </c>
      <c r="L1071" s="415">
        <v>46191</v>
      </c>
      <c r="M1071" s="60">
        <v>60</v>
      </c>
      <c r="N1071" s="371">
        <v>48000000</v>
      </c>
      <c r="O1071" s="60">
        <f t="shared" si="83"/>
        <v>800000</v>
      </c>
      <c r="P1071" s="74">
        <f t="shared" ref="P1071:P1134" ca="1" si="84">($P$3-K1071)/30</f>
        <v>6.6774363618826706</v>
      </c>
      <c r="Q1071" s="75">
        <f t="shared" ref="Q1071:Q1134" ca="1" si="85">LEFT(P1071,2)*O1071</f>
        <v>4800000</v>
      </c>
      <c r="R1071" s="61"/>
      <c r="S1071" s="118"/>
      <c r="T1071" s="108">
        <f t="shared" si="74"/>
        <v>48000000</v>
      </c>
      <c r="U1071" s="174"/>
    </row>
    <row r="1072" spans="2:21" ht="17.45" customHeight="1">
      <c r="B1072" s="39">
        <v>1067</v>
      </c>
      <c r="C1072" s="380" t="s">
        <v>4146</v>
      </c>
      <c r="D1072" s="652" t="s">
        <v>4081</v>
      </c>
      <c r="E1072" s="253" t="s">
        <v>4082</v>
      </c>
      <c r="F1072" s="220"/>
      <c r="G1072" s="220"/>
      <c r="H1072" s="223" t="s">
        <v>4147</v>
      </c>
      <c r="I1072" s="57" t="s">
        <v>4148</v>
      </c>
      <c r="J1072" s="57" t="s">
        <v>4149</v>
      </c>
      <c r="K1072" s="415">
        <v>44405</v>
      </c>
      <c r="L1072" s="415">
        <v>46231</v>
      </c>
      <c r="M1072" s="64">
        <v>60</v>
      </c>
      <c r="N1072" s="371">
        <v>48000000</v>
      </c>
      <c r="O1072" s="60">
        <f t="shared" si="83"/>
        <v>800000</v>
      </c>
      <c r="P1072" s="74">
        <f t="shared" ca="1" si="84"/>
        <v>5.3441030285493376</v>
      </c>
      <c r="Q1072" s="75">
        <f t="shared" ca="1" si="85"/>
        <v>4000000</v>
      </c>
      <c r="R1072" s="61">
        <f>'[1]Marga Nusantara Jaya'!J1086</f>
        <v>1575255</v>
      </c>
      <c r="S1072" s="118">
        <f>'[1]Marga Nusantara Jaya'!F1087</f>
        <v>1</v>
      </c>
      <c r="T1072" s="108">
        <f t="shared" si="74"/>
        <v>46424745</v>
      </c>
      <c r="U1072" s="174"/>
    </row>
    <row r="1073" spans="2:21" ht="17.45" customHeight="1">
      <c r="B1073" s="26">
        <v>1068</v>
      </c>
      <c r="C1073" s="380" t="s">
        <v>4150</v>
      </c>
      <c r="D1073" s="652" t="s">
        <v>4081</v>
      </c>
      <c r="E1073" s="253" t="s">
        <v>4082</v>
      </c>
      <c r="F1073" s="220"/>
      <c r="G1073" s="220"/>
      <c r="H1073" s="223" t="s">
        <v>4151</v>
      </c>
      <c r="I1073" s="57" t="s">
        <v>4152</v>
      </c>
      <c r="J1073" s="57" t="s">
        <v>4153</v>
      </c>
      <c r="K1073" s="415">
        <v>44405</v>
      </c>
      <c r="L1073" s="415">
        <v>46231</v>
      </c>
      <c r="M1073" s="64">
        <v>60</v>
      </c>
      <c r="N1073" s="371">
        <v>48000000</v>
      </c>
      <c r="O1073" s="60">
        <f t="shared" si="83"/>
        <v>800000</v>
      </c>
      <c r="P1073" s="74">
        <f t="shared" ca="1" si="84"/>
        <v>5.3441030285493376</v>
      </c>
      <c r="Q1073" s="75">
        <f t="shared" ca="1" si="85"/>
        <v>4000000</v>
      </c>
      <c r="R1073" s="61">
        <f>'[1]Marga Nusantara Jaya'!J1002</f>
        <v>1575255</v>
      </c>
      <c r="S1073" s="118">
        <f>'[1]Marga Nusantara Jaya'!F1003</f>
        <v>1</v>
      </c>
      <c r="T1073" s="108">
        <f t="shared" si="74"/>
        <v>46424745</v>
      </c>
      <c r="U1073" s="174"/>
    </row>
    <row r="1074" spans="2:21" ht="17.45" customHeight="1">
      <c r="B1074" s="39">
        <v>1069</v>
      </c>
      <c r="C1074" s="380" t="s">
        <v>4154</v>
      </c>
      <c r="D1074" s="652" t="s">
        <v>4081</v>
      </c>
      <c r="E1074" s="246" t="s">
        <v>2205</v>
      </c>
      <c r="F1074" s="220"/>
      <c r="G1074" s="220"/>
      <c r="H1074" s="223" t="s">
        <v>4155</v>
      </c>
      <c r="I1074" s="57" t="s">
        <v>4156</v>
      </c>
      <c r="J1074" s="57" t="s">
        <v>4157</v>
      </c>
      <c r="K1074" s="415">
        <v>44377</v>
      </c>
      <c r="L1074" s="415">
        <v>46203</v>
      </c>
      <c r="M1074" s="64">
        <v>60</v>
      </c>
      <c r="N1074" s="358">
        <v>90000000</v>
      </c>
      <c r="O1074" s="64">
        <f t="shared" si="83"/>
        <v>1500000</v>
      </c>
      <c r="P1074" s="74">
        <f t="shared" ca="1" si="84"/>
        <v>6.2774363618826703</v>
      </c>
      <c r="Q1074" s="75">
        <f t="shared" ca="1" si="85"/>
        <v>9000000</v>
      </c>
      <c r="R1074" s="61"/>
      <c r="S1074" s="118"/>
      <c r="T1074" s="108">
        <f t="shared" si="74"/>
        <v>90000000</v>
      </c>
      <c r="U1074" s="174"/>
    </row>
    <row r="1075" spans="2:21" ht="17.45" customHeight="1">
      <c r="B1075" s="26">
        <v>1070</v>
      </c>
      <c r="C1075" s="380" t="s">
        <v>4158</v>
      </c>
      <c r="D1075" s="652" t="s">
        <v>4081</v>
      </c>
      <c r="E1075" s="246" t="s">
        <v>2205</v>
      </c>
      <c r="F1075" s="220"/>
      <c r="G1075" s="220"/>
      <c r="H1075" s="223" t="s">
        <v>4159</v>
      </c>
      <c r="I1075" s="57" t="s">
        <v>4160</v>
      </c>
      <c r="J1075" s="57" t="s">
        <v>4161</v>
      </c>
      <c r="K1075" s="415">
        <v>44377</v>
      </c>
      <c r="L1075" s="415">
        <v>46203</v>
      </c>
      <c r="M1075" s="64">
        <v>60</v>
      </c>
      <c r="N1075" s="358">
        <v>90000000</v>
      </c>
      <c r="O1075" s="64">
        <f t="shared" si="83"/>
        <v>1500000</v>
      </c>
      <c r="P1075" s="74">
        <f t="shared" ca="1" si="84"/>
        <v>6.2774363618826703</v>
      </c>
      <c r="Q1075" s="75">
        <f t="shared" ca="1" si="85"/>
        <v>9000000</v>
      </c>
      <c r="R1075" s="61"/>
      <c r="S1075" s="118"/>
      <c r="T1075" s="108">
        <f t="shared" si="74"/>
        <v>90000000</v>
      </c>
      <c r="U1075" s="174"/>
    </row>
    <row r="1076" spans="2:21" ht="17.45" customHeight="1">
      <c r="B1076" s="39">
        <v>1071</v>
      </c>
      <c r="C1076" s="380" t="s">
        <v>4162</v>
      </c>
      <c r="D1076" s="652" t="s">
        <v>4081</v>
      </c>
      <c r="E1076" s="246" t="s">
        <v>2205</v>
      </c>
      <c r="F1076" s="220"/>
      <c r="G1076" s="220"/>
      <c r="H1076" s="223" t="s">
        <v>4163</v>
      </c>
      <c r="I1076" s="57" t="s">
        <v>4164</v>
      </c>
      <c r="J1076" s="57" t="s">
        <v>4165</v>
      </c>
      <c r="K1076" s="415">
        <v>44366</v>
      </c>
      <c r="L1076" s="415">
        <v>46192</v>
      </c>
      <c r="M1076" s="64">
        <v>60</v>
      </c>
      <c r="N1076" s="358">
        <v>90000000</v>
      </c>
      <c r="O1076" s="64">
        <f t="shared" si="83"/>
        <v>1500000</v>
      </c>
      <c r="P1076" s="74">
        <f t="shared" ca="1" si="84"/>
        <v>6.6441030285493374</v>
      </c>
      <c r="Q1076" s="75">
        <f t="shared" ca="1" si="85"/>
        <v>9000000</v>
      </c>
      <c r="R1076" s="61">
        <f>'[1]Marga Nusantara Jaya'!J1171</f>
        <v>836220</v>
      </c>
      <c r="S1076" s="118">
        <f>'[1]Marga Nusantara Jaya'!F1172</f>
        <v>1</v>
      </c>
      <c r="T1076" s="108">
        <f t="shared" si="74"/>
        <v>89163780</v>
      </c>
      <c r="U1076" s="174"/>
    </row>
    <row r="1077" spans="2:21" ht="17.45" customHeight="1">
      <c r="B1077" s="26">
        <v>1072</v>
      </c>
      <c r="C1077" s="380" t="s">
        <v>4166</v>
      </c>
      <c r="D1077" s="652" t="s">
        <v>4081</v>
      </c>
      <c r="E1077" s="246" t="s">
        <v>2114</v>
      </c>
      <c r="F1077" s="220"/>
      <c r="G1077" s="220"/>
      <c r="H1077" s="223" t="s">
        <v>4167</v>
      </c>
      <c r="I1077" s="57" t="s">
        <v>4168</v>
      </c>
      <c r="J1077" s="57" t="s">
        <v>4169</v>
      </c>
      <c r="K1077" s="415">
        <v>44399</v>
      </c>
      <c r="L1077" s="415">
        <v>46225</v>
      </c>
      <c r="M1077" s="64">
        <v>60</v>
      </c>
      <c r="N1077" s="358">
        <v>36000000</v>
      </c>
      <c r="O1077" s="64">
        <f t="shared" si="83"/>
        <v>600000</v>
      </c>
      <c r="P1077" s="74">
        <f t="shared" ca="1" si="84"/>
        <v>5.5441030285493378</v>
      </c>
      <c r="Q1077" s="75">
        <f t="shared" ca="1" si="85"/>
        <v>3000000</v>
      </c>
      <c r="R1077" s="61"/>
      <c r="S1077" s="118"/>
      <c r="T1077" s="108">
        <f t="shared" si="74"/>
        <v>36000000</v>
      </c>
      <c r="U1077" s="174"/>
    </row>
    <row r="1078" spans="2:21" ht="17.45" customHeight="1">
      <c r="B1078" s="39">
        <v>1073</v>
      </c>
      <c r="C1078" s="380" t="s">
        <v>4170</v>
      </c>
      <c r="D1078" s="652" t="s">
        <v>4081</v>
      </c>
      <c r="E1078" s="246" t="s">
        <v>2114</v>
      </c>
      <c r="F1078" s="220"/>
      <c r="G1078" s="220"/>
      <c r="H1078" s="223" t="s">
        <v>4171</v>
      </c>
      <c r="I1078" s="57" t="s">
        <v>4172</v>
      </c>
      <c r="J1078" s="57" t="s">
        <v>4173</v>
      </c>
      <c r="K1078" s="415">
        <v>44400</v>
      </c>
      <c r="L1078" s="415">
        <v>46226</v>
      </c>
      <c r="M1078" s="64">
        <v>60</v>
      </c>
      <c r="N1078" s="358">
        <v>36000000</v>
      </c>
      <c r="O1078" s="64">
        <f t="shared" si="83"/>
        <v>600000</v>
      </c>
      <c r="P1078" s="116">
        <f t="shared" ca="1" si="84"/>
        <v>5.5107696952160037</v>
      </c>
      <c r="Q1078" s="117">
        <f t="shared" ca="1" si="85"/>
        <v>3000000</v>
      </c>
      <c r="R1078" s="61"/>
      <c r="S1078" s="118"/>
      <c r="T1078" s="108">
        <f t="shared" si="74"/>
        <v>36000000</v>
      </c>
      <c r="U1078" s="174"/>
    </row>
    <row r="1079" spans="2:21" ht="17.45" customHeight="1">
      <c r="B1079" s="26">
        <v>1074</v>
      </c>
      <c r="C1079" s="380" t="s">
        <v>4174</v>
      </c>
      <c r="D1079" s="643" t="s">
        <v>4081</v>
      </c>
      <c r="E1079" s="246" t="s">
        <v>2114</v>
      </c>
      <c r="F1079" s="220"/>
      <c r="G1079" s="220"/>
      <c r="H1079" s="223" t="s">
        <v>4175</v>
      </c>
      <c r="I1079" s="57" t="s">
        <v>4176</v>
      </c>
      <c r="J1079" s="57" t="s">
        <v>4177</v>
      </c>
      <c r="K1079" s="415">
        <v>44403</v>
      </c>
      <c r="L1079" s="415">
        <v>46229</v>
      </c>
      <c r="M1079" s="64">
        <v>60</v>
      </c>
      <c r="N1079" s="358">
        <v>36000000</v>
      </c>
      <c r="O1079" s="64">
        <f t="shared" si="83"/>
        <v>600000</v>
      </c>
      <c r="P1079" s="116">
        <f t="shared" ca="1" si="84"/>
        <v>5.410769695216004</v>
      </c>
      <c r="Q1079" s="117">
        <f t="shared" ca="1" si="85"/>
        <v>3000000</v>
      </c>
      <c r="R1079" s="61"/>
      <c r="S1079" s="118"/>
      <c r="T1079" s="38">
        <f t="shared" si="74"/>
        <v>36000000</v>
      </c>
      <c r="U1079" s="174"/>
    </row>
    <row r="1080" spans="2:21" ht="17.45" customHeight="1">
      <c r="B1080" s="39">
        <v>1075</v>
      </c>
      <c r="C1080" s="380" t="s">
        <v>4178</v>
      </c>
      <c r="D1080" s="643" t="s">
        <v>4081</v>
      </c>
      <c r="E1080" s="246" t="s">
        <v>2205</v>
      </c>
      <c r="F1080" s="220"/>
      <c r="G1080" s="220"/>
      <c r="H1080" s="223" t="s">
        <v>4179</v>
      </c>
      <c r="I1080" s="57" t="s">
        <v>4180</v>
      </c>
      <c r="J1080" s="57" t="s">
        <v>4181</v>
      </c>
      <c r="K1080" s="415">
        <v>44413</v>
      </c>
      <c r="L1080" s="415">
        <v>46239</v>
      </c>
      <c r="M1080" s="64">
        <v>60</v>
      </c>
      <c r="N1080" s="358">
        <v>90000000</v>
      </c>
      <c r="O1080" s="64">
        <f t="shared" si="83"/>
        <v>1500000</v>
      </c>
      <c r="P1080" s="116">
        <f t="shared" ca="1" si="84"/>
        <v>5.077436361882671</v>
      </c>
      <c r="Q1080" s="117">
        <f t="shared" ca="1" si="85"/>
        <v>7500000</v>
      </c>
      <c r="R1080" s="61"/>
      <c r="S1080" s="118"/>
      <c r="T1080" s="225">
        <f t="shared" si="74"/>
        <v>90000000</v>
      </c>
      <c r="U1080" s="174"/>
    </row>
    <row r="1081" spans="2:21" ht="17.45" customHeight="1">
      <c r="B1081" s="26">
        <v>1076</v>
      </c>
      <c r="C1081" s="380" t="s">
        <v>4182</v>
      </c>
      <c r="D1081" s="643" t="s">
        <v>4081</v>
      </c>
      <c r="E1081" s="246" t="s">
        <v>2114</v>
      </c>
      <c r="F1081" s="220"/>
      <c r="G1081" s="220"/>
      <c r="H1081" s="223" t="s">
        <v>4183</v>
      </c>
      <c r="I1081" s="57" t="s">
        <v>4184</v>
      </c>
      <c r="J1081" s="57" t="s">
        <v>4185</v>
      </c>
      <c r="K1081" s="415">
        <v>44519</v>
      </c>
      <c r="L1081" s="415">
        <v>44519</v>
      </c>
      <c r="M1081" s="64">
        <v>60</v>
      </c>
      <c r="N1081" s="358">
        <v>36000000</v>
      </c>
      <c r="O1081" s="64">
        <f t="shared" si="83"/>
        <v>600000</v>
      </c>
      <c r="P1081" s="116">
        <f t="shared" ca="1" si="84"/>
        <v>1.5441030285493373</v>
      </c>
      <c r="Q1081" s="117">
        <f t="shared" ca="1" si="85"/>
        <v>600000</v>
      </c>
      <c r="R1081" s="61"/>
      <c r="S1081" s="118"/>
      <c r="T1081" s="225">
        <f t="shared" si="74"/>
        <v>36000000</v>
      </c>
      <c r="U1081" s="174"/>
    </row>
    <row r="1082" spans="2:21" ht="17.45" customHeight="1">
      <c r="B1082" s="39">
        <v>1077</v>
      </c>
      <c r="C1082" s="380" t="s">
        <v>4186</v>
      </c>
      <c r="D1082" s="643" t="s">
        <v>4081</v>
      </c>
      <c r="E1082" s="246" t="s">
        <v>2114</v>
      </c>
      <c r="F1082" s="220"/>
      <c r="G1082" s="220"/>
      <c r="H1082" s="223" t="s">
        <v>4187</v>
      </c>
      <c r="I1082" s="57" t="s">
        <v>4188</v>
      </c>
      <c r="J1082" s="57" t="s">
        <v>4189</v>
      </c>
      <c r="K1082" s="415">
        <v>44498</v>
      </c>
      <c r="L1082" s="415">
        <v>46324</v>
      </c>
      <c r="M1082" s="64">
        <v>60</v>
      </c>
      <c r="N1082" s="358">
        <v>36000000</v>
      </c>
      <c r="O1082" s="64">
        <f t="shared" si="83"/>
        <v>600000</v>
      </c>
      <c r="P1082" s="116">
        <f t="shared" ca="1" si="84"/>
        <v>2.2441030285493375</v>
      </c>
      <c r="Q1082" s="117">
        <f t="shared" ca="1" si="85"/>
        <v>1200000</v>
      </c>
      <c r="R1082" s="61"/>
      <c r="S1082" s="118"/>
      <c r="T1082" s="225">
        <f t="shared" si="74"/>
        <v>36000000</v>
      </c>
      <c r="U1082" s="174"/>
    </row>
    <row r="1083" spans="2:21" ht="17.45" customHeight="1">
      <c r="B1083" s="26">
        <v>1078</v>
      </c>
      <c r="C1083" s="385" t="s">
        <v>4190</v>
      </c>
      <c r="D1083" s="663" t="s">
        <v>4081</v>
      </c>
      <c r="E1083" s="531" t="s">
        <v>4082</v>
      </c>
      <c r="F1083" s="279"/>
      <c r="G1083" s="279"/>
      <c r="H1083" s="296" t="s">
        <v>4191</v>
      </c>
      <c r="I1083" s="533" t="s">
        <v>4192</v>
      </c>
      <c r="J1083" s="533" t="s">
        <v>4193</v>
      </c>
      <c r="K1083" s="656">
        <v>44538</v>
      </c>
      <c r="L1083" s="656">
        <v>46364</v>
      </c>
      <c r="M1083" s="143">
        <v>60</v>
      </c>
      <c r="N1083" s="389">
        <v>48000000</v>
      </c>
      <c r="O1083" s="143">
        <f t="shared" si="83"/>
        <v>800000</v>
      </c>
      <c r="P1083" s="299">
        <f t="shared" ca="1" si="84"/>
        <v>0.91076969521600404</v>
      </c>
      <c r="Q1083" s="300">
        <f t="shared" ca="1" si="85"/>
        <v>0</v>
      </c>
      <c r="R1083" s="146"/>
      <c r="S1083" s="147"/>
      <c r="T1083" s="536">
        <f t="shared" si="74"/>
        <v>48000000</v>
      </c>
      <c r="U1083" s="174"/>
    </row>
    <row r="1084" spans="2:21" ht="17.45" customHeight="1">
      <c r="B1084" s="39">
        <v>1079</v>
      </c>
      <c r="C1084" s="385" t="s">
        <v>4194</v>
      </c>
      <c r="D1084" s="663" t="s">
        <v>4081</v>
      </c>
      <c r="E1084" s="531" t="s">
        <v>4082</v>
      </c>
      <c r="F1084" s="279"/>
      <c r="G1084" s="279"/>
      <c r="H1084" s="296" t="s">
        <v>4195</v>
      </c>
      <c r="I1084" s="533" t="s">
        <v>4196</v>
      </c>
      <c r="J1084" s="533" t="s">
        <v>4197</v>
      </c>
      <c r="K1084" s="656">
        <v>44538</v>
      </c>
      <c r="L1084" s="656">
        <v>46364</v>
      </c>
      <c r="M1084" s="143">
        <v>60</v>
      </c>
      <c r="N1084" s="389">
        <v>48000000</v>
      </c>
      <c r="O1084" s="143">
        <f t="shared" si="83"/>
        <v>800000</v>
      </c>
      <c r="P1084" s="299">
        <f t="shared" ca="1" si="84"/>
        <v>0.91076969521600404</v>
      </c>
      <c r="Q1084" s="300">
        <f t="shared" ca="1" si="85"/>
        <v>0</v>
      </c>
      <c r="R1084" s="146"/>
      <c r="S1084" s="147"/>
      <c r="T1084" s="536">
        <f t="shared" ref="T1084:T1188" si="86">N1084-R1084</f>
        <v>48000000</v>
      </c>
      <c r="U1084" s="174"/>
    </row>
    <row r="1085" spans="2:21" ht="17.45" customHeight="1" thickBot="1">
      <c r="B1085" s="26">
        <v>1080</v>
      </c>
      <c r="C1085" s="697" t="s">
        <v>4198</v>
      </c>
      <c r="D1085" s="698" t="s">
        <v>4081</v>
      </c>
      <c r="E1085" s="699" t="s">
        <v>3162</v>
      </c>
      <c r="F1085" s="700"/>
      <c r="G1085" s="700"/>
      <c r="H1085" s="701" t="s">
        <v>4199</v>
      </c>
      <c r="I1085" s="84" t="s">
        <v>4200</v>
      </c>
      <c r="J1085" s="84" t="s">
        <v>4201</v>
      </c>
      <c r="K1085" s="702">
        <v>44540</v>
      </c>
      <c r="L1085" s="702">
        <v>46366</v>
      </c>
      <c r="M1085" s="88">
        <v>60</v>
      </c>
      <c r="N1085" s="703">
        <v>90000000</v>
      </c>
      <c r="O1085" s="88">
        <f t="shared" si="83"/>
        <v>1500000</v>
      </c>
      <c r="P1085" s="89">
        <f t="shared" ca="1" si="84"/>
        <v>0.84410302854933739</v>
      </c>
      <c r="Q1085" s="90">
        <f t="shared" ca="1" si="85"/>
        <v>0</v>
      </c>
      <c r="R1085" s="91"/>
      <c r="S1085" s="704"/>
      <c r="T1085" s="705">
        <f t="shared" si="86"/>
        <v>90000000</v>
      </c>
      <c r="U1085" s="174"/>
    </row>
    <row r="1086" spans="2:21" ht="17.45" customHeight="1">
      <c r="B1086" s="39">
        <v>1081</v>
      </c>
      <c r="C1086" s="394" t="s">
        <v>4202</v>
      </c>
      <c r="D1086" s="706" t="s">
        <v>4203</v>
      </c>
      <c r="E1086" s="362" t="s">
        <v>1795</v>
      </c>
      <c r="F1086" s="363"/>
      <c r="G1086" s="363"/>
      <c r="H1086" s="308" t="s">
        <v>4204</v>
      </c>
      <c r="I1086" s="69" t="s">
        <v>4205</v>
      </c>
      <c r="J1086" s="69" t="s">
        <v>4206</v>
      </c>
      <c r="K1086" s="459">
        <v>44075</v>
      </c>
      <c r="L1086" s="459">
        <v>44805</v>
      </c>
      <c r="M1086" s="73">
        <v>24</v>
      </c>
      <c r="N1086" s="367">
        <v>60000000</v>
      </c>
      <c r="O1086" s="73">
        <f t="shared" si="83"/>
        <v>2500000</v>
      </c>
      <c r="P1086" s="565">
        <f t="shared" ca="1" si="84"/>
        <v>16.344103028549338</v>
      </c>
      <c r="Q1086" s="624">
        <f t="shared" ca="1" si="85"/>
        <v>40000000</v>
      </c>
      <c r="R1086" s="76">
        <f>'[1]Sany Perkasa'!J91</f>
        <v>18889001</v>
      </c>
      <c r="S1086" s="461">
        <f>'[1]Sany Perkasa'!F92</f>
        <v>7</v>
      </c>
      <c r="T1086" s="78">
        <f t="shared" si="86"/>
        <v>41110999</v>
      </c>
      <c r="U1086" s="174"/>
    </row>
    <row r="1087" spans="2:21" ht="17.45" customHeight="1">
      <c r="B1087" s="26">
        <v>1082</v>
      </c>
      <c r="C1087" s="380" t="s">
        <v>4207</v>
      </c>
      <c r="D1087" s="643" t="s">
        <v>4203</v>
      </c>
      <c r="E1087" s="246" t="s">
        <v>1795</v>
      </c>
      <c r="F1087" s="220"/>
      <c r="G1087" s="220"/>
      <c r="H1087" s="223" t="s">
        <v>4208</v>
      </c>
      <c r="I1087" s="57" t="s">
        <v>4209</v>
      </c>
      <c r="J1087" s="57" t="s">
        <v>4210</v>
      </c>
      <c r="K1087" s="415">
        <v>44131</v>
      </c>
      <c r="L1087" s="415">
        <v>44861</v>
      </c>
      <c r="M1087" s="64">
        <v>24</v>
      </c>
      <c r="N1087" s="358">
        <v>60000000</v>
      </c>
      <c r="O1087" s="64">
        <f t="shared" si="83"/>
        <v>2500000</v>
      </c>
      <c r="P1087" s="116">
        <f t="shared" ca="1" si="84"/>
        <v>14.47743636188267</v>
      </c>
      <c r="Q1087" s="117">
        <f t="shared" ca="1" si="85"/>
        <v>35000000</v>
      </c>
      <c r="R1087" s="61">
        <f>'[1]Sany Perkasa'!J43</f>
        <v>11516302</v>
      </c>
      <c r="S1087" s="348">
        <f>'[1]Sany Perkasa'!F44</f>
        <v>6</v>
      </c>
      <c r="T1087" s="38">
        <f t="shared" si="86"/>
        <v>48483698</v>
      </c>
      <c r="U1087" s="174"/>
    </row>
    <row r="1088" spans="2:21" ht="17.45" customHeight="1">
      <c r="B1088" s="39">
        <v>1083</v>
      </c>
      <c r="C1088" s="394" t="s">
        <v>4211</v>
      </c>
      <c r="D1088" s="643" t="s">
        <v>4203</v>
      </c>
      <c r="E1088" s="362" t="s">
        <v>4212</v>
      </c>
      <c r="F1088" s="365"/>
      <c r="G1088" s="365"/>
      <c r="H1088" s="308" t="s">
        <v>4213</v>
      </c>
      <c r="I1088" s="69" t="s">
        <v>4214</v>
      </c>
      <c r="J1088" s="69" t="s">
        <v>4215</v>
      </c>
      <c r="K1088" s="422">
        <v>44131</v>
      </c>
      <c r="L1088" s="422">
        <v>44861</v>
      </c>
      <c r="M1088" s="60">
        <v>24</v>
      </c>
      <c r="N1088" s="371">
        <v>60000000</v>
      </c>
      <c r="O1088" s="60">
        <f t="shared" si="83"/>
        <v>2500000</v>
      </c>
      <c r="P1088" s="74">
        <f t="shared" ca="1" si="84"/>
        <v>14.47743636188267</v>
      </c>
      <c r="Q1088" s="75">
        <f t="shared" ca="1" si="85"/>
        <v>35000000</v>
      </c>
      <c r="R1088" s="76">
        <f>'[1]Sany Perkasa'!J139</f>
        <v>5580685</v>
      </c>
      <c r="S1088" s="461">
        <f>'[1]Sany Perkasa'!F140</f>
        <v>2</v>
      </c>
      <c r="T1088" s="108">
        <f t="shared" si="86"/>
        <v>54419315</v>
      </c>
      <c r="U1088" s="174"/>
    </row>
    <row r="1089" spans="2:21" ht="17.45" customHeight="1">
      <c r="B1089" s="26">
        <v>1084</v>
      </c>
      <c r="C1089" s="380" t="s">
        <v>4216</v>
      </c>
      <c r="D1089" s="643" t="s">
        <v>4203</v>
      </c>
      <c r="E1089" s="246" t="s">
        <v>4217</v>
      </c>
      <c r="F1089" s="220"/>
      <c r="G1089" s="220" t="s">
        <v>4218</v>
      </c>
      <c r="H1089" s="223" t="s">
        <v>4219</v>
      </c>
      <c r="I1089" s="57" t="s">
        <v>4220</v>
      </c>
      <c r="J1089" s="57" t="s">
        <v>4221</v>
      </c>
      <c r="K1089" s="415">
        <v>44273</v>
      </c>
      <c r="L1089" s="415">
        <v>45369</v>
      </c>
      <c r="M1089" s="64">
        <v>36</v>
      </c>
      <c r="N1089" s="358">
        <v>100800000</v>
      </c>
      <c r="O1089" s="64">
        <f t="shared" si="83"/>
        <v>2800000</v>
      </c>
      <c r="P1089" s="74">
        <f t="shared" ca="1" si="84"/>
        <v>9.744103028549338</v>
      </c>
      <c r="Q1089" s="75">
        <f t="shared" ca="1" si="85"/>
        <v>25200000</v>
      </c>
      <c r="R1089" s="61">
        <f>'[1]Sany Perkasa'!J249</f>
        <v>4108978</v>
      </c>
      <c r="S1089" s="118">
        <f>'[1]Sany Perkasa'!F250</f>
        <v>2</v>
      </c>
      <c r="T1089" s="108">
        <f t="shared" si="86"/>
        <v>96691022</v>
      </c>
      <c r="U1089" s="174"/>
    </row>
    <row r="1090" spans="2:21" ht="17.45" customHeight="1">
      <c r="B1090" s="39">
        <v>1085</v>
      </c>
      <c r="C1090" s="380" t="s">
        <v>4222</v>
      </c>
      <c r="D1090" s="643" t="s">
        <v>4203</v>
      </c>
      <c r="E1090" s="246" t="s">
        <v>4217</v>
      </c>
      <c r="F1090" s="220"/>
      <c r="G1090" s="220"/>
      <c r="H1090" s="223" t="s">
        <v>4223</v>
      </c>
      <c r="I1090" s="57" t="s">
        <v>4224</v>
      </c>
      <c r="J1090" s="57" t="s">
        <v>4225</v>
      </c>
      <c r="K1090" s="415">
        <v>44283</v>
      </c>
      <c r="L1090" s="415">
        <v>45379</v>
      </c>
      <c r="M1090" s="64">
        <v>36</v>
      </c>
      <c r="N1090" s="358">
        <v>100800000</v>
      </c>
      <c r="O1090" s="64">
        <f t="shared" si="83"/>
        <v>2800000</v>
      </c>
      <c r="P1090" s="74">
        <f t="shared" ca="1" si="84"/>
        <v>9.410769695216004</v>
      </c>
      <c r="Q1090" s="75">
        <f t="shared" ca="1" si="85"/>
        <v>25200000</v>
      </c>
      <c r="R1090" s="61">
        <f>'[1]Sany Perkasa'!J309</f>
        <v>1163865</v>
      </c>
      <c r="S1090" s="118">
        <f>'[1]Sany Perkasa'!F310</f>
        <v>1</v>
      </c>
      <c r="T1090" s="108">
        <f t="shared" si="86"/>
        <v>99636135</v>
      </c>
      <c r="U1090" s="174"/>
    </row>
    <row r="1091" spans="2:21" ht="17.45" customHeight="1">
      <c r="B1091" s="26">
        <v>1086</v>
      </c>
      <c r="C1091" s="380" t="s">
        <v>4226</v>
      </c>
      <c r="D1091" s="643" t="s">
        <v>4203</v>
      </c>
      <c r="E1091" s="246" t="s">
        <v>4217</v>
      </c>
      <c r="F1091" s="220"/>
      <c r="G1091" s="220" t="s">
        <v>4227</v>
      </c>
      <c r="H1091" s="223" t="s">
        <v>4228</v>
      </c>
      <c r="I1091" s="57" t="s">
        <v>4229</v>
      </c>
      <c r="J1091" s="57" t="s">
        <v>4230</v>
      </c>
      <c r="K1091" s="415">
        <v>44278</v>
      </c>
      <c r="L1091" s="415">
        <v>45374</v>
      </c>
      <c r="M1091" s="64">
        <v>36</v>
      </c>
      <c r="N1091" s="358">
        <v>100800000</v>
      </c>
      <c r="O1091" s="64">
        <f t="shared" si="83"/>
        <v>2800000</v>
      </c>
      <c r="P1091" s="74">
        <f t="shared" ca="1" si="84"/>
        <v>9.5774363618826701</v>
      </c>
      <c r="Q1091" s="75">
        <f t="shared" ca="1" si="85"/>
        <v>25200000</v>
      </c>
      <c r="R1091" s="61">
        <f>'[1]Sany Perkasa'!J187</f>
        <v>11760301</v>
      </c>
      <c r="S1091" s="118">
        <f>'[1]Sany Perkasa'!F188</f>
        <v>4</v>
      </c>
      <c r="T1091" s="108">
        <f t="shared" si="86"/>
        <v>89039699</v>
      </c>
      <c r="U1091" s="174"/>
    </row>
    <row r="1092" spans="2:21" ht="17.45" customHeight="1">
      <c r="B1092" s="39">
        <v>1087</v>
      </c>
      <c r="C1092" s="380" t="s">
        <v>4231</v>
      </c>
      <c r="D1092" s="643" t="s">
        <v>4203</v>
      </c>
      <c r="E1092" s="246" t="s">
        <v>4217</v>
      </c>
      <c r="F1092" s="220"/>
      <c r="G1092" s="220"/>
      <c r="H1092" s="223" t="s">
        <v>4232</v>
      </c>
      <c r="I1092" s="57" t="s">
        <v>4233</v>
      </c>
      <c r="J1092" s="57" t="s">
        <v>4234</v>
      </c>
      <c r="K1092" s="415">
        <v>44275</v>
      </c>
      <c r="L1092" s="415">
        <v>45371</v>
      </c>
      <c r="M1092" s="64">
        <v>36</v>
      </c>
      <c r="N1092" s="358">
        <v>100800000</v>
      </c>
      <c r="O1092" s="64">
        <f t="shared" si="83"/>
        <v>2800000</v>
      </c>
      <c r="P1092" s="74">
        <f t="shared" ca="1" si="84"/>
        <v>9.6774363618826715</v>
      </c>
      <c r="Q1092" s="75">
        <f t="shared" ca="1" si="85"/>
        <v>25200000</v>
      </c>
      <c r="R1092" s="61">
        <f>'[1]Sany Perkasa'!J356</f>
        <v>6156937</v>
      </c>
      <c r="S1092" s="118">
        <f>'[1]Sany Perkasa'!F357</f>
        <v>2</v>
      </c>
      <c r="T1092" s="38">
        <f t="shared" si="86"/>
        <v>94643063</v>
      </c>
      <c r="U1092" s="174"/>
    </row>
    <row r="1093" spans="2:21" ht="17.45" customHeight="1">
      <c r="B1093" s="26">
        <v>1088</v>
      </c>
      <c r="C1093" s="380" t="s">
        <v>4235</v>
      </c>
      <c r="D1093" s="668" t="s">
        <v>4203</v>
      </c>
      <c r="E1093" s="246" t="s">
        <v>1795</v>
      </c>
      <c r="F1093" s="220"/>
      <c r="G1093" s="220"/>
      <c r="H1093" s="223" t="s">
        <v>4236</v>
      </c>
      <c r="I1093" s="57" t="s">
        <v>4237</v>
      </c>
      <c r="J1093" s="57" t="s">
        <v>4238</v>
      </c>
      <c r="K1093" s="415">
        <v>44283</v>
      </c>
      <c r="L1093" s="415">
        <v>45379</v>
      </c>
      <c r="M1093" s="64">
        <v>36</v>
      </c>
      <c r="N1093" s="358">
        <v>86400000</v>
      </c>
      <c r="O1093" s="64">
        <f t="shared" si="83"/>
        <v>2400000</v>
      </c>
      <c r="P1093" s="116">
        <f t="shared" ca="1" si="84"/>
        <v>9.410769695216004</v>
      </c>
      <c r="Q1093" s="117">
        <f t="shared" ca="1" si="85"/>
        <v>21600000</v>
      </c>
      <c r="R1093" s="61">
        <f>'[1]Sany Perkasa'!J415</f>
        <v>792000</v>
      </c>
      <c r="S1093" s="118">
        <f>'[1]Sany Perkasa'!F416</f>
        <v>1</v>
      </c>
      <c r="T1093" s="38">
        <f t="shared" si="86"/>
        <v>85608000</v>
      </c>
      <c r="U1093" s="174"/>
    </row>
    <row r="1094" spans="2:21" ht="16.5" customHeight="1">
      <c r="B1094" s="39">
        <v>1089</v>
      </c>
      <c r="C1094" s="394" t="s">
        <v>4239</v>
      </c>
      <c r="D1094" s="668" t="s">
        <v>4203</v>
      </c>
      <c r="E1094" s="246" t="s">
        <v>4217</v>
      </c>
      <c r="F1094" s="220"/>
      <c r="G1094" s="220"/>
      <c r="H1094" s="223" t="s">
        <v>4240</v>
      </c>
      <c r="I1094" s="57" t="s">
        <v>4241</v>
      </c>
      <c r="J1094" s="57" t="s">
        <v>4242</v>
      </c>
      <c r="K1094" s="415">
        <v>44394</v>
      </c>
      <c r="L1094" s="415">
        <v>45490</v>
      </c>
      <c r="M1094" s="64">
        <v>36</v>
      </c>
      <c r="N1094" s="358">
        <v>97200000</v>
      </c>
      <c r="O1094" s="64">
        <f t="shared" si="83"/>
        <v>2700000</v>
      </c>
      <c r="P1094" s="116">
        <f t="shared" ca="1" si="84"/>
        <v>5.7107696952160039</v>
      </c>
      <c r="Q1094" s="117">
        <f t="shared" ca="1" si="85"/>
        <v>13500000</v>
      </c>
      <c r="R1094" s="61"/>
      <c r="S1094" s="118"/>
      <c r="T1094" s="38">
        <f t="shared" si="86"/>
        <v>97200000</v>
      </c>
      <c r="U1094" s="174"/>
    </row>
    <row r="1095" spans="2:21" ht="16.5" customHeight="1">
      <c r="B1095" s="26">
        <v>1090</v>
      </c>
      <c r="C1095" s="385" t="s">
        <v>4243</v>
      </c>
      <c r="D1095" s="669" t="s">
        <v>4203</v>
      </c>
      <c r="E1095" s="531" t="s">
        <v>4217</v>
      </c>
      <c r="F1095" s="279"/>
      <c r="G1095" s="279" t="s">
        <v>1077</v>
      </c>
      <c r="H1095" s="296"/>
      <c r="I1095" s="533"/>
      <c r="J1095" s="533"/>
      <c r="K1095" s="656">
        <v>44514</v>
      </c>
      <c r="L1095" s="656">
        <v>45610</v>
      </c>
      <c r="M1095" s="143">
        <v>36</v>
      </c>
      <c r="N1095" s="389">
        <v>106200000</v>
      </c>
      <c r="O1095" s="143">
        <f t="shared" si="83"/>
        <v>2950000</v>
      </c>
      <c r="P1095" s="299">
        <f t="shared" ca="1" si="84"/>
        <v>1.7107696952160041</v>
      </c>
      <c r="Q1095" s="300">
        <f t="shared" ca="1" si="85"/>
        <v>2950000</v>
      </c>
      <c r="R1095" s="146"/>
      <c r="S1095" s="147"/>
      <c r="T1095" s="148">
        <f t="shared" si="86"/>
        <v>106200000</v>
      </c>
      <c r="U1095" s="174"/>
    </row>
    <row r="1096" spans="2:21" ht="16.5" customHeight="1">
      <c r="B1096" s="39">
        <v>1091</v>
      </c>
      <c r="C1096" s="385" t="s">
        <v>4244</v>
      </c>
      <c r="D1096" s="669" t="s">
        <v>4203</v>
      </c>
      <c r="E1096" s="531" t="s">
        <v>4217</v>
      </c>
      <c r="F1096" s="279"/>
      <c r="G1096" s="279" t="s">
        <v>1077</v>
      </c>
      <c r="H1096" s="296"/>
      <c r="I1096" s="533"/>
      <c r="J1096" s="533"/>
      <c r="K1096" s="656">
        <v>44520</v>
      </c>
      <c r="L1096" s="656">
        <v>45616</v>
      </c>
      <c r="M1096" s="143">
        <v>36</v>
      </c>
      <c r="N1096" s="389">
        <v>113400000</v>
      </c>
      <c r="O1096" s="143">
        <f t="shared" si="83"/>
        <v>3150000</v>
      </c>
      <c r="P1096" s="299">
        <f t="shared" ca="1" si="84"/>
        <v>1.5107696952160041</v>
      </c>
      <c r="Q1096" s="300">
        <f t="shared" ca="1" si="85"/>
        <v>3150000</v>
      </c>
      <c r="R1096" s="146"/>
      <c r="S1096" s="147"/>
      <c r="T1096" s="148">
        <f t="shared" si="86"/>
        <v>113400000</v>
      </c>
      <c r="U1096" s="174"/>
    </row>
    <row r="1097" spans="2:21" ht="16.5" customHeight="1">
      <c r="B1097" s="26">
        <v>1092</v>
      </c>
      <c r="C1097" s="385" t="s">
        <v>4245</v>
      </c>
      <c r="D1097" s="669" t="s">
        <v>4203</v>
      </c>
      <c r="E1097" s="531" t="s">
        <v>4217</v>
      </c>
      <c r="F1097" s="279"/>
      <c r="G1097" s="279" t="s">
        <v>1077</v>
      </c>
      <c r="H1097" s="296"/>
      <c r="I1097" s="533"/>
      <c r="J1097" s="533"/>
      <c r="K1097" s="656">
        <v>44543</v>
      </c>
      <c r="L1097" s="656">
        <v>45639</v>
      </c>
      <c r="M1097" s="143">
        <v>36</v>
      </c>
      <c r="N1097" s="389">
        <v>113400000</v>
      </c>
      <c r="O1097" s="143">
        <f t="shared" si="83"/>
        <v>3150000</v>
      </c>
      <c r="P1097" s="299">
        <f t="shared" ca="1" si="84"/>
        <v>0.74410302854933741</v>
      </c>
      <c r="Q1097" s="300">
        <f t="shared" ca="1" si="85"/>
        <v>0</v>
      </c>
      <c r="R1097" s="146"/>
      <c r="S1097" s="147"/>
      <c r="T1097" s="148">
        <f t="shared" si="86"/>
        <v>113400000</v>
      </c>
      <c r="U1097" s="174"/>
    </row>
    <row r="1098" spans="2:21" ht="16.5" customHeight="1" thickBot="1">
      <c r="B1098" s="39">
        <v>1093</v>
      </c>
      <c r="C1098" s="406" t="s">
        <v>4245</v>
      </c>
      <c r="D1098" s="669" t="s">
        <v>4203</v>
      </c>
      <c r="E1098" s="531" t="s">
        <v>4217</v>
      </c>
      <c r="F1098" s="671"/>
      <c r="G1098" s="279" t="s">
        <v>1077</v>
      </c>
      <c r="H1098" s="230"/>
      <c r="I1098" s="231"/>
      <c r="J1098" s="231"/>
      <c r="K1098" s="672">
        <v>44543</v>
      </c>
      <c r="L1098" s="672">
        <v>45639</v>
      </c>
      <c r="M1098" s="233">
        <v>36</v>
      </c>
      <c r="N1098" s="389">
        <v>113400000</v>
      </c>
      <c r="O1098" s="143">
        <f t="shared" si="83"/>
        <v>3150000</v>
      </c>
      <c r="P1098" s="299">
        <f t="shared" ca="1" si="84"/>
        <v>0.74410302854933741</v>
      </c>
      <c r="Q1098" s="300">
        <f t="shared" ca="1" si="85"/>
        <v>0</v>
      </c>
      <c r="R1098" s="236"/>
      <c r="S1098" s="707"/>
      <c r="T1098" s="148">
        <f t="shared" si="86"/>
        <v>113400000</v>
      </c>
      <c r="U1098" s="174"/>
    </row>
    <row r="1099" spans="2:21" ht="17.45" customHeight="1">
      <c r="B1099" s="26">
        <v>1094</v>
      </c>
      <c r="C1099" s="641" t="s">
        <v>4246</v>
      </c>
      <c r="D1099" s="665" t="s">
        <v>4247</v>
      </c>
      <c r="E1099" s="240" t="s">
        <v>1893</v>
      </c>
      <c r="F1099" s="241"/>
      <c r="G1099" s="241"/>
      <c r="H1099" s="203" t="s">
        <v>4248</v>
      </c>
      <c r="I1099" s="204" t="s">
        <v>4249</v>
      </c>
      <c r="J1099" s="204" t="s">
        <v>4250</v>
      </c>
      <c r="K1099" s="446">
        <v>44067</v>
      </c>
      <c r="L1099" s="446">
        <v>44432</v>
      </c>
      <c r="M1099" s="178">
        <v>12</v>
      </c>
      <c r="N1099" s="353">
        <v>25800000</v>
      </c>
      <c r="O1099" s="178">
        <f t="shared" si="83"/>
        <v>2150000</v>
      </c>
      <c r="P1099" s="288">
        <f t="shared" ca="1" si="84"/>
        <v>16.610769695216003</v>
      </c>
      <c r="Q1099" s="289">
        <f t="shared" ca="1" si="85"/>
        <v>34400000</v>
      </c>
      <c r="R1099" s="179">
        <f>[1]Avialine!J64</f>
        <v>17583139</v>
      </c>
      <c r="S1099" s="346">
        <f>[1]Avialine!F65</f>
        <v>6</v>
      </c>
      <c r="T1099" s="181">
        <f t="shared" si="86"/>
        <v>8216861</v>
      </c>
      <c r="U1099" s="174"/>
    </row>
    <row r="1100" spans="2:21" ht="17.45" customHeight="1">
      <c r="B1100" s="39">
        <v>1095</v>
      </c>
      <c r="C1100" s="380" t="s">
        <v>4246</v>
      </c>
      <c r="D1100" s="647" t="s">
        <v>4247</v>
      </c>
      <c r="E1100" s="246" t="s">
        <v>1893</v>
      </c>
      <c r="F1100" s="247"/>
      <c r="G1100" s="247"/>
      <c r="H1100" s="223" t="s">
        <v>4251</v>
      </c>
      <c r="I1100" s="57" t="s">
        <v>4252</v>
      </c>
      <c r="J1100" s="57" t="s">
        <v>4253</v>
      </c>
      <c r="K1100" s="415">
        <v>44067</v>
      </c>
      <c r="L1100" s="415">
        <v>44432</v>
      </c>
      <c r="M1100" s="64">
        <v>12</v>
      </c>
      <c r="N1100" s="358">
        <v>25800000</v>
      </c>
      <c r="O1100" s="64">
        <f t="shared" si="83"/>
        <v>2150000</v>
      </c>
      <c r="P1100" s="116">
        <f t="shared" ca="1" si="84"/>
        <v>16.610769695216003</v>
      </c>
      <c r="Q1100" s="117">
        <f t="shared" ca="1" si="85"/>
        <v>34400000</v>
      </c>
      <c r="R1100" s="61">
        <f>[1]Avialine!J31</f>
        <v>12536691</v>
      </c>
      <c r="S1100" s="521">
        <f>[1]Avialine!F32</f>
        <v>6</v>
      </c>
      <c r="T1100" s="108">
        <f t="shared" si="86"/>
        <v>13263309</v>
      </c>
      <c r="U1100" s="174"/>
    </row>
    <row r="1101" spans="2:21" ht="17.45" customHeight="1" thickBot="1">
      <c r="B1101" s="26">
        <v>1096</v>
      </c>
      <c r="C1101" s="399" t="s">
        <v>4246</v>
      </c>
      <c r="D1101" s="664" t="s">
        <v>4247</v>
      </c>
      <c r="E1101" s="253" t="s">
        <v>1893</v>
      </c>
      <c r="F1101" s="639"/>
      <c r="G1101" s="639"/>
      <c r="H1101" s="335" t="s">
        <v>4254</v>
      </c>
      <c r="I1101" s="336" t="s">
        <v>4255</v>
      </c>
      <c r="J1101" s="336" t="s">
        <v>4256</v>
      </c>
      <c r="K1101" s="422">
        <v>44067</v>
      </c>
      <c r="L1101" s="422">
        <v>44432</v>
      </c>
      <c r="M1101" s="60">
        <v>12</v>
      </c>
      <c r="N1101" s="371">
        <v>25800000</v>
      </c>
      <c r="O1101" s="60">
        <f t="shared" si="83"/>
        <v>2150000</v>
      </c>
      <c r="P1101" s="74">
        <f t="shared" ca="1" si="84"/>
        <v>16.610769695216003</v>
      </c>
      <c r="Q1101" s="75">
        <f t="shared" ca="1" si="85"/>
        <v>34400000</v>
      </c>
      <c r="R1101" s="127">
        <f>[1]Avialine!J99</f>
        <v>11860058</v>
      </c>
      <c r="S1101" s="521">
        <f>[1]Avialine!F100</f>
        <v>4</v>
      </c>
      <c r="T1101" s="108">
        <f t="shared" si="86"/>
        <v>13939942</v>
      </c>
      <c r="U1101" s="174"/>
    </row>
    <row r="1102" spans="2:21" ht="17.45" customHeight="1">
      <c r="B1102" s="39">
        <v>1097</v>
      </c>
      <c r="C1102" s="641" t="s">
        <v>4257</v>
      </c>
      <c r="D1102" s="665" t="s">
        <v>4258</v>
      </c>
      <c r="E1102" s="240" t="s">
        <v>4259</v>
      </c>
      <c r="F1102" s="241"/>
      <c r="G1102" s="241"/>
      <c r="H1102" s="203" t="s">
        <v>4260</v>
      </c>
      <c r="I1102" s="204" t="s">
        <v>4261</v>
      </c>
      <c r="J1102" s="204" t="s">
        <v>4262</v>
      </c>
      <c r="K1102" s="446">
        <v>44075</v>
      </c>
      <c r="L1102" s="446">
        <v>44440</v>
      </c>
      <c r="M1102" s="178">
        <v>12</v>
      </c>
      <c r="N1102" s="353">
        <v>24000000</v>
      </c>
      <c r="O1102" s="178">
        <f t="shared" ref="O1102:O1165" si="87">N1102/M1102</f>
        <v>2000000</v>
      </c>
      <c r="P1102" s="288">
        <f t="shared" ca="1" si="84"/>
        <v>16.344103028549338</v>
      </c>
      <c r="Q1102" s="289">
        <f t="shared" ca="1" si="85"/>
        <v>32000000</v>
      </c>
      <c r="R1102" s="179">
        <f>[1]JNE!J275</f>
        <v>29221606</v>
      </c>
      <c r="S1102" s="346">
        <f>[1]JNE!F276</f>
        <v>13</v>
      </c>
      <c r="T1102" s="595">
        <f t="shared" si="86"/>
        <v>-5221606</v>
      </c>
      <c r="U1102" s="174"/>
    </row>
    <row r="1103" spans="2:21" ht="17.45" customHeight="1">
      <c r="B1103" s="26">
        <v>1098</v>
      </c>
      <c r="C1103" s="380" t="s">
        <v>4257</v>
      </c>
      <c r="D1103" s="647" t="s">
        <v>4258</v>
      </c>
      <c r="E1103" s="246" t="s">
        <v>4259</v>
      </c>
      <c r="F1103" s="247"/>
      <c r="G1103" s="247"/>
      <c r="H1103" s="223" t="s">
        <v>4263</v>
      </c>
      <c r="I1103" s="57" t="s">
        <v>4264</v>
      </c>
      <c r="J1103" s="57" t="s">
        <v>4265</v>
      </c>
      <c r="K1103" s="415">
        <v>44075</v>
      </c>
      <c r="L1103" s="415">
        <v>44440</v>
      </c>
      <c r="M1103" s="64">
        <v>12</v>
      </c>
      <c r="N1103" s="358">
        <v>24000000</v>
      </c>
      <c r="O1103" s="64">
        <f t="shared" si="87"/>
        <v>2000000</v>
      </c>
      <c r="P1103" s="116">
        <f t="shared" ca="1" si="84"/>
        <v>16.344103028549338</v>
      </c>
      <c r="Q1103" s="117">
        <f t="shared" ca="1" si="85"/>
        <v>32000000</v>
      </c>
      <c r="R1103" s="61">
        <f>[1]JNE!J309</f>
        <v>23726456</v>
      </c>
      <c r="S1103" s="521">
        <f>[1]JNE!F310</f>
        <v>9</v>
      </c>
      <c r="T1103" s="38">
        <f t="shared" si="86"/>
        <v>273544</v>
      </c>
      <c r="U1103" s="174"/>
    </row>
    <row r="1104" spans="2:21" ht="17.45" customHeight="1">
      <c r="B1104" s="39">
        <v>1099</v>
      </c>
      <c r="C1104" s="399" t="s">
        <v>4257</v>
      </c>
      <c r="D1104" s="643" t="s">
        <v>4258</v>
      </c>
      <c r="E1104" s="253" t="s">
        <v>4259</v>
      </c>
      <c r="F1104" s="639"/>
      <c r="G1104" s="639"/>
      <c r="H1104" s="335" t="s">
        <v>4266</v>
      </c>
      <c r="I1104" s="336" t="s">
        <v>4267</v>
      </c>
      <c r="J1104" s="336" t="s">
        <v>4268</v>
      </c>
      <c r="K1104" s="422">
        <v>44075</v>
      </c>
      <c r="L1104" s="422">
        <v>44440</v>
      </c>
      <c r="M1104" s="60">
        <v>12</v>
      </c>
      <c r="N1104" s="371">
        <v>24000000</v>
      </c>
      <c r="O1104" s="60">
        <f t="shared" si="87"/>
        <v>2000000</v>
      </c>
      <c r="P1104" s="74">
        <f t="shared" ca="1" si="84"/>
        <v>16.344103028549338</v>
      </c>
      <c r="Q1104" s="75">
        <f t="shared" ca="1" si="85"/>
        <v>32000000</v>
      </c>
      <c r="R1104" s="127">
        <f>[1]JNE!J240</f>
        <v>20083914</v>
      </c>
      <c r="S1104" s="521">
        <f>[1]JNE!F241</f>
        <v>11</v>
      </c>
      <c r="T1104" s="38">
        <f t="shared" si="86"/>
        <v>3916086</v>
      </c>
      <c r="U1104" s="174"/>
    </row>
    <row r="1105" spans="1:21" ht="17.45" customHeight="1">
      <c r="B1105" s="26">
        <v>1100</v>
      </c>
      <c r="C1105" s="380" t="s">
        <v>4269</v>
      </c>
      <c r="D1105" s="647" t="s">
        <v>4258</v>
      </c>
      <c r="E1105" s="246" t="s">
        <v>4270</v>
      </c>
      <c r="F1105" s="220"/>
      <c r="G1105" s="220"/>
      <c r="H1105" s="223" t="s">
        <v>4271</v>
      </c>
      <c r="I1105" s="57" t="s">
        <v>4272</v>
      </c>
      <c r="J1105" s="57" t="s">
        <v>4273</v>
      </c>
      <c r="K1105" s="415">
        <v>44263</v>
      </c>
      <c r="L1105" s="415">
        <v>44628</v>
      </c>
      <c r="M1105" s="64">
        <v>12</v>
      </c>
      <c r="N1105" s="358">
        <v>14400000</v>
      </c>
      <c r="O1105" s="64">
        <f t="shared" si="87"/>
        <v>1200000</v>
      </c>
      <c r="P1105" s="116">
        <f t="shared" ca="1" si="84"/>
        <v>10.07743636188267</v>
      </c>
      <c r="Q1105" s="117">
        <f t="shared" ca="1" si="85"/>
        <v>12000000</v>
      </c>
      <c r="R1105" s="61">
        <f>[1]JNE!J241</f>
        <v>0</v>
      </c>
      <c r="S1105" s="118"/>
      <c r="T1105" s="630">
        <f t="shared" si="86"/>
        <v>14400000</v>
      </c>
      <c r="U1105" s="174"/>
    </row>
    <row r="1106" spans="1:21" ht="17.45" customHeight="1">
      <c r="B1106" s="39">
        <v>1101</v>
      </c>
      <c r="C1106" s="380" t="s">
        <v>4274</v>
      </c>
      <c r="D1106" s="668" t="s">
        <v>4258</v>
      </c>
      <c r="E1106" s="246" t="s">
        <v>4275</v>
      </c>
      <c r="F1106" s="220"/>
      <c r="G1106" s="220"/>
      <c r="H1106" s="223" t="s">
        <v>4276</v>
      </c>
      <c r="I1106" s="57" t="s">
        <v>4277</v>
      </c>
      <c r="J1106" s="57" t="s">
        <v>4278</v>
      </c>
      <c r="K1106" s="415">
        <v>44294</v>
      </c>
      <c r="L1106" s="415">
        <v>45390</v>
      </c>
      <c r="M1106" s="64">
        <v>36</v>
      </c>
      <c r="N1106" s="358">
        <v>43200000</v>
      </c>
      <c r="O1106" s="64">
        <f t="shared" si="87"/>
        <v>1200000</v>
      </c>
      <c r="P1106" s="116">
        <f t="shared" ca="1" si="84"/>
        <v>9.0441030285493369</v>
      </c>
      <c r="Q1106" s="117">
        <f t="shared" ca="1" si="85"/>
        <v>10800000</v>
      </c>
      <c r="R1106" s="61">
        <f>[1]JNE!J369</f>
        <v>7802559</v>
      </c>
      <c r="S1106" s="118">
        <f>[1]JNE!F370</f>
        <v>5</v>
      </c>
      <c r="T1106" s="38">
        <f t="shared" si="86"/>
        <v>35397441</v>
      </c>
      <c r="U1106" s="174"/>
    </row>
    <row r="1107" spans="1:21" ht="17.45" customHeight="1">
      <c r="B1107" s="26">
        <v>1102</v>
      </c>
      <c r="C1107" s="399" t="s">
        <v>4279</v>
      </c>
      <c r="D1107" s="708" t="s">
        <v>4258</v>
      </c>
      <c r="E1107" s="253" t="s">
        <v>4275</v>
      </c>
      <c r="F1107" s="262"/>
      <c r="G1107" s="262"/>
      <c r="H1107" s="335" t="s">
        <v>4280</v>
      </c>
      <c r="I1107" s="336" t="s">
        <v>4281</v>
      </c>
      <c r="J1107" s="336" t="s">
        <v>4282</v>
      </c>
      <c r="K1107" s="422">
        <v>44324</v>
      </c>
      <c r="L1107" s="422">
        <v>45420</v>
      </c>
      <c r="M1107" s="60">
        <v>36</v>
      </c>
      <c r="N1107" s="371">
        <v>37800000</v>
      </c>
      <c r="O1107" s="60">
        <f t="shared" si="87"/>
        <v>1050000</v>
      </c>
      <c r="P1107" s="74">
        <f t="shared" ca="1" si="84"/>
        <v>8.0441030285493369</v>
      </c>
      <c r="Q1107" s="75">
        <f t="shared" ca="1" si="85"/>
        <v>8400000</v>
      </c>
      <c r="R1107" s="127">
        <f>[1]JNE!J464</f>
        <v>957500</v>
      </c>
      <c r="S1107" s="128">
        <f>[1]JNE!F465</f>
        <v>1</v>
      </c>
      <c r="T1107" s="108">
        <f t="shared" si="86"/>
        <v>36842500</v>
      </c>
      <c r="U1107" s="174"/>
    </row>
    <row r="1108" spans="1:21" ht="17.45" customHeight="1">
      <c r="B1108" s="39">
        <v>1103</v>
      </c>
      <c r="C1108" s="399" t="s">
        <v>4283</v>
      </c>
      <c r="D1108" s="652" t="s">
        <v>4258</v>
      </c>
      <c r="E1108" s="253" t="s">
        <v>2509</v>
      </c>
      <c r="F1108" s="262"/>
      <c r="G1108" s="262"/>
      <c r="H1108" s="335" t="s">
        <v>4284</v>
      </c>
      <c r="I1108" s="336" t="s">
        <v>4285</v>
      </c>
      <c r="J1108" s="336" t="s">
        <v>4286</v>
      </c>
      <c r="K1108" s="422">
        <v>44344</v>
      </c>
      <c r="L1108" s="422">
        <v>45440</v>
      </c>
      <c r="M1108" s="60">
        <v>36</v>
      </c>
      <c r="N1108" s="371">
        <v>48600000</v>
      </c>
      <c r="O1108" s="60">
        <f t="shared" si="87"/>
        <v>1350000</v>
      </c>
      <c r="P1108" s="74">
        <f t="shared" ca="1" si="84"/>
        <v>7.3774363618826708</v>
      </c>
      <c r="Q1108" s="75">
        <f t="shared" ca="1" si="85"/>
        <v>9450000</v>
      </c>
      <c r="R1108" s="127"/>
      <c r="S1108" s="128"/>
      <c r="T1108" s="108">
        <f t="shared" si="86"/>
        <v>48600000</v>
      </c>
      <c r="U1108" s="174"/>
    </row>
    <row r="1109" spans="1:21" ht="17.45" customHeight="1">
      <c r="B1109" s="26">
        <v>1104</v>
      </c>
      <c r="C1109" s="399" t="s">
        <v>4287</v>
      </c>
      <c r="D1109" s="652" t="s">
        <v>4258</v>
      </c>
      <c r="E1109" s="246" t="s">
        <v>4270</v>
      </c>
      <c r="F1109" s="262"/>
      <c r="G1109" s="262"/>
      <c r="H1109" s="335" t="s">
        <v>4288</v>
      </c>
      <c r="I1109" s="336" t="s">
        <v>4272</v>
      </c>
      <c r="J1109" s="336" t="s">
        <v>4273</v>
      </c>
      <c r="K1109" s="422">
        <v>44386</v>
      </c>
      <c r="L1109" s="422">
        <v>44751</v>
      </c>
      <c r="M1109" s="60">
        <v>12</v>
      </c>
      <c r="N1109" s="371">
        <v>18000000</v>
      </c>
      <c r="O1109" s="60">
        <f t="shared" si="87"/>
        <v>1500000</v>
      </c>
      <c r="P1109" s="74">
        <f t="shared" ca="1" si="84"/>
        <v>5.9774363618826705</v>
      </c>
      <c r="Q1109" s="75">
        <f t="shared" ca="1" si="85"/>
        <v>7500000</v>
      </c>
      <c r="R1109" s="127">
        <f>[1]JNE!J406</f>
        <v>4634443</v>
      </c>
      <c r="S1109" s="128">
        <f>[1]JNE!F407</f>
        <v>1</v>
      </c>
      <c r="T1109" s="108">
        <f t="shared" si="86"/>
        <v>13365557</v>
      </c>
      <c r="U1109" s="174"/>
    </row>
    <row r="1110" spans="1:21" ht="17.45" customHeight="1">
      <c r="B1110" s="39">
        <v>1105</v>
      </c>
      <c r="C1110" s="380" t="s">
        <v>4289</v>
      </c>
      <c r="D1110" s="652" t="s">
        <v>4258</v>
      </c>
      <c r="E1110" s="246" t="s">
        <v>2703</v>
      </c>
      <c r="F1110" s="220"/>
      <c r="G1110" s="220"/>
      <c r="H1110" s="223" t="s">
        <v>4290</v>
      </c>
      <c r="I1110" s="57" t="s">
        <v>4291</v>
      </c>
      <c r="J1110" s="57" t="s">
        <v>4292</v>
      </c>
      <c r="K1110" s="415">
        <v>44417</v>
      </c>
      <c r="L1110" s="415">
        <v>45513</v>
      </c>
      <c r="M1110" s="64">
        <v>36</v>
      </c>
      <c r="N1110" s="358">
        <v>54360000</v>
      </c>
      <c r="O1110" s="64">
        <f t="shared" si="87"/>
        <v>1510000</v>
      </c>
      <c r="P1110" s="74">
        <f t="shared" ca="1" si="84"/>
        <v>4.9441030285493373</v>
      </c>
      <c r="Q1110" s="75">
        <f t="shared" ca="1" si="85"/>
        <v>6040000</v>
      </c>
      <c r="R1110" s="61"/>
      <c r="S1110" s="118"/>
      <c r="T1110" s="108">
        <f t="shared" si="86"/>
        <v>54360000</v>
      </c>
      <c r="U1110" s="174"/>
    </row>
    <row r="1111" spans="1:21" ht="17.45" customHeight="1">
      <c r="B1111" s="26">
        <v>1106</v>
      </c>
      <c r="C1111" s="380" t="s">
        <v>4289</v>
      </c>
      <c r="D1111" s="652" t="s">
        <v>4258</v>
      </c>
      <c r="E1111" s="246" t="s">
        <v>2703</v>
      </c>
      <c r="F1111" s="220"/>
      <c r="G1111" s="220"/>
      <c r="H1111" s="223" t="s">
        <v>4293</v>
      </c>
      <c r="I1111" s="57" t="s">
        <v>4294</v>
      </c>
      <c r="J1111" s="57" t="s">
        <v>4295</v>
      </c>
      <c r="K1111" s="415">
        <v>44417</v>
      </c>
      <c r="L1111" s="415">
        <v>45513</v>
      </c>
      <c r="M1111" s="64">
        <v>36</v>
      </c>
      <c r="N1111" s="358">
        <v>54360000</v>
      </c>
      <c r="O1111" s="64">
        <f t="shared" si="87"/>
        <v>1510000</v>
      </c>
      <c r="P1111" s="74">
        <f t="shared" ca="1" si="84"/>
        <v>4.9441030285493373</v>
      </c>
      <c r="Q1111" s="75">
        <f t="shared" ca="1" si="85"/>
        <v>6040000</v>
      </c>
      <c r="R1111" s="61"/>
      <c r="S1111" s="118"/>
      <c r="T1111" s="108">
        <f t="shared" si="86"/>
        <v>54360000</v>
      </c>
      <c r="U1111" s="174"/>
    </row>
    <row r="1112" spans="1:21" ht="17.45" customHeight="1">
      <c r="B1112" s="39">
        <v>1107</v>
      </c>
      <c r="C1112" s="380" t="s">
        <v>4289</v>
      </c>
      <c r="D1112" s="652" t="s">
        <v>4258</v>
      </c>
      <c r="E1112" s="246" t="s">
        <v>2703</v>
      </c>
      <c r="F1112" s="220"/>
      <c r="G1112" s="220"/>
      <c r="H1112" s="223" t="s">
        <v>4296</v>
      </c>
      <c r="I1112" s="57" t="s">
        <v>4297</v>
      </c>
      <c r="J1112" s="57" t="s">
        <v>4298</v>
      </c>
      <c r="K1112" s="415">
        <v>44417</v>
      </c>
      <c r="L1112" s="415">
        <v>45513</v>
      </c>
      <c r="M1112" s="64">
        <v>36</v>
      </c>
      <c r="N1112" s="358">
        <v>54360000</v>
      </c>
      <c r="O1112" s="64">
        <f t="shared" si="87"/>
        <v>1510000</v>
      </c>
      <c r="P1112" s="74">
        <f t="shared" ca="1" si="84"/>
        <v>4.9441030285493373</v>
      </c>
      <c r="Q1112" s="75">
        <f t="shared" ca="1" si="85"/>
        <v>6040000</v>
      </c>
      <c r="R1112" s="61"/>
      <c r="S1112" s="118"/>
      <c r="T1112" s="108">
        <f t="shared" si="86"/>
        <v>54360000</v>
      </c>
      <c r="U1112" s="174"/>
    </row>
    <row r="1113" spans="1:21" ht="17.45" customHeight="1" thickBot="1">
      <c r="B1113" s="26">
        <v>1108</v>
      </c>
      <c r="C1113" s="666" t="s">
        <v>4289</v>
      </c>
      <c r="D1113" s="709" t="s">
        <v>4258</v>
      </c>
      <c r="E1113" s="373" t="s">
        <v>2703</v>
      </c>
      <c r="F1113" s="372"/>
      <c r="G1113" s="372"/>
      <c r="H1113" s="322" t="s">
        <v>4299</v>
      </c>
      <c r="I1113" s="343" t="s">
        <v>4300</v>
      </c>
      <c r="J1113" s="343" t="s">
        <v>4301</v>
      </c>
      <c r="K1113" s="444">
        <v>44417</v>
      </c>
      <c r="L1113" s="444">
        <v>45513</v>
      </c>
      <c r="M1113" s="193">
        <v>36</v>
      </c>
      <c r="N1113" s="376">
        <v>54360000</v>
      </c>
      <c r="O1113" s="193">
        <f t="shared" si="87"/>
        <v>1510000</v>
      </c>
      <c r="P1113" s="194">
        <f t="shared" ca="1" si="84"/>
        <v>4.9441030285493373</v>
      </c>
      <c r="Q1113" s="195">
        <f t="shared" ca="1" si="85"/>
        <v>6040000</v>
      </c>
      <c r="R1113" s="325"/>
      <c r="S1113" s="433"/>
      <c r="T1113" s="108">
        <f t="shared" si="86"/>
        <v>54360000</v>
      </c>
      <c r="U1113" s="174"/>
    </row>
    <row r="1114" spans="1:21" ht="15.75" thickBot="1">
      <c r="B1114" s="39">
        <v>1109</v>
      </c>
      <c r="C1114" s="608" t="s">
        <v>4302</v>
      </c>
      <c r="D1114" s="710" t="s">
        <v>4303</v>
      </c>
      <c r="E1114" s="711" t="s">
        <v>4304</v>
      </c>
      <c r="F1114" s="712"/>
      <c r="G1114" s="712"/>
      <c r="H1114" s="713" t="s">
        <v>4305</v>
      </c>
      <c r="I1114" s="712" t="s">
        <v>4306</v>
      </c>
      <c r="J1114" s="712" t="s">
        <v>4307</v>
      </c>
      <c r="K1114" s="714">
        <v>44468</v>
      </c>
      <c r="L1114" s="715">
        <v>44833</v>
      </c>
      <c r="M1114" s="591">
        <v>12</v>
      </c>
      <c r="N1114" s="716">
        <v>3600000</v>
      </c>
      <c r="O1114" s="716">
        <f t="shared" si="87"/>
        <v>300000</v>
      </c>
      <c r="P1114" s="477">
        <f t="shared" ca="1" si="84"/>
        <v>3.2441030285493375</v>
      </c>
      <c r="Q1114" s="478">
        <f t="shared" ca="1" si="85"/>
        <v>900000</v>
      </c>
      <c r="R1114" s="711"/>
      <c r="S1114" s="711"/>
      <c r="T1114" s="592">
        <f t="shared" si="86"/>
        <v>3600000</v>
      </c>
    </row>
    <row r="1115" spans="1:21" ht="17.45" customHeight="1" thickBot="1">
      <c r="B1115" s="26">
        <v>1110</v>
      </c>
      <c r="C1115" s="688" t="s">
        <v>4308</v>
      </c>
      <c r="D1115" s="667" t="s">
        <v>4309</v>
      </c>
      <c r="E1115" s="424" t="s">
        <v>1468</v>
      </c>
      <c r="F1115" s="690"/>
      <c r="G1115" s="690"/>
      <c r="H1115" s="427" t="s">
        <v>4310</v>
      </c>
      <c r="I1115" s="428" t="s">
        <v>4311</v>
      </c>
      <c r="J1115" s="428" t="s">
        <v>4312</v>
      </c>
      <c r="K1115" s="429">
        <v>44131</v>
      </c>
      <c r="L1115" s="429">
        <v>44861</v>
      </c>
      <c r="M1115" s="430">
        <v>24</v>
      </c>
      <c r="N1115" s="691">
        <v>9600000</v>
      </c>
      <c r="O1115" s="430">
        <f t="shared" si="87"/>
        <v>400000</v>
      </c>
      <c r="P1115" s="431">
        <f t="shared" ca="1" si="84"/>
        <v>14.47743636188267</v>
      </c>
      <c r="Q1115" s="432">
        <f t="shared" ca="1" si="85"/>
        <v>5600000</v>
      </c>
      <c r="R1115" s="196"/>
      <c r="S1115" s="620"/>
      <c r="T1115" s="173">
        <f t="shared" si="86"/>
        <v>9600000</v>
      </c>
      <c r="U1115" s="174"/>
    </row>
    <row r="1116" spans="1:21" ht="17.45" customHeight="1" thickBot="1">
      <c r="A1116" s="284" t="s">
        <v>476</v>
      </c>
      <c r="B1116" s="39">
        <v>1111</v>
      </c>
      <c r="C1116" s="692" t="s">
        <v>4313</v>
      </c>
      <c r="D1116" s="693" t="s">
        <v>4314</v>
      </c>
      <c r="E1116" s="610" t="s">
        <v>4315</v>
      </c>
      <c r="F1116" s="631"/>
      <c r="G1116" s="631"/>
      <c r="H1116" s="471" t="s">
        <v>4316</v>
      </c>
      <c r="I1116" s="472" t="s">
        <v>4317</v>
      </c>
      <c r="J1116" s="472" t="s">
        <v>4318</v>
      </c>
      <c r="K1116" s="473">
        <v>44126</v>
      </c>
      <c r="L1116" s="473">
        <v>44592</v>
      </c>
      <c r="M1116" s="475">
        <v>24</v>
      </c>
      <c r="N1116" s="476">
        <f>12000000+12000000</f>
        <v>24000000</v>
      </c>
      <c r="O1116" s="475">
        <f t="shared" si="87"/>
        <v>1000000</v>
      </c>
      <c r="P1116" s="477">
        <f t="shared" ca="1" si="84"/>
        <v>14.644103028549337</v>
      </c>
      <c r="Q1116" s="478">
        <f t="shared" ca="1" si="85"/>
        <v>14000000</v>
      </c>
      <c r="R1116" s="479">
        <f>'[1]Pusdiklat JPPPIW'!J33</f>
        <v>3825401</v>
      </c>
      <c r="S1116" s="480">
        <f>'[1]Pusdiklat JPPPIW'!F34</f>
        <v>3</v>
      </c>
      <c r="T1116" s="481">
        <f t="shared" si="86"/>
        <v>20174599</v>
      </c>
      <c r="U1116" s="174"/>
    </row>
    <row r="1117" spans="1:21" ht="17.45" customHeight="1">
      <c r="B1117" s="26">
        <v>1112</v>
      </c>
      <c r="C1117" s="641" t="s">
        <v>4319</v>
      </c>
      <c r="D1117" s="665" t="s">
        <v>4320</v>
      </c>
      <c r="E1117" s="240" t="s">
        <v>4321</v>
      </c>
      <c r="F1117" s="199"/>
      <c r="G1117" s="199"/>
      <c r="H1117" s="398" t="s">
        <v>4322</v>
      </c>
      <c r="I1117" s="204" t="s">
        <v>4323</v>
      </c>
      <c r="J1117" s="204" t="s">
        <v>4324</v>
      </c>
      <c r="K1117" s="446">
        <v>44117</v>
      </c>
      <c r="L1117" s="446">
        <v>45212</v>
      </c>
      <c r="M1117" s="178">
        <v>36</v>
      </c>
      <c r="N1117" s="353">
        <v>14400000</v>
      </c>
      <c r="O1117" s="178">
        <f t="shared" si="87"/>
        <v>400000</v>
      </c>
      <c r="P1117" s="288">
        <f t="shared" ca="1" si="84"/>
        <v>14.944103028549337</v>
      </c>
      <c r="Q1117" s="289">
        <f t="shared" ca="1" si="85"/>
        <v>5600000</v>
      </c>
      <c r="R1117" s="179">
        <f>'[1]Sumber Prima Anugerah Abadi'!J55</f>
        <v>1365291</v>
      </c>
      <c r="S1117" s="346">
        <f>'[1]Sumber Prima Anugerah Abadi'!F56</f>
        <v>3</v>
      </c>
      <c r="T1117" s="25">
        <f t="shared" si="86"/>
        <v>13034709</v>
      </c>
      <c r="U1117" s="174"/>
    </row>
    <row r="1118" spans="1:21" ht="17.45" customHeight="1">
      <c r="B1118" s="39">
        <v>1113</v>
      </c>
      <c r="C1118" s="380" t="s">
        <v>4325</v>
      </c>
      <c r="D1118" s="647" t="s">
        <v>4320</v>
      </c>
      <c r="E1118" s="246" t="s">
        <v>4321</v>
      </c>
      <c r="F1118" s="220"/>
      <c r="G1118" s="220"/>
      <c r="H1118" s="223" t="s">
        <v>4326</v>
      </c>
      <c r="I1118" s="57" t="s">
        <v>4327</v>
      </c>
      <c r="J1118" s="57" t="s">
        <v>4328</v>
      </c>
      <c r="K1118" s="415">
        <v>44117</v>
      </c>
      <c r="L1118" s="415">
        <v>45212</v>
      </c>
      <c r="M1118" s="64">
        <v>36</v>
      </c>
      <c r="N1118" s="358">
        <v>14400000</v>
      </c>
      <c r="O1118" s="64">
        <f t="shared" si="87"/>
        <v>400000</v>
      </c>
      <c r="P1118" s="116">
        <f t="shared" ca="1" si="84"/>
        <v>14.944103028549337</v>
      </c>
      <c r="Q1118" s="117">
        <f t="shared" ca="1" si="85"/>
        <v>5600000</v>
      </c>
      <c r="R1118" s="61">
        <f>'[1]Sumber Prima Anugerah Abadi'!J174</f>
        <v>1785329</v>
      </c>
      <c r="S1118" s="521">
        <f>'[1]Sumber Prima Anugerah Abadi'!F175</f>
        <v>3</v>
      </c>
      <c r="T1118" s="38">
        <f t="shared" si="86"/>
        <v>12614671</v>
      </c>
      <c r="U1118" s="174"/>
    </row>
    <row r="1119" spans="1:21" ht="17.45" customHeight="1">
      <c r="B1119" s="26">
        <v>1114</v>
      </c>
      <c r="C1119" s="380" t="s">
        <v>4329</v>
      </c>
      <c r="D1119" s="647" t="s">
        <v>4320</v>
      </c>
      <c r="E1119" s="246" t="s">
        <v>4321</v>
      </c>
      <c r="F1119" s="220"/>
      <c r="G1119" s="220"/>
      <c r="H1119" s="223" t="s">
        <v>4330</v>
      </c>
      <c r="I1119" s="57" t="s">
        <v>4331</v>
      </c>
      <c r="J1119" s="57" t="s">
        <v>4332</v>
      </c>
      <c r="K1119" s="415">
        <v>44117</v>
      </c>
      <c r="L1119" s="415">
        <v>45212</v>
      </c>
      <c r="M1119" s="64">
        <v>36</v>
      </c>
      <c r="N1119" s="358">
        <v>14400000</v>
      </c>
      <c r="O1119" s="64">
        <f t="shared" si="87"/>
        <v>400000</v>
      </c>
      <c r="P1119" s="116">
        <f t="shared" ca="1" si="84"/>
        <v>14.944103028549337</v>
      </c>
      <c r="Q1119" s="117">
        <f t="shared" ca="1" si="85"/>
        <v>5600000</v>
      </c>
      <c r="R1119" s="61">
        <f>'[1]Sumber Prima Anugerah Abadi'!J115</f>
        <v>1904147</v>
      </c>
      <c r="S1119" s="521">
        <f>'[1]Sumber Prima Anugerah Abadi'!F116</f>
        <v>3</v>
      </c>
      <c r="T1119" s="38">
        <f t="shared" si="86"/>
        <v>12495853</v>
      </c>
      <c r="U1119" s="174"/>
    </row>
    <row r="1120" spans="1:21" ht="17.45" customHeight="1">
      <c r="B1120" s="39">
        <v>1115</v>
      </c>
      <c r="C1120" s="380" t="s">
        <v>4333</v>
      </c>
      <c r="D1120" s="647" t="s">
        <v>4320</v>
      </c>
      <c r="E1120" s="246" t="s">
        <v>79</v>
      </c>
      <c r="F1120" s="220"/>
      <c r="G1120" s="220"/>
      <c r="H1120" s="223" t="s">
        <v>4334</v>
      </c>
      <c r="I1120" s="57" t="s">
        <v>4335</v>
      </c>
      <c r="J1120" s="57" t="s">
        <v>4336</v>
      </c>
      <c r="K1120" s="415">
        <v>44116</v>
      </c>
      <c r="L1120" s="415">
        <v>45211</v>
      </c>
      <c r="M1120" s="64">
        <v>36</v>
      </c>
      <c r="N1120" s="358">
        <v>18000000</v>
      </c>
      <c r="O1120" s="64">
        <f t="shared" si="87"/>
        <v>500000</v>
      </c>
      <c r="P1120" s="116">
        <f t="shared" ca="1" si="84"/>
        <v>14.97743636188267</v>
      </c>
      <c r="Q1120" s="117">
        <f t="shared" ca="1" si="85"/>
        <v>7000000</v>
      </c>
      <c r="R1120" s="61"/>
      <c r="S1120" s="521"/>
      <c r="T1120" s="38">
        <f t="shared" si="86"/>
        <v>18000000</v>
      </c>
      <c r="U1120" s="174"/>
    </row>
    <row r="1121" spans="2:21" ht="17.45" customHeight="1">
      <c r="B1121" s="26">
        <v>1116</v>
      </c>
      <c r="C1121" s="380" t="s">
        <v>4337</v>
      </c>
      <c r="D1121" s="647" t="s">
        <v>4320</v>
      </c>
      <c r="E1121" s="246" t="s">
        <v>79</v>
      </c>
      <c r="F1121" s="220"/>
      <c r="G1121" s="220"/>
      <c r="H1121" s="223" t="s">
        <v>4338</v>
      </c>
      <c r="I1121" s="57" t="s">
        <v>4339</v>
      </c>
      <c r="J1121" s="57" t="s">
        <v>4340</v>
      </c>
      <c r="K1121" s="415">
        <v>44116</v>
      </c>
      <c r="L1121" s="415">
        <v>45211</v>
      </c>
      <c r="M1121" s="64">
        <v>36</v>
      </c>
      <c r="N1121" s="358">
        <v>18000000</v>
      </c>
      <c r="O1121" s="64">
        <f t="shared" si="87"/>
        <v>500000</v>
      </c>
      <c r="P1121" s="116">
        <f t="shared" ca="1" si="84"/>
        <v>14.97743636188267</v>
      </c>
      <c r="Q1121" s="117">
        <f t="shared" ca="1" si="85"/>
        <v>7000000</v>
      </c>
      <c r="R1121" s="61">
        <f>'[1]Sumber Prima Anugerah Abadi'!J351</f>
        <v>3090916</v>
      </c>
      <c r="S1121" s="521">
        <f>'[1]Sumber Prima Anugerah Abadi'!F352</f>
        <v>2</v>
      </c>
      <c r="T1121" s="38">
        <f t="shared" si="86"/>
        <v>14909084</v>
      </c>
      <c r="U1121" s="174"/>
    </row>
    <row r="1122" spans="2:21" ht="17.45" customHeight="1">
      <c r="B1122" s="39">
        <v>1117</v>
      </c>
      <c r="C1122" s="380" t="s">
        <v>4341</v>
      </c>
      <c r="D1122" s="647" t="s">
        <v>4320</v>
      </c>
      <c r="E1122" s="246" t="s">
        <v>79</v>
      </c>
      <c r="F1122" s="220"/>
      <c r="G1122" s="220"/>
      <c r="H1122" s="223" t="s">
        <v>4342</v>
      </c>
      <c r="I1122" s="57" t="s">
        <v>4343</v>
      </c>
      <c r="J1122" s="57" t="s">
        <v>4344</v>
      </c>
      <c r="K1122" s="415">
        <v>44130</v>
      </c>
      <c r="L1122" s="415">
        <v>45225</v>
      </c>
      <c r="M1122" s="64">
        <v>36</v>
      </c>
      <c r="N1122" s="358">
        <v>18000000</v>
      </c>
      <c r="O1122" s="64">
        <f t="shared" si="87"/>
        <v>500000</v>
      </c>
      <c r="P1122" s="116">
        <f t="shared" ca="1" si="84"/>
        <v>14.510769695216004</v>
      </c>
      <c r="Q1122" s="117">
        <f t="shared" ca="1" si="85"/>
        <v>7000000</v>
      </c>
      <c r="R1122" s="61"/>
      <c r="S1122" s="521"/>
      <c r="T1122" s="38">
        <f t="shared" si="86"/>
        <v>18000000</v>
      </c>
      <c r="U1122" s="174"/>
    </row>
    <row r="1123" spans="2:21" ht="17.45" customHeight="1">
      <c r="B1123" s="26">
        <v>1118</v>
      </c>
      <c r="C1123" s="380" t="s">
        <v>4345</v>
      </c>
      <c r="D1123" s="647" t="s">
        <v>4320</v>
      </c>
      <c r="E1123" s="246" t="s">
        <v>4321</v>
      </c>
      <c r="F1123" s="220"/>
      <c r="G1123" s="220"/>
      <c r="H1123" s="223" t="s">
        <v>4346</v>
      </c>
      <c r="I1123" s="57" t="s">
        <v>4347</v>
      </c>
      <c r="J1123" s="57" t="s">
        <v>4348</v>
      </c>
      <c r="K1123" s="415">
        <v>44132</v>
      </c>
      <c r="L1123" s="415">
        <v>45227</v>
      </c>
      <c r="M1123" s="64">
        <v>36</v>
      </c>
      <c r="N1123" s="358">
        <v>14400000</v>
      </c>
      <c r="O1123" s="64">
        <f t="shared" si="87"/>
        <v>400000</v>
      </c>
      <c r="P1123" s="116">
        <f t="shared" ca="1" si="84"/>
        <v>14.444103028549337</v>
      </c>
      <c r="Q1123" s="117">
        <f t="shared" ca="1" si="85"/>
        <v>5600000</v>
      </c>
      <c r="R1123" s="61">
        <f>'[1]Sumber Prima Anugerah Abadi'!J411</f>
        <v>2749096</v>
      </c>
      <c r="S1123" s="521">
        <f>'[1]Sumber Prima Anugerah Abadi'!F412</f>
        <v>2</v>
      </c>
      <c r="T1123" s="38">
        <f t="shared" si="86"/>
        <v>11650904</v>
      </c>
      <c r="U1123" s="174"/>
    </row>
    <row r="1124" spans="2:21" ht="17.45" customHeight="1">
      <c r="B1124" s="39">
        <v>1119</v>
      </c>
      <c r="C1124" s="380" t="s">
        <v>4349</v>
      </c>
      <c r="D1124" s="647" t="s">
        <v>4320</v>
      </c>
      <c r="E1124" s="246" t="s">
        <v>4321</v>
      </c>
      <c r="F1124" s="220"/>
      <c r="G1124" s="220"/>
      <c r="H1124" s="223" t="s">
        <v>4350</v>
      </c>
      <c r="I1124" s="57" t="s">
        <v>4351</v>
      </c>
      <c r="J1124" s="57" t="s">
        <v>4352</v>
      </c>
      <c r="K1124" s="415">
        <v>44179</v>
      </c>
      <c r="L1124" s="415">
        <v>45274</v>
      </c>
      <c r="M1124" s="64">
        <v>36</v>
      </c>
      <c r="N1124" s="358">
        <v>14400000</v>
      </c>
      <c r="O1124" s="64">
        <f t="shared" si="87"/>
        <v>400000</v>
      </c>
      <c r="P1124" s="116">
        <f t="shared" ca="1" si="84"/>
        <v>12.877436361882671</v>
      </c>
      <c r="Q1124" s="117">
        <f t="shared" ca="1" si="85"/>
        <v>4800000</v>
      </c>
      <c r="R1124" s="61">
        <f>'[1]Sumber Prima Anugerah Abadi'!J292</f>
        <v>1810050</v>
      </c>
      <c r="S1124" s="521">
        <f>'[1]Sumber Prima Anugerah Abadi'!F293</f>
        <v>3</v>
      </c>
      <c r="T1124" s="38">
        <f t="shared" si="86"/>
        <v>12589950</v>
      </c>
      <c r="U1124" s="174"/>
    </row>
    <row r="1125" spans="2:21" ht="17.45" customHeight="1">
      <c r="B1125" s="26">
        <v>1120</v>
      </c>
      <c r="C1125" s="380" t="s">
        <v>4353</v>
      </c>
      <c r="D1125" s="647" t="s">
        <v>4320</v>
      </c>
      <c r="E1125" s="246" t="s">
        <v>79</v>
      </c>
      <c r="F1125" s="220"/>
      <c r="G1125" s="220"/>
      <c r="H1125" s="223" t="s">
        <v>4354</v>
      </c>
      <c r="I1125" s="57" t="s">
        <v>4355</v>
      </c>
      <c r="J1125" s="57" t="s">
        <v>4356</v>
      </c>
      <c r="K1125" s="415">
        <v>44179</v>
      </c>
      <c r="L1125" s="415">
        <v>45274</v>
      </c>
      <c r="M1125" s="64">
        <v>36</v>
      </c>
      <c r="N1125" s="358">
        <v>18000000</v>
      </c>
      <c r="O1125" s="64">
        <f t="shared" si="87"/>
        <v>500000</v>
      </c>
      <c r="P1125" s="116">
        <f t="shared" ca="1" si="84"/>
        <v>12.877436361882671</v>
      </c>
      <c r="Q1125" s="117">
        <f t="shared" ca="1" si="85"/>
        <v>6000000</v>
      </c>
      <c r="R1125" s="61"/>
      <c r="S1125" s="521"/>
      <c r="T1125" s="38">
        <f t="shared" si="86"/>
        <v>18000000</v>
      </c>
      <c r="U1125" s="174"/>
    </row>
    <row r="1126" spans="2:21" ht="17.45" customHeight="1">
      <c r="B1126" s="39">
        <v>1121</v>
      </c>
      <c r="C1126" s="380" t="s">
        <v>4357</v>
      </c>
      <c r="D1126" s="647" t="s">
        <v>4320</v>
      </c>
      <c r="E1126" s="246" t="s">
        <v>79</v>
      </c>
      <c r="F1126" s="220"/>
      <c r="G1126" s="220"/>
      <c r="H1126" s="223" t="s">
        <v>4358</v>
      </c>
      <c r="I1126" s="57" t="s">
        <v>4359</v>
      </c>
      <c r="J1126" s="57" t="s">
        <v>4360</v>
      </c>
      <c r="K1126" s="415">
        <v>44168</v>
      </c>
      <c r="L1126" s="415">
        <v>45263</v>
      </c>
      <c r="M1126" s="64">
        <v>36</v>
      </c>
      <c r="N1126" s="358">
        <v>18000000</v>
      </c>
      <c r="O1126" s="64">
        <f t="shared" si="87"/>
        <v>500000</v>
      </c>
      <c r="P1126" s="116">
        <f t="shared" ca="1" si="84"/>
        <v>13.244103028549338</v>
      </c>
      <c r="Q1126" s="117">
        <f t="shared" ca="1" si="85"/>
        <v>6500000</v>
      </c>
      <c r="R1126" s="61">
        <f>'[1]Sumber Prima Anugerah Abadi'!J234</f>
        <v>903200</v>
      </c>
      <c r="S1126" s="521">
        <f>'[1]Sumber Prima Anugerah Abadi'!F235</f>
        <v>1</v>
      </c>
      <c r="T1126" s="38">
        <f t="shared" si="86"/>
        <v>17096800</v>
      </c>
      <c r="U1126" s="174"/>
    </row>
    <row r="1127" spans="2:21" ht="17.45" customHeight="1">
      <c r="B1127" s="26">
        <v>1122</v>
      </c>
      <c r="C1127" s="399" t="s">
        <v>4361</v>
      </c>
      <c r="D1127" s="643" t="s">
        <v>4320</v>
      </c>
      <c r="E1127" s="253" t="s">
        <v>79</v>
      </c>
      <c r="F1127" s="262"/>
      <c r="G1127" s="262"/>
      <c r="H1127" s="335" t="s">
        <v>4362</v>
      </c>
      <c r="I1127" s="336" t="s">
        <v>4363</v>
      </c>
      <c r="J1127" s="336" t="s">
        <v>4364</v>
      </c>
      <c r="K1127" s="422">
        <v>44168</v>
      </c>
      <c r="L1127" s="422">
        <v>45263</v>
      </c>
      <c r="M1127" s="60">
        <v>36</v>
      </c>
      <c r="N1127" s="371">
        <v>18000000</v>
      </c>
      <c r="O1127" s="60">
        <f t="shared" si="87"/>
        <v>500000</v>
      </c>
      <c r="P1127" s="74">
        <f t="shared" ca="1" si="84"/>
        <v>13.244103028549338</v>
      </c>
      <c r="Q1127" s="75">
        <f t="shared" ca="1" si="85"/>
        <v>6500000</v>
      </c>
      <c r="R1127" s="127"/>
      <c r="S1127" s="521"/>
      <c r="T1127" s="108">
        <f t="shared" si="86"/>
        <v>18000000</v>
      </c>
      <c r="U1127" s="174"/>
    </row>
    <row r="1128" spans="2:21" ht="17.45" customHeight="1">
      <c r="B1128" s="39">
        <v>1123</v>
      </c>
      <c r="C1128" s="380" t="s">
        <v>4365</v>
      </c>
      <c r="D1128" s="643" t="s">
        <v>4320</v>
      </c>
      <c r="E1128" s="246" t="s">
        <v>4321</v>
      </c>
      <c r="F1128" s="220"/>
      <c r="G1128" s="220"/>
      <c r="H1128" s="223" t="s">
        <v>4366</v>
      </c>
      <c r="I1128" s="57" t="s">
        <v>4367</v>
      </c>
      <c r="J1128" s="57" t="s">
        <v>4368</v>
      </c>
      <c r="K1128" s="415">
        <v>44274</v>
      </c>
      <c r="L1128" s="415">
        <v>45370</v>
      </c>
      <c r="M1128" s="64">
        <v>36</v>
      </c>
      <c r="N1128" s="358">
        <v>14400000</v>
      </c>
      <c r="O1128" s="64">
        <f t="shared" si="87"/>
        <v>400000</v>
      </c>
      <c r="P1128" s="74">
        <f t="shared" ca="1" si="84"/>
        <v>9.7107696952160047</v>
      </c>
      <c r="Q1128" s="75">
        <f t="shared" ca="1" si="85"/>
        <v>3600000</v>
      </c>
      <c r="R1128" s="61">
        <f>'[1]Sumber Prima Anugerah Abadi'!J471</f>
        <v>2119588</v>
      </c>
      <c r="S1128" s="118">
        <f>'[1]Sumber Prima Anugerah Abadi'!F472</f>
        <v>2</v>
      </c>
      <c r="T1128" s="38">
        <f t="shared" si="86"/>
        <v>12280412</v>
      </c>
      <c r="U1128" s="174"/>
    </row>
    <row r="1129" spans="2:21" ht="17.45" customHeight="1">
      <c r="B1129" s="26">
        <v>1124</v>
      </c>
      <c r="C1129" s="394" t="s">
        <v>4369</v>
      </c>
      <c r="D1129" s="664" t="s">
        <v>4320</v>
      </c>
      <c r="E1129" s="253" t="s">
        <v>4321</v>
      </c>
      <c r="F1129" s="365"/>
      <c r="G1129" s="365"/>
      <c r="H1129" s="308" t="s">
        <v>4370</v>
      </c>
      <c r="I1129" s="69" t="s">
        <v>4371</v>
      </c>
      <c r="J1129" s="69" t="s">
        <v>4372</v>
      </c>
      <c r="K1129" s="459">
        <v>44280</v>
      </c>
      <c r="L1129" s="459">
        <v>45376</v>
      </c>
      <c r="M1129" s="73">
        <v>36</v>
      </c>
      <c r="N1129" s="367">
        <v>14400000</v>
      </c>
      <c r="O1129" s="73">
        <f t="shared" si="87"/>
        <v>400000</v>
      </c>
      <c r="P1129" s="74">
        <f t="shared" ca="1" si="84"/>
        <v>9.5107696952160037</v>
      </c>
      <c r="Q1129" s="75">
        <f t="shared" ca="1" si="85"/>
        <v>3600000</v>
      </c>
      <c r="R1129" s="76">
        <f>'[1]Sumber Prima Anugerah Abadi'!J532</f>
        <v>1490999</v>
      </c>
      <c r="S1129" s="134">
        <f>'[1]Sumber Prima Anugerah Abadi'!F533</f>
        <v>2</v>
      </c>
      <c r="T1129" s="38">
        <f t="shared" si="86"/>
        <v>12909001</v>
      </c>
      <c r="U1129" s="174"/>
    </row>
    <row r="1130" spans="2:21" ht="17.45" customHeight="1">
      <c r="B1130" s="39">
        <v>1125</v>
      </c>
      <c r="C1130" s="380" t="s">
        <v>4373</v>
      </c>
      <c r="D1130" s="643" t="s">
        <v>4320</v>
      </c>
      <c r="E1130" s="246" t="s">
        <v>4321</v>
      </c>
      <c r="F1130" s="220"/>
      <c r="G1130" s="220"/>
      <c r="H1130" s="223" t="s">
        <v>4374</v>
      </c>
      <c r="I1130" s="57" t="s">
        <v>4375</v>
      </c>
      <c r="J1130" s="57" t="s">
        <v>4376</v>
      </c>
      <c r="K1130" s="415">
        <v>44386</v>
      </c>
      <c r="L1130" s="415">
        <v>45482</v>
      </c>
      <c r="M1130" s="64">
        <v>36</v>
      </c>
      <c r="N1130" s="358">
        <v>14400000</v>
      </c>
      <c r="O1130" s="64">
        <f t="shared" si="87"/>
        <v>400000</v>
      </c>
      <c r="P1130" s="116">
        <f t="shared" ca="1" si="84"/>
        <v>5.9774363618826705</v>
      </c>
      <c r="Q1130" s="117">
        <f t="shared" ca="1" si="85"/>
        <v>2000000</v>
      </c>
      <c r="R1130" s="61">
        <f>'[1]Sumber Prima Anugerah Abadi'!J651</f>
        <v>597284</v>
      </c>
      <c r="S1130" s="118">
        <f>'[1]Sumber Prima Anugerah Abadi'!F652</f>
        <v>1</v>
      </c>
      <c r="T1130" s="38">
        <f t="shared" si="86"/>
        <v>13802716</v>
      </c>
      <c r="U1130" s="174"/>
    </row>
    <row r="1131" spans="2:21" ht="17.45" customHeight="1" thickBot="1">
      <c r="B1131" s="26">
        <v>1126</v>
      </c>
      <c r="C1131" s="394" t="s">
        <v>4377</v>
      </c>
      <c r="D1131" s="664" t="s">
        <v>4320</v>
      </c>
      <c r="E1131" s="246" t="s">
        <v>74</v>
      </c>
      <c r="F1131" s="365"/>
      <c r="G1131" s="365"/>
      <c r="H1131" s="308" t="s">
        <v>4378</v>
      </c>
      <c r="I1131" s="69" t="s">
        <v>4379</v>
      </c>
      <c r="J1131" s="69" t="s">
        <v>4380</v>
      </c>
      <c r="K1131" s="459">
        <v>44407</v>
      </c>
      <c r="L1131" s="459">
        <v>45503</v>
      </c>
      <c r="M1131" s="73">
        <v>36</v>
      </c>
      <c r="N1131" s="367">
        <v>18000000</v>
      </c>
      <c r="O1131" s="64">
        <f t="shared" si="87"/>
        <v>500000</v>
      </c>
      <c r="P1131" s="116">
        <f t="shared" ca="1" si="84"/>
        <v>5.2774363618826703</v>
      </c>
      <c r="Q1131" s="117">
        <f t="shared" ca="1" si="85"/>
        <v>2500000</v>
      </c>
      <c r="R1131" s="76"/>
      <c r="S1131" s="134"/>
      <c r="T1131" s="78">
        <f t="shared" si="86"/>
        <v>18000000</v>
      </c>
      <c r="U1131" s="174"/>
    </row>
    <row r="1132" spans="2:21" ht="17.45" customHeight="1">
      <c r="B1132" s="39">
        <v>1127</v>
      </c>
      <c r="C1132" s="641" t="s">
        <v>4381</v>
      </c>
      <c r="D1132" s="665" t="s">
        <v>4382</v>
      </c>
      <c r="E1132" s="240" t="s">
        <v>79</v>
      </c>
      <c r="F1132" s="199"/>
      <c r="G1132" s="199"/>
      <c r="H1132" s="203" t="s">
        <v>4383</v>
      </c>
      <c r="I1132" s="204" t="s">
        <v>4384</v>
      </c>
      <c r="J1132" s="204" t="s">
        <v>4385</v>
      </c>
      <c r="K1132" s="446">
        <v>44124</v>
      </c>
      <c r="L1132" s="446">
        <v>45219</v>
      </c>
      <c r="M1132" s="178">
        <v>36</v>
      </c>
      <c r="N1132" s="353">
        <v>18000000</v>
      </c>
      <c r="O1132" s="178">
        <f t="shared" si="87"/>
        <v>500000</v>
      </c>
      <c r="P1132" s="288">
        <f t="shared" ca="1" si="84"/>
        <v>14.710769695216005</v>
      </c>
      <c r="Q1132" s="289">
        <f t="shared" ca="1" si="85"/>
        <v>7000000</v>
      </c>
      <c r="R1132" s="179">
        <f>'[1]Farra Kosmetik'!J54</f>
        <v>471900</v>
      </c>
      <c r="S1132" s="613">
        <f>'[1]Farra Kosmetik'!F55</f>
        <v>1</v>
      </c>
      <c r="T1132" s="25">
        <f t="shared" si="86"/>
        <v>17528100</v>
      </c>
      <c r="U1132" s="174"/>
    </row>
    <row r="1133" spans="2:21" ht="17.45" customHeight="1" thickBot="1">
      <c r="B1133" s="26">
        <v>1128</v>
      </c>
      <c r="C1133" s="377" t="s">
        <v>4386</v>
      </c>
      <c r="D1133" s="647" t="s">
        <v>4382</v>
      </c>
      <c r="E1133" s="209" t="s">
        <v>4387</v>
      </c>
      <c r="F1133" s="210"/>
      <c r="G1133" s="210" t="s">
        <v>4388</v>
      </c>
      <c r="H1133" s="211" t="s">
        <v>4389</v>
      </c>
      <c r="I1133" s="212" t="s">
        <v>4390</v>
      </c>
      <c r="J1133" s="212" t="s">
        <v>4391</v>
      </c>
      <c r="K1133" s="213">
        <v>44460</v>
      </c>
      <c r="L1133" s="213">
        <v>45921</v>
      </c>
      <c r="M1133" s="214">
        <v>48</v>
      </c>
      <c r="N1133" s="215">
        <v>60000000</v>
      </c>
      <c r="O1133" s="214">
        <f t="shared" si="87"/>
        <v>1250000</v>
      </c>
      <c r="P1133" s="216">
        <f t="shared" ca="1" si="84"/>
        <v>3.5107696952160041</v>
      </c>
      <c r="Q1133" s="217">
        <f t="shared" ca="1" si="85"/>
        <v>3750000</v>
      </c>
      <c r="R1133" s="105"/>
      <c r="S1133" s="134"/>
      <c r="T1133" s="630">
        <f t="shared" si="86"/>
        <v>60000000</v>
      </c>
      <c r="U1133" s="174"/>
    </row>
    <row r="1134" spans="2:21" ht="17.45" customHeight="1">
      <c r="B1134" s="39">
        <v>1129</v>
      </c>
      <c r="C1134" s="641" t="s">
        <v>4392</v>
      </c>
      <c r="D1134" s="665" t="s">
        <v>4393</v>
      </c>
      <c r="E1134" s="240" t="s">
        <v>2381</v>
      </c>
      <c r="F1134" s="199"/>
      <c r="G1134" s="199"/>
      <c r="H1134" s="203" t="s">
        <v>4394</v>
      </c>
      <c r="I1134" s="204" t="s">
        <v>4395</v>
      </c>
      <c r="J1134" s="204" t="s">
        <v>4396</v>
      </c>
      <c r="K1134" s="446">
        <v>44124</v>
      </c>
      <c r="L1134" s="446">
        <v>45219</v>
      </c>
      <c r="M1134" s="178">
        <v>36</v>
      </c>
      <c r="N1134" s="353">
        <v>21600000</v>
      </c>
      <c r="O1134" s="178">
        <f t="shared" si="87"/>
        <v>600000</v>
      </c>
      <c r="P1134" s="288">
        <f t="shared" ca="1" si="84"/>
        <v>14.710769695216005</v>
      </c>
      <c r="Q1134" s="289">
        <f t="shared" ca="1" si="85"/>
        <v>8400000</v>
      </c>
      <c r="R1134" s="179"/>
      <c r="S1134" s="346"/>
      <c r="T1134" s="25">
        <f t="shared" si="86"/>
        <v>21600000</v>
      </c>
      <c r="U1134" s="174"/>
    </row>
    <row r="1135" spans="2:21" ht="17.45" customHeight="1">
      <c r="B1135" s="26">
        <v>1130</v>
      </c>
      <c r="C1135" s="380" t="s">
        <v>4392</v>
      </c>
      <c r="D1135" s="647" t="s">
        <v>4393</v>
      </c>
      <c r="E1135" s="246" t="s">
        <v>2381</v>
      </c>
      <c r="F1135" s="220"/>
      <c r="G1135" s="220"/>
      <c r="H1135" s="223" t="s">
        <v>4397</v>
      </c>
      <c r="I1135" s="57" t="s">
        <v>4398</v>
      </c>
      <c r="J1135" s="57" t="s">
        <v>4399</v>
      </c>
      <c r="K1135" s="415">
        <v>44124</v>
      </c>
      <c r="L1135" s="415">
        <v>45219</v>
      </c>
      <c r="M1135" s="64">
        <v>36</v>
      </c>
      <c r="N1135" s="358">
        <v>21600000</v>
      </c>
      <c r="O1135" s="64">
        <f t="shared" si="87"/>
        <v>600000</v>
      </c>
      <c r="P1135" s="116">
        <f t="shared" ref="P1135:P1198" ca="1" si="88">($P$3-K1135)/30</f>
        <v>14.710769695216005</v>
      </c>
      <c r="Q1135" s="117">
        <f t="shared" ref="Q1135:Q1198" ca="1" si="89">LEFT(P1135,2)*O1135</f>
        <v>8400000</v>
      </c>
      <c r="R1135" s="61"/>
      <c r="S1135" s="521"/>
      <c r="T1135" s="38">
        <f t="shared" si="86"/>
        <v>21600000</v>
      </c>
      <c r="U1135" s="174"/>
    </row>
    <row r="1136" spans="2:21" ht="17.45" customHeight="1">
      <c r="B1136" s="39">
        <v>1131</v>
      </c>
      <c r="C1136" s="380" t="s">
        <v>4392</v>
      </c>
      <c r="D1136" s="647" t="s">
        <v>4393</v>
      </c>
      <c r="E1136" s="246" t="s">
        <v>2381</v>
      </c>
      <c r="F1136" s="220"/>
      <c r="G1136" s="220"/>
      <c r="H1136" s="223" t="s">
        <v>4400</v>
      </c>
      <c r="I1136" s="57" t="s">
        <v>4401</v>
      </c>
      <c r="J1136" s="57" t="s">
        <v>4402</v>
      </c>
      <c r="K1136" s="415">
        <v>44124</v>
      </c>
      <c r="L1136" s="415">
        <v>45219</v>
      </c>
      <c r="M1136" s="64">
        <v>36</v>
      </c>
      <c r="N1136" s="358">
        <v>21600000</v>
      </c>
      <c r="O1136" s="64">
        <f t="shared" si="87"/>
        <v>600000</v>
      </c>
      <c r="P1136" s="116">
        <f t="shared" ca="1" si="88"/>
        <v>14.710769695216005</v>
      </c>
      <c r="Q1136" s="117">
        <f t="shared" ca="1" si="89"/>
        <v>8400000</v>
      </c>
      <c r="R1136" s="61"/>
      <c r="S1136" s="521"/>
      <c r="T1136" s="38">
        <f t="shared" si="86"/>
        <v>21600000</v>
      </c>
      <c r="U1136" s="174"/>
    </row>
    <row r="1137" spans="2:21" ht="17.45" customHeight="1">
      <c r="B1137" s="26">
        <v>1132</v>
      </c>
      <c r="C1137" s="380" t="s">
        <v>4403</v>
      </c>
      <c r="D1137" s="647" t="s">
        <v>4393</v>
      </c>
      <c r="E1137" s="246" t="s">
        <v>79</v>
      </c>
      <c r="F1137" s="220"/>
      <c r="G1137" s="220"/>
      <c r="H1137" s="223" t="s">
        <v>4404</v>
      </c>
      <c r="I1137" s="57" t="s">
        <v>4405</v>
      </c>
      <c r="J1137" s="57" t="s">
        <v>4406</v>
      </c>
      <c r="K1137" s="415">
        <v>44125</v>
      </c>
      <c r="L1137" s="415">
        <v>45220</v>
      </c>
      <c r="M1137" s="64">
        <v>36</v>
      </c>
      <c r="N1137" s="358">
        <v>18000000</v>
      </c>
      <c r="O1137" s="64">
        <f t="shared" si="87"/>
        <v>500000</v>
      </c>
      <c r="P1137" s="116">
        <f t="shared" ca="1" si="88"/>
        <v>14.677436361882672</v>
      </c>
      <c r="Q1137" s="117">
        <f t="shared" ca="1" si="89"/>
        <v>7000000</v>
      </c>
      <c r="R1137" s="61"/>
      <c r="S1137" s="521"/>
      <c r="T1137" s="38">
        <f t="shared" si="86"/>
        <v>18000000</v>
      </c>
      <c r="U1137" s="174"/>
    </row>
    <row r="1138" spans="2:21" ht="17.45" customHeight="1">
      <c r="B1138" s="39">
        <v>1133</v>
      </c>
      <c r="C1138" s="380" t="s">
        <v>4403</v>
      </c>
      <c r="D1138" s="647" t="s">
        <v>4393</v>
      </c>
      <c r="E1138" s="246" t="s">
        <v>79</v>
      </c>
      <c r="F1138" s="220"/>
      <c r="G1138" s="220"/>
      <c r="H1138" s="223" t="s">
        <v>4407</v>
      </c>
      <c r="I1138" s="57" t="s">
        <v>4408</v>
      </c>
      <c r="J1138" s="57" t="s">
        <v>4409</v>
      </c>
      <c r="K1138" s="415">
        <v>44125</v>
      </c>
      <c r="L1138" s="415">
        <v>45220</v>
      </c>
      <c r="M1138" s="64">
        <v>36</v>
      </c>
      <c r="N1138" s="358">
        <v>18000000</v>
      </c>
      <c r="O1138" s="64">
        <f t="shared" si="87"/>
        <v>500000</v>
      </c>
      <c r="P1138" s="116">
        <f t="shared" ca="1" si="88"/>
        <v>14.677436361882672</v>
      </c>
      <c r="Q1138" s="117">
        <f t="shared" ca="1" si="89"/>
        <v>7000000</v>
      </c>
      <c r="R1138" s="61"/>
      <c r="S1138" s="521"/>
      <c r="T1138" s="38">
        <f t="shared" si="86"/>
        <v>18000000</v>
      </c>
      <c r="U1138" s="174"/>
    </row>
    <row r="1139" spans="2:21" ht="17.45" customHeight="1">
      <c r="B1139" s="26">
        <v>1134</v>
      </c>
      <c r="C1139" s="380" t="s">
        <v>4403</v>
      </c>
      <c r="D1139" s="647" t="s">
        <v>4393</v>
      </c>
      <c r="E1139" s="246" t="s">
        <v>79</v>
      </c>
      <c r="F1139" s="220"/>
      <c r="G1139" s="220"/>
      <c r="H1139" s="223" t="s">
        <v>4410</v>
      </c>
      <c r="I1139" s="57" t="s">
        <v>4411</v>
      </c>
      <c r="J1139" s="57" t="s">
        <v>4412</v>
      </c>
      <c r="K1139" s="415">
        <v>44125</v>
      </c>
      <c r="L1139" s="415">
        <v>45220</v>
      </c>
      <c r="M1139" s="64">
        <v>36</v>
      </c>
      <c r="N1139" s="358">
        <v>18000000</v>
      </c>
      <c r="O1139" s="64">
        <f t="shared" si="87"/>
        <v>500000</v>
      </c>
      <c r="P1139" s="116">
        <f t="shared" ca="1" si="88"/>
        <v>14.677436361882672</v>
      </c>
      <c r="Q1139" s="117">
        <f t="shared" ca="1" si="89"/>
        <v>7000000</v>
      </c>
      <c r="R1139" s="61"/>
      <c r="S1139" s="521"/>
      <c r="T1139" s="38">
        <f t="shared" si="86"/>
        <v>18000000</v>
      </c>
      <c r="U1139" s="174"/>
    </row>
    <row r="1140" spans="2:21" ht="17.45" customHeight="1">
      <c r="B1140" s="39">
        <v>1135</v>
      </c>
      <c r="C1140" s="380" t="s">
        <v>4413</v>
      </c>
      <c r="D1140" s="668" t="s">
        <v>4393</v>
      </c>
      <c r="E1140" s="246" t="s">
        <v>1795</v>
      </c>
      <c r="F1140" s="220"/>
      <c r="G1140" s="220"/>
      <c r="H1140" s="223" t="s">
        <v>4414</v>
      </c>
      <c r="I1140" s="57" t="s">
        <v>4415</v>
      </c>
      <c r="J1140" s="57" t="s">
        <v>4416</v>
      </c>
      <c r="K1140" s="415">
        <v>44155</v>
      </c>
      <c r="L1140" s="415">
        <v>45250</v>
      </c>
      <c r="M1140" s="64">
        <v>36</v>
      </c>
      <c r="N1140" s="358">
        <v>54000000</v>
      </c>
      <c r="O1140" s="64">
        <f t="shared" si="87"/>
        <v>1500000</v>
      </c>
      <c r="P1140" s="116">
        <f t="shared" ca="1" si="88"/>
        <v>13.677436361882672</v>
      </c>
      <c r="Q1140" s="117">
        <f t="shared" ca="1" si="89"/>
        <v>19500000</v>
      </c>
      <c r="R1140" s="61"/>
      <c r="S1140" s="348"/>
      <c r="T1140" s="38">
        <f t="shared" si="86"/>
        <v>54000000</v>
      </c>
      <c r="U1140" s="174"/>
    </row>
    <row r="1141" spans="2:21" ht="17.45" customHeight="1">
      <c r="B1141" s="26">
        <v>1136</v>
      </c>
      <c r="C1141" s="380" t="s">
        <v>4417</v>
      </c>
      <c r="D1141" s="668" t="s">
        <v>4393</v>
      </c>
      <c r="E1141" s="246" t="s">
        <v>4418</v>
      </c>
      <c r="F1141" s="220"/>
      <c r="G1141" s="220"/>
      <c r="H1141" s="223" t="s">
        <v>4419</v>
      </c>
      <c r="I1141" s="57" t="s">
        <v>4420</v>
      </c>
      <c r="J1141" s="57" t="s">
        <v>4421</v>
      </c>
      <c r="K1141" s="415">
        <v>44243</v>
      </c>
      <c r="L1141" s="415">
        <v>45704</v>
      </c>
      <c r="M1141" s="64">
        <v>48</v>
      </c>
      <c r="N1141" s="358">
        <v>33600000</v>
      </c>
      <c r="O1141" s="64">
        <f t="shared" si="87"/>
        <v>700000</v>
      </c>
      <c r="P1141" s="116">
        <f t="shared" ca="1" si="88"/>
        <v>10.744103028549338</v>
      </c>
      <c r="Q1141" s="117">
        <f t="shared" ca="1" si="89"/>
        <v>7000000</v>
      </c>
      <c r="R1141" s="61"/>
      <c r="S1141" s="118"/>
      <c r="T1141" s="38">
        <f t="shared" si="86"/>
        <v>33600000</v>
      </c>
      <c r="U1141" s="174"/>
    </row>
    <row r="1142" spans="2:21" ht="17.45" customHeight="1">
      <c r="B1142" s="39">
        <v>1137</v>
      </c>
      <c r="C1142" s="380" t="s">
        <v>4417</v>
      </c>
      <c r="D1142" s="668" t="s">
        <v>4393</v>
      </c>
      <c r="E1142" s="246" t="s">
        <v>4418</v>
      </c>
      <c r="F1142" s="220"/>
      <c r="G1142" s="220"/>
      <c r="H1142" s="223" t="s">
        <v>4422</v>
      </c>
      <c r="I1142" s="57" t="s">
        <v>4423</v>
      </c>
      <c r="J1142" s="57" t="s">
        <v>4424</v>
      </c>
      <c r="K1142" s="415">
        <v>44243</v>
      </c>
      <c r="L1142" s="415">
        <v>45704</v>
      </c>
      <c r="M1142" s="64">
        <v>48</v>
      </c>
      <c r="N1142" s="358">
        <v>33600000</v>
      </c>
      <c r="O1142" s="64">
        <f t="shared" si="87"/>
        <v>700000</v>
      </c>
      <c r="P1142" s="116">
        <f t="shared" ca="1" si="88"/>
        <v>10.744103028549338</v>
      </c>
      <c r="Q1142" s="117">
        <f t="shared" ca="1" si="89"/>
        <v>7000000</v>
      </c>
      <c r="R1142" s="61"/>
      <c r="S1142" s="118"/>
      <c r="T1142" s="38">
        <f t="shared" si="86"/>
        <v>33600000</v>
      </c>
      <c r="U1142" s="174"/>
    </row>
    <row r="1143" spans="2:21" ht="17.45" customHeight="1">
      <c r="B1143" s="26">
        <v>1138</v>
      </c>
      <c r="C1143" s="380" t="s">
        <v>4425</v>
      </c>
      <c r="D1143" s="668" t="s">
        <v>4393</v>
      </c>
      <c r="E1143" s="246" t="s">
        <v>4426</v>
      </c>
      <c r="F1143" s="220"/>
      <c r="G1143" s="220"/>
      <c r="H1143" s="223" t="s">
        <v>4427</v>
      </c>
      <c r="I1143" s="57" t="s">
        <v>4428</v>
      </c>
      <c r="J1143" s="57" t="s">
        <v>4429</v>
      </c>
      <c r="K1143" s="415">
        <v>44245</v>
      </c>
      <c r="L1143" s="415">
        <v>45706</v>
      </c>
      <c r="M1143" s="64">
        <v>48</v>
      </c>
      <c r="N1143" s="358">
        <v>33600000</v>
      </c>
      <c r="O1143" s="64">
        <f t="shared" si="87"/>
        <v>700000</v>
      </c>
      <c r="P1143" s="116">
        <f t="shared" ca="1" si="88"/>
        <v>10.677436361882672</v>
      </c>
      <c r="Q1143" s="117">
        <f t="shared" ca="1" si="89"/>
        <v>7000000</v>
      </c>
      <c r="R1143" s="61"/>
      <c r="S1143" s="118"/>
      <c r="T1143" s="38">
        <f t="shared" si="86"/>
        <v>33600000</v>
      </c>
      <c r="U1143" s="174"/>
    </row>
    <row r="1144" spans="2:21" ht="17.45" customHeight="1">
      <c r="B1144" s="39">
        <v>1139</v>
      </c>
      <c r="C1144" s="380" t="s">
        <v>4425</v>
      </c>
      <c r="D1144" s="668" t="s">
        <v>4393</v>
      </c>
      <c r="E1144" s="246" t="s">
        <v>4426</v>
      </c>
      <c r="F1144" s="220"/>
      <c r="G1144" s="220"/>
      <c r="H1144" s="223" t="s">
        <v>4430</v>
      </c>
      <c r="I1144" s="57" t="s">
        <v>4431</v>
      </c>
      <c r="J1144" s="57" t="s">
        <v>4432</v>
      </c>
      <c r="K1144" s="415">
        <v>44245</v>
      </c>
      <c r="L1144" s="415">
        <v>45706</v>
      </c>
      <c r="M1144" s="64">
        <v>48</v>
      </c>
      <c r="N1144" s="358">
        <v>33600000</v>
      </c>
      <c r="O1144" s="64">
        <f t="shared" si="87"/>
        <v>700000</v>
      </c>
      <c r="P1144" s="116">
        <f t="shared" ca="1" si="88"/>
        <v>10.677436361882672</v>
      </c>
      <c r="Q1144" s="117">
        <f t="shared" ca="1" si="89"/>
        <v>7000000</v>
      </c>
      <c r="R1144" s="61"/>
      <c r="S1144" s="118"/>
      <c r="T1144" s="38">
        <f t="shared" si="86"/>
        <v>33600000</v>
      </c>
      <c r="U1144" s="174"/>
    </row>
    <row r="1145" spans="2:21" ht="17.45" customHeight="1">
      <c r="B1145" s="26">
        <v>1140</v>
      </c>
      <c r="C1145" s="380" t="s">
        <v>4425</v>
      </c>
      <c r="D1145" s="668" t="s">
        <v>4393</v>
      </c>
      <c r="E1145" s="246" t="s">
        <v>4426</v>
      </c>
      <c r="F1145" s="220"/>
      <c r="G1145" s="220"/>
      <c r="H1145" s="223" t="s">
        <v>4433</v>
      </c>
      <c r="I1145" s="57" t="s">
        <v>4434</v>
      </c>
      <c r="J1145" s="57" t="s">
        <v>4435</v>
      </c>
      <c r="K1145" s="415">
        <v>44245</v>
      </c>
      <c r="L1145" s="415">
        <v>45706</v>
      </c>
      <c r="M1145" s="64">
        <v>48</v>
      </c>
      <c r="N1145" s="358">
        <v>33600000</v>
      </c>
      <c r="O1145" s="64">
        <f t="shared" si="87"/>
        <v>700000</v>
      </c>
      <c r="P1145" s="116">
        <f t="shared" ca="1" si="88"/>
        <v>10.677436361882672</v>
      </c>
      <c r="Q1145" s="117">
        <f t="shared" ca="1" si="89"/>
        <v>7000000</v>
      </c>
      <c r="R1145" s="61"/>
      <c r="S1145" s="118"/>
      <c r="T1145" s="38">
        <f t="shared" si="86"/>
        <v>33600000</v>
      </c>
      <c r="U1145" s="174"/>
    </row>
    <row r="1146" spans="2:21" ht="17.45" customHeight="1">
      <c r="B1146" s="39">
        <v>1141</v>
      </c>
      <c r="C1146" s="380" t="s">
        <v>4436</v>
      </c>
      <c r="D1146" s="647" t="s">
        <v>4393</v>
      </c>
      <c r="E1146" s="209" t="s">
        <v>4437</v>
      </c>
      <c r="F1146" s="220"/>
      <c r="G1146" s="220"/>
      <c r="H1146" s="223" t="s">
        <v>4438</v>
      </c>
      <c r="I1146" s="57" t="s">
        <v>4439</v>
      </c>
      <c r="J1146" s="57" t="s">
        <v>4440</v>
      </c>
      <c r="K1146" s="415">
        <v>44275</v>
      </c>
      <c r="L1146" s="213">
        <v>45736</v>
      </c>
      <c r="M1146" s="214">
        <v>48</v>
      </c>
      <c r="N1146" s="215">
        <v>52800000</v>
      </c>
      <c r="O1146" s="214">
        <f t="shared" si="87"/>
        <v>1100000</v>
      </c>
      <c r="P1146" s="216">
        <f t="shared" ca="1" si="88"/>
        <v>9.6774363618826715</v>
      </c>
      <c r="Q1146" s="217">
        <f t="shared" ca="1" si="89"/>
        <v>9900000</v>
      </c>
      <c r="R1146" s="61"/>
      <c r="S1146" s="118"/>
      <c r="T1146" s="630">
        <f t="shared" si="86"/>
        <v>52800000</v>
      </c>
      <c r="U1146" s="174"/>
    </row>
    <row r="1147" spans="2:21" ht="17.45" customHeight="1">
      <c r="B1147" s="26">
        <v>1142</v>
      </c>
      <c r="C1147" s="377" t="s">
        <v>4441</v>
      </c>
      <c r="D1147" s="647" t="s">
        <v>4393</v>
      </c>
      <c r="E1147" s="209" t="s">
        <v>4217</v>
      </c>
      <c r="F1147" s="210"/>
      <c r="G1147" s="210"/>
      <c r="H1147" s="211" t="s">
        <v>4442</v>
      </c>
      <c r="I1147" s="212" t="s">
        <v>4443</v>
      </c>
      <c r="J1147" s="212" t="s">
        <v>4444</v>
      </c>
      <c r="K1147" s="213">
        <v>44287</v>
      </c>
      <c r="L1147" s="213">
        <v>45748</v>
      </c>
      <c r="M1147" s="214">
        <v>48</v>
      </c>
      <c r="N1147" s="215">
        <v>67200000</v>
      </c>
      <c r="O1147" s="214">
        <f t="shared" si="87"/>
        <v>1400000</v>
      </c>
      <c r="P1147" s="216">
        <f t="shared" ca="1" si="88"/>
        <v>9.2774363618826712</v>
      </c>
      <c r="Q1147" s="217">
        <f t="shared" ca="1" si="89"/>
        <v>12600000</v>
      </c>
      <c r="R1147" s="105"/>
      <c r="S1147" s="218"/>
      <c r="T1147" s="630">
        <f t="shared" si="86"/>
        <v>67200000</v>
      </c>
      <c r="U1147" s="174"/>
    </row>
    <row r="1148" spans="2:21" ht="17.45" customHeight="1">
      <c r="B1148" s="39">
        <v>1143</v>
      </c>
      <c r="C1148" s="394" t="s">
        <v>4445</v>
      </c>
      <c r="D1148" s="664" t="s">
        <v>4393</v>
      </c>
      <c r="E1148" s="362" t="s">
        <v>4446</v>
      </c>
      <c r="F1148" s="365"/>
      <c r="G1148" s="365"/>
      <c r="H1148" s="308"/>
      <c r="I1148" s="69" t="s">
        <v>4447</v>
      </c>
      <c r="J1148" s="69" t="s">
        <v>4448</v>
      </c>
      <c r="K1148" s="459">
        <v>44305</v>
      </c>
      <c r="L1148" s="459">
        <v>45766</v>
      </c>
      <c r="M1148" s="73">
        <v>48</v>
      </c>
      <c r="N1148" s="367">
        <v>72000000</v>
      </c>
      <c r="O1148" s="73">
        <f t="shared" si="87"/>
        <v>1500000</v>
      </c>
      <c r="P1148" s="565">
        <f t="shared" ca="1" si="88"/>
        <v>8.6774363618826715</v>
      </c>
      <c r="Q1148" s="624">
        <f t="shared" ca="1" si="89"/>
        <v>12000000</v>
      </c>
      <c r="R1148" s="76"/>
      <c r="S1148" s="134"/>
      <c r="T1148" s="630">
        <f t="shared" si="86"/>
        <v>72000000</v>
      </c>
      <c r="U1148" s="174"/>
    </row>
    <row r="1149" spans="2:21" ht="17.45" customHeight="1">
      <c r="B1149" s="26">
        <v>1144</v>
      </c>
      <c r="C1149" s="380" t="s">
        <v>4449</v>
      </c>
      <c r="D1149" s="643" t="s">
        <v>4393</v>
      </c>
      <c r="E1149" s="246" t="s">
        <v>4426</v>
      </c>
      <c r="F1149" s="220"/>
      <c r="G1149" s="220"/>
      <c r="H1149" s="223" t="s">
        <v>4450</v>
      </c>
      <c r="I1149" s="57" t="s">
        <v>4451</v>
      </c>
      <c r="J1149" s="57" t="s">
        <v>4452</v>
      </c>
      <c r="K1149" s="415">
        <v>44358</v>
      </c>
      <c r="L1149" s="415">
        <v>46184</v>
      </c>
      <c r="M1149" s="64">
        <v>60</v>
      </c>
      <c r="N1149" s="358">
        <v>39000000</v>
      </c>
      <c r="O1149" s="64">
        <f t="shared" si="87"/>
        <v>650000</v>
      </c>
      <c r="P1149" s="116">
        <f t="shared" ca="1" si="88"/>
        <v>6.910769695216004</v>
      </c>
      <c r="Q1149" s="117">
        <f t="shared" ca="1" si="89"/>
        <v>3900000</v>
      </c>
      <c r="R1149" s="61"/>
      <c r="S1149" s="118"/>
      <c r="T1149" s="630">
        <f t="shared" si="86"/>
        <v>39000000</v>
      </c>
      <c r="U1149" s="174"/>
    </row>
    <row r="1150" spans="2:21" ht="17.45" customHeight="1">
      <c r="B1150" s="39">
        <v>1145</v>
      </c>
      <c r="C1150" s="394" t="s">
        <v>4449</v>
      </c>
      <c r="D1150" s="664" t="s">
        <v>4393</v>
      </c>
      <c r="E1150" s="362" t="s">
        <v>4426</v>
      </c>
      <c r="F1150" s="365"/>
      <c r="G1150" s="365"/>
      <c r="H1150" s="308" t="s">
        <v>4453</v>
      </c>
      <c r="I1150" s="69" t="s">
        <v>4454</v>
      </c>
      <c r="J1150" s="69" t="s">
        <v>4455</v>
      </c>
      <c r="K1150" s="422">
        <v>44358</v>
      </c>
      <c r="L1150" s="422">
        <v>46184</v>
      </c>
      <c r="M1150" s="60">
        <v>60</v>
      </c>
      <c r="N1150" s="371">
        <v>39000000</v>
      </c>
      <c r="O1150" s="60">
        <f t="shared" si="87"/>
        <v>650000</v>
      </c>
      <c r="P1150" s="116">
        <f t="shared" ca="1" si="88"/>
        <v>6.910769695216004</v>
      </c>
      <c r="Q1150" s="117">
        <f t="shared" ca="1" si="89"/>
        <v>3900000</v>
      </c>
      <c r="R1150" s="76"/>
      <c r="S1150" s="134"/>
      <c r="T1150" s="630">
        <f t="shared" si="86"/>
        <v>39000000</v>
      </c>
      <c r="U1150" s="174"/>
    </row>
    <row r="1151" spans="2:21" ht="17.45" customHeight="1">
      <c r="B1151" s="26">
        <v>1146</v>
      </c>
      <c r="C1151" s="385" t="s">
        <v>4456</v>
      </c>
      <c r="D1151" s="663" t="s">
        <v>4457</v>
      </c>
      <c r="E1151" s="531" t="s">
        <v>79</v>
      </c>
      <c r="F1151" s="279"/>
      <c r="G1151" s="279"/>
      <c r="H1151" s="296" t="s">
        <v>4458</v>
      </c>
      <c r="I1151" s="533" t="s">
        <v>4459</v>
      </c>
      <c r="J1151" s="533" t="s">
        <v>4460</v>
      </c>
      <c r="K1151" s="656">
        <v>44554</v>
      </c>
      <c r="L1151" s="656">
        <v>45650</v>
      </c>
      <c r="M1151" s="143">
        <v>36</v>
      </c>
      <c r="N1151" s="389">
        <v>23400000</v>
      </c>
      <c r="O1151" s="143">
        <f t="shared" si="87"/>
        <v>650000</v>
      </c>
      <c r="P1151" s="299">
        <f t="shared" ca="1" si="88"/>
        <v>0.37743636188267071</v>
      </c>
      <c r="Q1151" s="300">
        <f t="shared" ca="1" si="89"/>
        <v>0</v>
      </c>
      <c r="R1151" s="146"/>
      <c r="S1151" s="147"/>
      <c r="T1151" s="717">
        <f t="shared" si="86"/>
        <v>23400000</v>
      </c>
      <c r="U1151" s="174"/>
    </row>
    <row r="1152" spans="2:21" ht="17.45" customHeight="1">
      <c r="B1152" s="39">
        <v>1147</v>
      </c>
      <c r="C1152" s="385" t="s">
        <v>4456</v>
      </c>
      <c r="D1152" s="663" t="s">
        <v>4457</v>
      </c>
      <c r="E1152" s="531" t="s">
        <v>79</v>
      </c>
      <c r="F1152" s="279"/>
      <c r="G1152" s="279"/>
      <c r="H1152" s="296" t="s">
        <v>4461</v>
      </c>
      <c r="I1152" s="533" t="s">
        <v>4462</v>
      </c>
      <c r="J1152" s="533" t="s">
        <v>4463</v>
      </c>
      <c r="K1152" s="656">
        <v>44554</v>
      </c>
      <c r="L1152" s="656">
        <v>45650</v>
      </c>
      <c r="M1152" s="143">
        <v>36</v>
      </c>
      <c r="N1152" s="389">
        <v>23400000</v>
      </c>
      <c r="O1152" s="143">
        <f t="shared" si="87"/>
        <v>650000</v>
      </c>
      <c r="P1152" s="299">
        <f t="shared" ca="1" si="88"/>
        <v>0.37743636188267071</v>
      </c>
      <c r="Q1152" s="300">
        <f t="shared" ca="1" si="89"/>
        <v>0</v>
      </c>
      <c r="R1152" s="146"/>
      <c r="S1152" s="147"/>
      <c r="T1152" s="717">
        <f t="shared" si="86"/>
        <v>23400000</v>
      </c>
      <c r="U1152" s="174"/>
    </row>
    <row r="1153" spans="1:21" ht="17.45" customHeight="1" thickBot="1">
      <c r="B1153" s="26">
        <v>1148</v>
      </c>
      <c r="C1153" s="406" t="s">
        <v>4456</v>
      </c>
      <c r="D1153" s="663" t="s">
        <v>4457</v>
      </c>
      <c r="E1153" s="531" t="s">
        <v>79</v>
      </c>
      <c r="F1153" s="671"/>
      <c r="G1153" s="671"/>
      <c r="H1153" s="230" t="s">
        <v>4464</v>
      </c>
      <c r="I1153" s="231" t="s">
        <v>4465</v>
      </c>
      <c r="J1153" s="231" t="s">
        <v>4466</v>
      </c>
      <c r="K1153" s="656">
        <v>44554</v>
      </c>
      <c r="L1153" s="656">
        <v>45650</v>
      </c>
      <c r="M1153" s="143">
        <v>36</v>
      </c>
      <c r="N1153" s="389">
        <v>23400000</v>
      </c>
      <c r="O1153" s="143">
        <f t="shared" si="87"/>
        <v>650000</v>
      </c>
      <c r="P1153" s="718">
        <f t="shared" ca="1" si="88"/>
        <v>0.37743636188267071</v>
      </c>
      <c r="Q1153" s="719">
        <f t="shared" ca="1" si="89"/>
        <v>0</v>
      </c>
      <c r="R1153" s="236"/>
      <c r="S1153" s="707"/>
      <c r="T1153" s="717">
        <f t="shared" si="86"/>
        <v>23400000</v>
      </c>
      <c r="U1153" s="174"/>
    </row>
    <row r="1154" spans="1:21" ht="17.45" customHeight="1">
      <c r="B1154" s="39">
        <v>1149</v>
      </c>
      <c r="C1154" s="641" t="s">
        <v>4467</v>
      </c>
      <c r="D1154" s="665" t="s">
        <v>4468</v>
      </c>
      <c r="E1154" s="240" t="s">
        <v>4469</v>
      </c>
      <c r="F1154" s="199"/>
      <c r="G1154" s="199"/>
      <c r="H1154" s="203" t="s">
        <v>4470</v>
      </c>
      <c r="I1154" s="204" t="s">
        <v>4471</v>
      </c>
      <c r="J1154" s="204" t="s">
        <v>4472</v>
      </c>
      <c r="K1154" s="446">
        <v>44130</v>
      </c>
      <c r="L1154" s="446">
        <v>45225</v>
      </c>
      <c r="M1154" s="178">
        <v>36</v>
      </c>
      <c r="N1154" s="353">
        <v>14400000</v>
      </c>
      <c r="O1154" s="178">
        <f t="shared" si="87"/>
        <v>400000</v>
      </c>
      <c r="P1154" s="288">
        <f t="shared" ca="1" si="88"/>
        <v>14.510769695216004</v>
      </c>
      <c r="Q1154" s="289">
        <f t="shared" ca="1" si="89"/>
        <v>5600000</v>
      </c>
      <c r="R1154" s="179">
        <f>'[1]Inbisco Niaga'!J153</f>
        <v>1494500</v>
      </c>
      <c r="S1154" s="346">
        <f>'[1]Inbisco Niaga'!F154</f>
        <v>1</v>
      </c>
      <c r="T1154" s="25">
        <f t="shared" si="86"/>
        <v>12905500</v>
      </c>
      <c r="U1154" s="174"/>
    </row>
    <row r="1155" spans="1:21" ht="17.45" customHeight="1">
      <c r="B1155" s="26">
        <v>1150</v>
      </c>
      <c r="C1155" s="380" t="s">
        <v>4473</v>
      </c>
      <c r="D1155" s="647" t="s">
        <v>4468</v>
      </c>
      <c r="E1155" s="246" t="s">
        <v>4469</v>
      </c>
      <c r="F1155" s="220"/>
      <c r="G1155" s="220"/>
      <c r="H1155" s="223" t="s">
        <v>4474</v>
      </c>
      <c r="I1155" s="57" t="s">
        <v>4475</v>
      </c>
      <c r="J1155" s="57" t="s">
        <v>4476</v>
      </c>
      <c r="K1155" s="415">
        <v>44138</v>
      </c>
      <c r="L1155" s="415">
        <v>44319</v>
      </c>
      <c r="M1155" s="64">
        <v>6</v>
      </c>
      <c r="N1155" s="358">
        <v>6000000</v>
      </c>
      <c r="O1155" s="64">
        <f t="shared" si="87"/>
        <v>1000000</v>
      </c>
      <c r="P1155" s="116">
        <f t="shared" ca="1" si="88"/>
        <v>14.244103028549338</v>
      </c>
      <c r="Q1155" s="117">
        <f t="shared" ca="1" si="89"/>
        <v>14000000</v>
      </c>
      <c r="R1155" s="61">
        <f>'[1]Inbisco Niaga'!J191</f>
        <v>310000</v>
      </c>
      <c r="S1155" s="521">
        <f>'[1]Inbisco Niaga'!F192</f>
        <v>1</v>
      </c>
      <c r="T1155" s="38">
        <f t="shared" si="86"/>
        <v>5690000</v>
      </c>
      <c r="U1155" s="174"/>
    </row>
    <row r="1156" spans="1:21" ht="17.45" customHeight="1">
      <c r="B1156" s="39">
        <v>1151</v>
      </c>
      <c r="C1156" s="380" t="s">
        <v>4477</v>
      </c>
      <c r="D1156" s="647" t="s">
        <v>4468</v>
      </c>
      <c r="E1156" s="246" t="s">
        <v>4478</v>
      </c>
      <c r="F1156" s="220"/>
      <c r="G1156" s="220"/>
      <c r="H1156" s="223" t="s">
        <v>4479</v>
      </c>
      <c r="I1156" s="57" t="s">
        <v>4480</v>
      </c>
      <c r="J1156" s="57" t="s">
        <v>4481</v>
      </c>
      <c r="K1156" s="415">
        <v>44182</v>
      </c>
      <c r="L1156" s="415">
        <v>44547</v>
      </c>
      <c r="M1156" s="64">
        <v>12</v>
      </c>
      <c r="N1156" s="358">
        <v>7800000</v>
      </c>
      <c r="O1156" s="64">
        <f t="shared" si="87"/>
        <v>650000</v>
      </c>
      <c r="P1156" s="116">
        <f t="shared" ca="1" si="88"/>
        <v>12.777436361882671</v>
      </c>
      <c r="Q1156" s="117">
        <f t="shared" ca="1" si="89"/>
        <v>7800000</v>
      </c>
      <c r="R1156" s="61">
        <f>'[1]Inbisco Niaga'!J31</f>
        <v>3151993</v>
      </c>
      <c r="S1156" s="521">
        <f>'[1]Inbisco Niaga'!F32</f>
        <v>4</v>
      </c>
      <c r="T1156" s="38">
        <f t="shared" si="86"/>
        <v>4648007</v>
      </c>
      <c r="U1156" s="174"/>
    </row>
    <row r="1157" spans="1:21" ht="17.45" customHeight="1">
      <c r="B1157" s="26">
        <v>1152</v>
      </c>
      <c r="C1157" s="380" t="s">
        <v>4482</v>
      </c>
      <c r="D1157" s="647" t="s">
        <v>4468</v>
      </c>
      <c r="E1157" s="246" t="s">
        <v>993</v>
      </c>
      <c r="F1157" s="220"/>
      <c r="G1157" s="220"/>
      <c r="H1157" s="223" t="s">
        <v>4483</v>
      </c>
      <c r="I1157" s="57" t="s">
        <v>4484</v>
      </c>
      <c r="J1157" s="57" t="s">
        <v>4485</v>
      </c>
      <c r="K1157" s="415">
        <v>44169</v>
      </c>
      <c r="L1157" s="415">
        <v>45264</v>
      </c>
      <c r="M1157" s="64">
        <v>36</v>
      </c>
      <c r="N1157" s="358">
        <v>25200000</v>
      </c>
      <c r="O1157" s="64">
        <f t="shared" si="87"/>
        <v>700000</v>
      </c>
      <c r="P1157" s="116">
        <f t="shared" ca="1" si="88"/>
        <v>13.210769695216005</v>
      </c>
      <c r="Q1157" s="117">
        <f t="shared" ca="1" si="89"/>
        <v>9100000</v>
      </c>
      <c r="R1157" s="61"/>
      <c r="S1157" s="521"/>
      <c r="T1157" s="38">
        <f t="shared" si="86"/>
        <v>25200000</v>
      </c>
      <c r="U1157" s="174"/>
    </row>
    <row r="1158" spans="1:21" ht="17.45" customHeight="1">
      <c r="B1158" s="39">
        <v>1153</v>
      </c>
      <c r="C1158" s="380" t="s">
        <v>4486</v>
      </c>
      <c r="D1158" s="647" t="s">
        <v>4468</v>
      </c>
      <c r="E1158" s="246" t="s">
        <v>993</v>
      </c>
      <c r="F1158" s="220"/>
      <c r="G1158" s="220"/>
      <c r="H1158" s="223" t="s">
        <v>4487</v>
      </c>
      <c r="I1158" s="57" t="s">
        <v>4488</v>
      </c>
      <c r="J1158" s="57" t="s">
        <v>4489</v>
      </c>
      <c r="K1158" s="415">
        <v>44165</v>
      </c>
      <c r="L1158" s="415">
        <v>45260</v>
      </c>
      <c r="M1158" s="64">
        <v>36</v>
      </c>
      <c r="N1158" s="358">
        <v>23400000</v>
      </c>
      <c r="O1158" s="64">
        <f t="shared" si="87"/>
        <v>650000</v>
      </c>
      <c r="P1158" s="116">
        <f t="shared" ca="1" si="88"/>
        <v>13.344103028549338</v>
      </c>
      <c r="Q1158" s="117">
        <f t="shared" ca="1" si="89"/>
        <v>8450000</v>
      </c>
      <c r="R1158" s="61">
        <f>'[1]Inbisco Niaga'!J93</f>
        <v>451260</v>
      </c>
      <c r="S1158" s="521">
        <f>'[1]Inbisco Niaga'!F94</f>
        <v>1</v>
      </c>
      <c r="T1158" s="38">
        <f t="shared" si="86"/>
        <v>22948740</v>
      </c>
      <c r="U1158" s="174"/>
    </row>
    <row r="1159" spans="1:21" ht="17.45" customHeight="1">
      <c r="B1159" s="26">
        <v>1154</v>
      </c>
      <c r="C1159" s="399" t="s">
        <v>4490</v>
      </c>
      <c r="D1159" s="647" t="s">
        <v>4468</v>
      </c>
      <c r="E1159" s="246" t="s">
        <v>993</v>
      </c>
      <c r="F1159" s="262"/>
      <c r="G1159" s="262"/>
      <c r="H1159" s="335" t="s">
        <v>4491</v>
      </c>
      <c r="I1159" s="336" t="s">
        <v>4492</v>
      </c>
      <c r="J1159" s="336" t="s">
        <v>4493</v>
      </c>
      <c r="K1159" s="422">
        <v>44212</v>
      </c>
      <c r="L1159" s="422">
        <v>45307</v>
      </c>
      <c r="M1159" s="60">
        <v>36</v>
      </c>
      <c r="N1159" s="371">
        <v>25200000</v>
      </c>
      <c r="O1159" s="60">
        <f t="shared" si="87"/>
        <v>700000</v>
      </c>
      <c r="P1159" s="116">
        <f t="shared" ca="1" si="88"/>
        <v>11.777436361882671</v>
      </c>
      <c r="Q1159" s="117">
        <f t="shared" ca="1" si="89"/>
        <v>7700000</v>
      </c>
      <c r="R1159" s="127"/>
      <c r="S1159" s="128"/>
      <c r="T1159" s="108">
        <f t="shared" si="86"/>
        <v>25200000</v>
      </c>
      <c r="U1159" s="174"/>
    </row>
    <row r="1160" spans="1:21" ht="17.45" customHeight="1" thickBot="1">
      <c r="A1160" s="284" t="s">
        <v>1611</v>
      </c>
      <c r="B1160" s="39">
        <v>1155</v>
      </c>
      <c r="C1160" s="666" t="s">
        <v>4494</v>
      </c>
      <c r="D1160" s="667" t="s">
        <v>4495</v>
      </c>
      <c r="E1160" s="373" t="s">
        <v>4496</v>
      </c>
      <c r="F1160" s="372"/>
      <c r="G1160" s="372"/>
      <c r="H1160" s="322" t="s">
        <v>4497</v>
      </c>
      <c r="I1160" s="343" t="s">
        <v>4498</v>
      </c>
      <c r="J1160" s="343" t="s">
        <v>4499</v>
      </c>
      <c r="K1160" s="444">
        <v>44168</v>
      </c>
      <c r="L1160" s="444">
        <v>45263</v>
      </c>
      <c r="M1160" s="193">
        <v>36</v>
      </c>
      <c r="N1160" s="376">
        <v>14400000</v>
      </c>
      <c r="O1160" s="193">
        <f t="shared" si="87"/>
        <v>400000</v>
      </c>
      <c r="P1160" s="194">
        <f t="shared" ca="1" si="88"/>
        <v>13.244103028549338</v>
      </c>
      <c r="Q1160" s="195">
        <f t="shared" ca="1" si="89"/>
        <v>5200000</v>
      </c>
      <c r="R1160" s="325">
        <f>'[1]Pascal Corpindo'!J55</f>
        <v>777500</v>
      </c>
      <c r="S1160" s="433">
        <f>'[1]Pascal Corpindo'!F56</f>
        <v>1</v>
      </c>
      <c r="T1160" s="198">
        <f t="shared" si="86"/>
        <v>13622500</v>
      </c>
      <c r="U1160" s="174"/>
    </row>
    <row r="1161" spans="1:21" ht="17.45" customHeight="1">
      <c r="B1161" s="26">
        <v>1156</v>
      </c>
      <c r="C1161" s="641" t="s">
        <v>4500</v>
      </c>
      <c r="D1161" s="642" t="s">
        <v>4501</v>
      </c>
      <c r="E1161" s="240" t="s">
        <v>79</v>
      </c>
      <c r="F1161" s="199"/>
      <c r="G1161" s="199"/>
      <c r="H1161" s="203" t="s">
        <v>4502</v>
      </c>
      <c r="I1161" s="204" t="s">
        <v>4503</v>
      </c>
      <c r="J1161" s="204" t="s">
        <v>4504</v>
      </c>
      <c r="K1161" s="446">
        <v>44139</v>
      </c>
      <c r="L1161" s="446">
        <v>45600</v>
      </c>
      <c r="M1161" s="178">
        <v>48</v>
      </c>
      <c r="N1161" s="353">
        <v>26400000</v>
      </c>
      <c r="O1161" s="178">
        <f t="shared" si="87"/>
        <v>550000</v>
      </c>
      <c r="P1161" s="288">
        <f t="shared" ca="1" si="88"/>
        <v>14.210769695216005</v>
      </c>
      <c r="Q1161" s="289">
        <f t="shared" ca="1" si="89"/>
        <v>7700000</v>
      </c>
      <c r="R1161" s="179"/>
      <c r="S1161" s="613"/>
      <c r="T1161" s="25">
        <f t="shared" si="86"/>
        <v>26400000</v>
      </c>
      <c r="U1161" s="174"/>
    </row>
    <row r="1162" spans="1:21" ht="17.45" customHeight="1">
      <c r="B1162" s="39">
        <v>1157</v>
      </c>
      <c r="C1162" s="380" t="s">
        <v>4500</v>
      </c>
      <c r="D1162" s="643" t="s">
        <v>4501</v>
      </c>
      <c r="E1162" s="246" t="s">
        <v>79</v>
      </c>
      <c r="F1162" s="220"/>
      <c r="G1162" s="220"/>
      <c r="H1162" s="223" t="s">
        <v>4505</v>
      </c>
      <c r="I1162" s="57" t="s">
        <v>4506</v>
      </c>
      <c r="J1162" s="57" t="s">
        <v>4507</v>
      </c>
      <c r="K1162" s="415">
        <v>44139</v>
      </c>
      <c r="L1162" s="415">
        <v>45600</v>
      </c>
      <c r="M1162" s="64">
        <v>48</v>
      </c>
      <c r="N1162" s="358">
        <v>26400000</v>
      </c>
      <c r="O1162" s="64">
        <f t="shared" si="87"/>
        <v>550000</v>
      </c>
      <c r="P1162" s="116">
        <f t="shared" ca="1" si="88"/>
        <v>14.210769695216005</v>
      </c>
      <c r="Q1162" s="117">
        <f t="shared" ca="1" si="89"/>
        <v>7700000</v>
      </c>
      <c r="R1162" s="61"/>
      <c r="S1162" s="348"/>
      <c r="T1162" s="38">
        <f t="shared" si="86"/>
        <v>26400000</v>
      </c>
      <c r="U1162" s="174"/>
    </row>
    <row r="1163" spans="1:21" ht="17.45" customHeight="1">
      <c r="B1163" s="26">
        <v>1158</v>
      </c>
      <c r="C1163" s="380" t="s">
        <v>4500</v>
      </c>
      <c r="D1163" s="643" t="s">
        <v>4501</v>
      </c>
      <c r="E1163" s="246" t="s">
        <v>79</v>
      </c>
      <c r="F1163" s="220"/>
      <c r="G1163" s="220"/>
      <c r="H1163" s="223" t="s">
        <v>4508</v>
      </c>
      <c r="I1163" s="57" t="s">
        <v>4509</v>
      </c>
      <c r="J1163" s="57" t="s">
        <v>4510</v>
      </c>
      <c r="K1163" s="415">
        <v>44139</v>
      </c>
      <c r="L1163" s="415">
        <v>45600</v>
      </c>
      <c r="M1163" s="64">
        <v>48</v>
      </c>
      <c r="N1163" s="358">
        <v>26400000</v>
      </c>
      <c r="O1163" s="64">
        <f t="shared" si="87"/>
        <v>550000</v>
      </c>
      <c r="P1163" s="116">
        <f t="shared" ca="1" si="88"/>
        <v>14.210769695216005</v>
      </c>
      <c r="Q1163" s="117">
        <f t="shared" ca="1" si="89"/>
        <v>7700000</v>
      </c>
      <c r="R1163" s="61"/>
      <c r="S1163" s="348"/>
      <c r="T1163" s="38">
        <f t="shared" si="86"/>
        <v>26400000</v>
      </c>
      <c r="U1163" s="174"/>
    </row>
    <row r="1164" spans="1:21" ht="17.45" customHeight="1">
      <c r="B1164" s="39">
        <v>1159</v>
      </c>
      <c r="C1164" s="380" t="s">
        <v>4500</v>
      </c>
      <c r="D1164" s="643" t="s">
        <v>4501</v>
      </c>
      <c r="E1164" s="246" t="s">
        <v>79</v>
      </c>
      <c r="F1164" s="220"/>
      <c r="G1164" s="220"/>
      <c r="H1164" s="223" t="s">
        <v>4511</v>
      </c>
      <c r="I1164" s="57" t="s">
        <v>4512</v>
      </c>
      <c r="J1164" s="57" t="s">
        <v>4513</v>
      </c>
      <c r="K1164" s="415">
        <v>44139</v>
      </c>
      <c r="L1164" s="415">
        <v>45600</v>
      </c>
      <c r="M1164" s="64">
        <v>48</v>
      </c>
      <c r="N1164" s="358">
        <v>26400000</v>
      </c>
      <c r="O1164" s="64">
        <f t="shared" si="87"/>
        <v>550000</v>
      </c>
      <c r="P1164" s="116">
        <f t="shared" ca="1" si="88"/>
        <v>14.210769695216005</v>
      </c>
      <c r="Q1164" s="117">
        <f t="shared" ca="1" si="89"/>
        <v>7700000</v>
      </c>
      <c r="R1164" s="61"/>
      <c r="S1164" s="348"/>
      <c r="T1164" s="38">
        <f t="shared" si="86"/>
        <v>26400000</v>
      </c>
      <c r="U1164" s="174"/>
    </row>
    <row r="1165" spans="1:21" ht="17.45" customHeight="1">
      <c r="B1165" s="26">
        <v>1160</v>
      </c>
      <c r="C1165" s="380" t="s">
        <v>4500</v>
      </c>
      <c r="D1165" s="643" t="s">
        <v>4501</v>
      </c>
      <c r="E1165" s="246" t="s">
        <v>79</v>
      </c>
      <c r="F1165" s="220"/>
      <c r="G1165" s="220"/>
      <c r="H1165" s="223" t="s">
        <v>4514</v>
      </c>
      <c r="I1165" s="57" t="s">
        <v>4515</v>
      </c>
      <c r="J1165" s="57" t="s">
        <v>4516</v>
      </c>
      <c r="K1165" s="415">
        <v>44139</v>
      </c>
      <c r="L1165" s="415">
        <v>45600</v>
      </c>
      <c r="M1165" s="64">
        <v>48</v>
      </c>
      <c r="N1165" s="358">
        <v>26400000</v>
      </c>
      <c r="O1165" s="64">
        <f t="shared" si="87"/>
        <v>550000</v>
      </c>
      <c r="P1165" s="116">
        <f t="shared" ca="1" si="88"/>
        <v>14.210769695216005</v>
      </c>
      <c r="Q1165" s="117">
        <f t="shared" ca="1" si="89"/>
        <v>7700000</v>
      </c>
      <c r="R1165" s="61"/>
      <c r="S1165" s="348"/>
      <c r="T1165" s="38">
        <f t="shared" si="86"/>
        <v>26400000</v>
      </c>
      <c r="U1165" s="174"/>
    </row>
    <row r="1166" spans="1:21" ht="17.45" customHeight="1">
      <c r="B1166" s="39">
        <v>1161</v>
      </c>
      <c r="C1166" s="380" t="s">
        <v>4517</v>
      </c>
      <c r="D1166" s="643" t="s">
        <v>4501</v>
      </c>
      <c r="E1166" s="246" t="s">
        <v>4518</v>
      </c>
      <c r="F1166" s="220"/>
      <c r="G1166" s="220"/>
      <c r="H1166" s="223" t="s">
        <v>4519</v>
      </c>
      <c r="I1166" s="57" t="s">
        <v>4520</v>
      </c>
      <c r="J1166" s="57" t="s">
        <v>4521</v>
      </c>
      <c r="K1166" s="415">
        <v>44135</v>
      </c>
      <c r="L1166" s="415">
        <v>45596</v>
      </c>
      <c r="M1166" s="64">
        <v>48</v>
      </c>
      <c r="N1166" s="358">
        <v>38400000</v>
      </c>
      <c r="O1166" s="64">
        <f t="shared" ref="O1166:O1229" si="90">N1166/M1166</f>
        <v>800000</v>
      </c>
      <c r="P1166" s="116">
        <f t="shared" ca="1" si="88"/>
        <v>14.344103028549338</v>
      </c>
      <c r="Q1166" s="117">
        <f t="shared" ca="1" si="89"/>
        <v>11200000</v>
      </c>
      <c r="R1166" s="61"/>
      <c r="S1166" s="348"/>
      <c r="T1166" s="38">
        <f t="shared" si="86"/>
        <v>38400000</v>
      </c>
      <c r="U1166" s="174"/>
    </row>
    <row r="1167" spans="1:21" ht="17.45" customHeight="1">
      <c r="B1167" s="26">
        <v>1162</v>
      </c>
      <c r="C1167" s="380" t="s">
        <v>4522</v>
      </c>
      <c r="D1167" s="643" t="s">
        <v>4501</v>
      </c>
      <c r="E1167" s="246" t="s">
        <v>4523</v>
      </c>
      <c r="F1167" s="220"/>
      <c r="G1167" s="220"/>
      <c r="H1167" s="223" t="s">
        <v>4524</v>
      </c>
      <c r="I1167" s="57" t="s">
        <v>4525</v>
      </c>
      <c r="J1167" s="57" t="s">
        <v>4526</v>
      </c>
      <c r="K1167" s="415">
        <v>44138</v>
      </c>
      <c r="L1167" s="415">
        <v>45599</v>
      </c>
      <c r="M1167" s="64">
        <v>48</v>
      </c>
      <c r="N1167" s="358">
        <v>26400000</v>
      </c>
      <c r="O1167" s="64">
        <f t="shared" si="90"/>
        <v>550000</v>
      </c>
      <c r="P1167" s="116">
        <f t="shared" ca="1" si="88"/>
        <v>14.244103028549338</v>
      </c>
      <c r="Q1167" s="117">
        <f t="shared" ca="1" si="89"/>
        <v>7700000</v>
      </c>
      <c r="R1167" s="61"/>
      <c r="S1167" s="348"/>
      <c r="T1167" s="38">
        <f t="shared" si="86"/>
        <v>26400000</v>
      </c>
      <c r="U1167" s="174"/>
    </row>
    <row r="1168" spans="1:21" ht="17.45" customHeight="1">
      <c r="B1168" s="39">
        <v>1163</v>
      </c>
      <c r="C1168" s="380" t="s">
        <v>4522</v>
      </c>
      <c r="D1168" s="643" t="s">
        <v>4501</v>
      </c>
      <c r="E1168" s="246" t="s">
        <v>4523</v>
      </c>
      <c r="F1168" s="220"/>
      <c r="G1168" s="220"/>
      <c r="H1168" s="223" t="s">
        <v>4527</v>
      </c>
      <c r="I1168" s="57" t="s">
        <v>4528</v>
      </c>
      <c r="J1168" s="57" t="s">
        <v>4529</v>
      </c>
      <c r="K1168" s="415">
        <v>44138</v>
      </c>
      <c r="L1168" s="415">
        <v>45599</v>
      </c>
      <c r="M1168" s="64">
        <v>48</v>
      </c>
      <c r="N1168" s="358">
        <v>26400000</v>
      </c>
      <c r="O1168" s="64">
        <f t="shared" si="90"/>
        <v>550000</v>
      </c>
      <c r="P1168" s="116">
        <f t="shared" ca="1" si="88"/>
        <v>14.244103028549338</v>
      </c>
      <c r="Q1168" s="117">
        <f t="shared" ca="1" si="89"/>
        <v>7700000</v>
      </c>
      <c r="R1168" s="61"/>
      <c r="S1168" s="348"/>
      <c r="T1168" s="38">
        <f t="shared" si="86"/>
        <v>26400000</v>
      </c>
      <c r="U1168" s="174"/>
    </row>
    <row r="1169" spans="2:21" ht="17.45" customHeight="1" thickBot="1">
      <c r="B1169" s="26">
        <v>1164</v>
      </c>
      <c r="C1169" s="666" t="s">
        <v>4530</v>
      </c>
      <c r="D1169" s="709" t="s">
        <v>4501</v>
      </c>
      <c r="E1169" s="373" t="s">
        <v>4531</v>
      </c>
      <c r="F1169" s="372"/>
      <c r="G1169" s="372"/>
      <c r="H1169" s="322" t="s">
        <v>4532</v>
      </c>
      <c r="I1169" s="343" t="s">
        <v>4533</v>
      </c>
      <c r="J1169" s="343" t="s">
        <v>4534</v>
      </c>
      <c r="K1169" s="444">
        <v>44139</v>
      </c>
      <c r="L1169" s="444">
        <v>45600</v>
      </c>
      <c r="M1169" s="193">
        <v>48</v>
      </c>
      <c r="N1169" s="376">
        <v>33600000</v>
      </c>
      <c r="O1169" s="193">
        <f t="shared" si="90"/>
        <v>700000</v>
      </c>
      <c r="P1169" s="194">
        <f t="shared" ca="1" si="88"/>
        <v>14.210769695216005</v>
      </c>
      <c r="Q1169" s="195">
        <f t="shared" ca="1" si="89"/>
        <v>9800000</v>
      </c>
      <c r="R1169" s="325"/>
      <c r="S1169" s="439"/>
      <c r="T1169" s="198">
        <f t="shared" si="86"/>
        <v>33600000</v>
      </c>
      <c r="U1169" s="174"/>
    </row>
    <row r="1170" spans="2:21" ht="17.45" customHeight="1">
      <c r="B1170" s="39">
        <v>1165</v>
      </c>
      <c r="C1170" s="641" t="s">
        <v>4535</v>
      </c>
      <c r="D1170" s="665" t="s">
        <v>4536</v>
      </c>
      <c r="E1170" s="240" t="s">
        <v>988</v>
      </c>
      <c r="F1170" s="199"/>
      <c r="G1170" s="199"/>
      <c r="H1170" s="203" t="s">
        <v>4537</v>
      </c>
      <c r="I1170" s="204" t="s">
        <v>4538</v>
      </c>
      <c r="J1170" s="204" t="s">
        <v>4539</v>
      </c>
      <c r="K1170" s="446">
        <v>44121</v>
      </c>
      <c r="L1170" s="446">
        <v>45582</v>
      </c>
      <c r="M1170" s="178">
        <v>48</v>
      </c>
      <c r="N1170" s="353">
        <v>33600000</v>
      </c>
      <c r="O1170" s="178">
        <f>N1170/M1170</f>
        <v>700000</v>
      </c>
      <c r="P1170" s="288">
        <f t="shared" ca="1" si="88"/>
        <v>14.810769695216004</v>
      </c>
      <c r="Q1170" s="289">
        <f t="shared" ca="1" si="89"/>
        <v>9800000</v>
      </c>
      <c r="R1170" s="179"/>
      <c r="S1170" s="346"/>
      <c r="T1170" s="25">
        <f>N1170-R1170</f>
        <v>33600000</v>
      </c>
      <c r="U1170" s="174"/>
    </row>
    <row r="1171" spans="2:21" ht="17.45" customHeight="1">
      <c r="B1171" s="26">
        <v>1166</v>
      </c>
      <c r="C1171" s="380" t="s">
        <v>4540</v>
      </c>
      <c r="D1171" s="647" t="s">
        <v>4536</v>
      </c>
      <c r="E1171" s="246" t="s">
        <v>4437</v>
      </c>
      <c r="F1171" s="220"/>
      <c r="G1171" s="220"/>
      <c r="H1171" s="223" t="s">
        <v>4541</v>
      </c>
      <c r="I1171" s="57" t="s">
        <v>4542</v>
      </c>
      <c r="J1171" s="57" t="s">
        <v>4543</v>
      </c>
      <c r="K1171" s="415">
        <v>44145</v>
      </c>
      <c r="L1171" s="415">
        <v>45240</v>
      </c>
      <c r="M1171" s="64">
        <v>36</v>
      </c>
      <c r="N1171" s="358">
        <v>36000000</v>
      </c>
      <c r="O1171" s="64">
        <f t="shared" si="90"/>
        <v>1000000</v>
      </c>
      <c r="P1171" s="116">
        <f t="shared" ca="1" si="88"/>
        <v>14.010769695216004</v>
      </c>
      <c r="Q1171" s="117">
        <f t="shared" ca="1" si="89"/>
        <v>14000000</v>
      </c>
      <c r="R1171" s="61">
        <f>[1]Doosan!J92</f>
        <v>7237627</v>
      </c>
      <c r="S1171" s="521">
        <f>[1]Doosan!F93</f>
        <v>6</v>
      </c>
      <c r="T1171" s="38">
        <f t="shared" si="86"/>
        <v>28762373</v>
      </c>
      <c r="U1171" s="174"/>
    </row>
    <row r="1172" spans="2:21" ht="17.45" customHeight="1">
      <c r="B1172" s="39">
        <v>1167</v>
      </c>
      <c r="C1172" s="380" t="s">
        <v>4544</v>
      </c>
      <c r="D1172" s="647" t="s">
        <v>4536</v>
      </c>
      <c r="E1172" s="246" t="s">
        <v>988</v>
      </c>
      <c r="F1172" s="220"/>
      <c r="G1172" s="220"/>
      <c r="H1172" s="223" t="s">
        <v>4545</v>
      </c>
      <c r="I1172" s="57" t="s">
        <v>4546</v>
      </c>
      <c r="J1172" s="57" t="s">
        <v>4547</v>
      </c>
      <c r="K1172" s="415">
        <v>44154</v>
      </c>
      <c r="L1172" s="415">
        <v>45249</v>
      </c>
      <c r="M1172" s="64">
        <v>36</v>
      </c>
      <c r="N1172" s="358">
        <v>25200000</v>
      </c>
      <c r="O1172" s="64">
        <f t="shared" si="90"/>
        <v>700000</v>
      </c>
      <c r="P1172" s="116">
        <f t="shared" ca="1" si="88"/>
        <v>13.710769695216005</v>
      </c>
      <c r="Q1172" s="117">
        <f t="shared" ca="1" si="89"/>
        <v>9100000</v>
      </c>
      <c r="R1172" s="61"/>
      <c r="S1172" s="521"/>
      <c r="T1172" s="38">
        <f t="shared" si="86"/>
        <v>25200000</v>
      </c>
      <c r="U1172" s="174"/>
    </row>
    <row r="1173" spans="2:21" ht="17.45" customHeight="1">
      <c r="B1173" s="26">
        <v>1168</v>
      </c>
      <c r="C1173" s="380" t="s">
        <v>4548</v>
      </c>
      <c r="D1173" s="647" t="s">
        <v>4536</v>
      </c>
      <c r="E1173" s="246" t="s">
        <v>988</v>
      </c>
      <c r="F1173" s="220"/>
      <c r="G1173" s="220"/>
      <c r="H1173" s="223" t="s">
        <v>4549</v>
      </c>
      <c r="I1173" s="57" t="s">
        <v>4550</v>
      </c>
      <c r="J1173" s="57" t="s">
        <v>4551</v>
      </c>
      <c r="K1173" s="415">
        <v>44164</v>
      </c>
      <c r="L1173" s="415">
        <v>45259</v>
      </c>
      <c r="M1173" s="64">
        <v>36</v>
      </c>
      <c r="N1173" s="358">
        <v>25200000</v>
      </c>
      <c r="O1173" s="64">
        <f t="shared" si="90"/>
        <v>700000</v>
      </c>
      <c r="P1173" s="116">
        <f t="shared" ca="1" si="88"/>
        <v>13.377436361882671</v>
      </c>
      <c r="Q1173" s="117">
        <f t="shared" ca="1" si="89"/>
        <v>9100000</v>
      </c>
      <c r="R1173" s="61"/>
      <c r="S1173" s="521"/>
      <c r="T1173" s="38">
        <f t="shared" si="86"/>
        <v>25200000</v>
      </c>
      <c r="U1173" s="174"/>
    </row>
    <row r="1174" spans="2:21" ht="17.45" customHeight="1">
      <c r="B1174" s="39">
        <v>1169</v>
      </c>
      <c r="C1174" s="380" t="s">
        <v>4552</v>
      </c>
      <c r="D1174" s="668" t="s">
        <v>4536</v>
      </c>
      <c r="E1174" s="246" t="s">
        <v>988</v>
      </c>
      <c r="F1174" s="220"/>
      <c r="G1174" s="220"/>
      <c r="H1174" s="223" t="s">
        <v>4553</v>
      </c>
      <c r="I1174" s="57" t="s">
        <v>4554</v>
      </c>
      <c r="J1174" s="57" t="s">
        <v>4555</v>
      </c>
      <c r="K1174" s="415">
        <v>44176</v>
      </c>
      <c r="L1174" s="415">
        <v>45271</v>
      </c>
      <c r="M1174" s="64">
        <v>36</v>
      </c>
      <c r="N1174" s="358">
        <v>25200000</v>
      </c>
      <c r="O1174" s="64">
        <f t="shared" si="90"/>
        <v>700000</v>
      </c>
      <c r="P1174" s="116">
        <f t="shared" ca="1" si="88"/>
        <v>12.97743636188267</v>
      </c>
      <c r="Q1174" s="117">
        <f t="shared" ca="1" si="89"/>
        <v>8400000</v>
      </c>
      <c r="R1174" s="61"/>
      <c r="S1174" s="348"/>
      <c r="T1174" s="38">
        <f t="shared" si="86"/>
        <v>25200000</v>
      </c>
      <c r="U1174" s="174"/>
    </row>
    <row r="1175" spans="2:21" ht="17.45" customHeight="1">
      <c r="B1175" s="26">
        <v>1170</v>
      </c>
      <c r="C1175" s="394" t="s">
        <v>4556</v>
      </c>
      <c r="D1175" s="668" t="s">
        <v>4536</v>
      </c>
      <c r="E1175" s="362" t="s">
        <v>209</v>
      </c>
      <c r="F1175" s="365"/>
      <c r="G1175" s="365"/>
      <c r="H1175" s="308" t="s">
        <v>4557</v>
      </c>
      <c r="I1175" s="69" t="s">
        <v>4558</v>
      </c>
      <c r="J1175" s="69" t="s">
        <v>4559</v>
      </c>
      <c r="K1175" s="459">
        <v>44275</v>
      </c>
      <c r="L1175" s="459">
        <v>45371</v>
      </c>
      <c r="M1175" s="73">
        <v>36</v>
      </c>
      <c r="N1175" s="367">
        <v>43200000</v>
      </c>
      <c r="O1175" s="73">
        <f t="shared" si="90"/>
        <v>1200000</v>
      </c>
      <c r="P1175" s="74">
        <f t="shared" ca="1" si="88"/>
        <v>9.6774363618826715</v>
      </c>
      <c r="Q1175" s="75">
        <f t="shared" ca="1" si="89"/>
        <v>10800000</v>
      </c>
      <c r="R1175" s="127"/>
      <c r="S1175" s="128"/>
      <c r="T1175" s="38">
        <f t="shared" si="86"/>
        <v>43200000</v>
      </c>
      <c r="U1175" s="174"/>
    </row>
    <row r="1176" spans="2:21" ht="17.45" customHeight="1">
      <c r="B1176" s="39">
        <v>1171</v>
      </c>
      <c r="C1176" s="394" t="s">
        <v>4560</v>
      </c>
      <c r="D1176" s="668" t="s">
        <v>4536</v>
      </c>
      <c r="E1176" s="246" t="s">
        <v>4561</v>
      </c>
      <c r="F1176" s="220"/>
      <c r="G1176" s="220"/>
      <c r="H1176" s="223" t="s">
        <v>4562</v>
      </c>
      <c r="I1176" s="57" t="s">
        <v>4563</v>
      </c>
      <c r="J1176" s="57" t="s">
        <v>4564</v>
      </c>
      <c r="K1176" s="415">
        <v>44326</v>
      </c>
      <c r="L1176" s="415">
        <v>45422</v>
      </c>
      <c r="M1176" s="64">
        <v>36</v>
      </c>
      <c r="N1176" s="358">
        <v>25200000</v>
      </c>
      <c r="O1176" s="64">
        <f t="shared" si="90"/>
        <v>700000</v>
      </c>
      <c r="P1176" s="116">
        <f t="shared" ca="1" si="88"/>
        <v>7.9774363618826705</v>
      </c>
      <c r="Q1176" s="117">
        <f t="shared" ca="1" si="89"/>
        <v>4900000</v>
      </c>
      <c r="R1176" s="61"/>
      <c r="S1176" s="118"/>
      <c r="T1176" s="38">
        <f t="shared" si="86"/>
        <v>25200000</v>
      </c>
      <c r="U1176" s="174"/>
    </row>
    <row r="1177" spans="2:21" ht="17.45" customHeight="1">
      <c r="B1177" s="26">
        <v>1172</v>
      </c>
      <c r="C1177" s="377" t="s">
        <v>4565</v>
      </c>
      <c r="D1177" s="668" t="s">
        <v>4536</v>
      </c>
      <c r="E1177" s="362" t="s">
        <v>4561</v>
      </c>
      <c r="F1177" s="220"/>
      <c r="G1177" s="220"/>
      <c r="H1177" s="223" t="s">
        <v>4566</v>
      </c>
      <c r="I1177" s="57" t="s">
        <v>4567</v>
      </c>
      <c r="J1177" s="57" t="s">
        <v>4568</v>
      </c>
      <c r="K1177" s="415">
        <v>44361</v>
      </c>
      <c r="L1177" s="415">
        <v>45457</v>
      </c>
      <c r="M1177" s="64">
        <v>36</v>
      </c>
      <c r="N1177" s="358">
        <v>25200000</v>
      </c>
      <c r="O1177" s="64">
        <f t="shared" si="90"/>
        <v>700000</v>
      </c>
      <c r="P1177" s="116">
        <f t="shared" ca="1" si="88"/>
        <v>6.8107696952160044</v>
      </c>
      <c r="Q1177" s="117">
        <f t="shared" ca="1" si="89"/>
        <v>4200000</v>
      </c>
      <c r="R1177" s="61"/>
      <c r="S1177" s="118"/>
      <c r="T1177" s="38">
        <f t="shared" si="86"/>
        <v>25200000</v>
      </c>
      <c r="U1177" s="174"/>
    </row>
    <row r="1178" spans="2:21" ht="17.45" customHeight="1">
      <c r="B1178" s="39">
        <v>1173</v>
      </c>
      <c r="C1178" s="380" t="s">
        <v>4569</v>
      </c>
      <c r="D1178" s="668" t="s">
        <v>4536</v>
      </c>
      <c r="E1178" s="246" t="s">
        <v>988</v>
      </c>
      <c r="F1178" s="220"/>
      <c r="G1178" s="220"/>
      <c r="H1178" s="223" t="s">
        <v>4570</v>
      </c>
      <c r="I1178" s="57" t="s">
        <v>4571</v>
      </c>
      <c r="J1178" s="57" t="s">
        <v>4572</v>
      </c>
      <c r="K1178" s="415">
        <v>44435</v>
      </c>
      <c r="L1178" s="415">
        <v>45531</v>
      </c>
      <c r="M1178" s="64">
        <v>36</v>
      </c>
      <c r="N1178" s="358">
        <v>27000000</v>
      </c>
      <c r="O1178" s="64">
        <f t="shared" si="90"/>
        <v>750000</v>
      </c>
      <c r="P1178" s="116">
        <f t="shared" ca="1" si="88"/>
        <v>4.3441030285493376</v>
      </c>
      <c r="Q1178" s="117">
        <f t="shared" ca="1" si="89"/>
        <v>3000000</v>
      </c>
      <c r="R1178" s="61"/>
      <c r="S1178" s="118"/>
      <c r="T1178" s="38">
        <f t="shared" si="86"/>
        <v>27000000</v>
      </c>
      <c r="U1178" s="174"/>
    </row>
    <row r="1179" spans="2:21" ht="17.45" customHeight="1" thickBot="1">
      <c r="B1179" s="26">
        <v>1174</v>
      </c>
      <c r="C1179" s="666" t="s">
        <v>4573</v>
      </c>
      <c r="D1179" s="696" t="s">
        <v>4536</v>
      </c>
      <c r="E1179" s="373" t="s">
        <v>988</v>
      </c>
      <c r="F1179" s="372"/>
      <c r="G1179" s="372"/>
      <c r="H1179" s="322" t="s">
        <v>4574</v>
      </c>
      <c r="I1179" s="343" t="s">
        <v>4575</v>
      </c>
      <c r="J1179" s="343" t="s">
        <v>4576</v>
      </c>
      <c r="K1179" s="444">
        <v>44476</v>
      </c>
      <c r="L1179" s="444">
        <v>45572</v>
      </c>
      <c r="M1179" s="193">
        <v>36</v>
      </c>
      <c r="N1179" s="376">
        <v>28800000</v>
      </c>
      <c r="O1179" s="193">
        <f t="shared" si="90"/>
        <v>800000</v>
      </c>
      <c r="P1179" s="194">
        <f t="shared" ca="1" si="88"/>
        <v>2.9774363618826709</v>
      </c>
      <c r="Q1179" s="195">
        <f t="shared" ca="1" si="89"/>
        <v>1600000</v>
      </c>
      <c r="R1179" s="325"/>
      <c r="S1179" s="433"/>
      <c r="T1179" s="198">
        <f t="shared" si="86"/>
        <v>28800000</v>
      </c>
      <c r="U1179" s="174"/>
    </row>
    <row r="1180" spans="2:21" ht="17.45" customHeight="1">
      <c r="B1180" s="39">
        <v>1175</v>
      </c>
      <c r="C1180" s="377" t="s">
        <v>4577</v>
      </c>
      <c r="D1180" s="664" t="s">
        <v>4578</v>
      </c>
      <c r="E1180" s="209" t="s">
        <v>4579</v>
      </c>
      <c r="F1180" s="210"/>
      <c r="G1180" s="210"/>
      <c r="H1180" s="211" t="s">
        <v>4580</v>
      </c>
      <c r="I1180" s="212" t="s">
        <v>4581</v>
      </c>
      <c r="J1180" s="212" t="s">
        <v>4582</v>
      </c>
      <c r="K1180" s="213">
        <v>44166</v>
      </c>
      <c r="L1180" s="213">
        <v>45627</v>
      </c>
      <c r="M1180" s="214">
        <v>48</v>
      </c>
      <c r="N1180" s="215">
        <v>18000000</v>
      </c>
      <c r="O1180" s="214">
        <f t="shared" si="90"/>
        <v>375000</v>
      </c>
      <c r="P1180" s="216">
        <f t="shared" ca="1" si="88"/>
        <v>13.310769695216004</v>
      </c>
      <c r="Q1180" s="217">
        <f t="shared" ca="1" si="89"/>
        <v>4875000</v>
      </c>
      <c r="R1180" s="105"/>
      <c r="S1180" s="134"/>
      <c r="T1180" s="630">
        <f t="shared" si="86"/>
        <v>18000000</v>
      </c>
      <c r="U1180" s="174"/>
    </row>
    <row r="1181" spans="2:21" ht="17.45" customHeight="1">
      <c r="B1181" s="26">
        <v>1176</v>
      </c>
      <c r="C1181" s="380" t="s">
        <v>4583</v>
      </c>
      <c r="D1181" s="643" t="s">
        <v>4578</v>
      </c>
      <c r="E1181" s="246" t="s">
        <v>4584</v>
      </c>
      <c r="F1181" s="220"/>
      <c r="G1181" s="220"/>
      <c r="H1181" s="223" t="s">
        <v>4585</v>
      </c>
      <c r="I1181" s="57" t="s">
        <v>4586</v>
      </c>
      <c r="J1181" s="57" t="s">
        <v>4587</v>
      </c>
      <c r="K1181" s="415">
        <v>44186</v>
      </c>
      <c r="L1181" s="415">
        <v>45647</v>
      </c>
      <c r="M1181" s="64">
        <v>48</v>
      </c>
      <c r="N1181" s="358">
        <v>48000000</v>
      </c>
      <c r="O1181" s="64">
        <f t="shared" si="90"/>
        <v>1000000</v>
      </c>
      <c r="P1181" s="116">
        <f t="shared" ca="1" si="88"/>
        <v>12.644103028549337</v>
      </c>
      <c r="Q1181" s="117">
        <f t="shared" ca="1" si="89"/>
        <v>12000000</v>
      </c>
      <c r="R1181" s="61"/>
      <c r="S1181" s="128"/>
      <c r="T1181" s="38">
        <f t="shared" si="86"/>
        <v>48000000</v>
      </c>
      <c r="U1181" s="174"/>
    </row>
    <row r="1182" spans="2:21" ht="17.45" customHeight="1">
      <c r="B1182" s="39">
        <v>1177</v>
      </c>
      <c r="C1182" s="380" t="s">
        <v>4588</v>
      </c>
      <c r="D1182" s="643" t="s">
        <v>4578</v>
      </c>
      <c r="E1182" s="246" t="s">
        <v>4579</v>
      </c>
      <c r="F1182" s="220"/>
      <c r="G1182" s="220"/>
      <c r="H1182" s="223" t="s">
        <v>4589</v>
      </c>
      <c r="I1182" s="57" t="s">
        <v>4590</v>
      </c>
      <c r="J1182" s="57" t="s">
        <v>4591</v>
      </c>
      <c r="K1182" s="415">
        <v>44166</v>
      </c>
      <c r="L1182" s="415">
        <v>45627</v>
      </c>
      <c r="M1182" s="64">
        <v>48</v>
      </c>
      <c r="N1182" s="358">
        <v>18000000</v>
      </c>
      <c r="O1182" s="64">
        <f t="shared" si="90"/>
        <v>375000</v>
      </c>
      <c r="P1182" s="116">
        <f t="shared" ca="1" si="88"/>
        <v>13.310769695216004</v>
      </c>
      <c r="Q1182" s="117">
        <f t="shared" ca="1" si="89"/>
        <v>4875000</v>
      </c>
      <c r="R1182" s="61"/>
      <c r="S1182" s="118"/>
      <c r="T1182" s="38">
        <f t="shared" si="86"/>
        <v>18000000</v>
      </c>
      <c r="U1182" s="174"/>
    </row>
    <row r="1183" spans="2:21" ht="17.45" customHeight="1">
      <c r="B1183" s="26">
        <v>1178</v>
      </c>
      <c r="C1183" s="380" t="s">
        <v>4592</v>
      </c>
      <c r="D1183" s="643" t="s">
        <v>4578</v>
      </c>
      <c r="E1183" s="362" t="s">
        <v>4593</v>
      </c>
      <c r="F1183" s="220"/>
      <c r="G1183" s="220"/>
      <c r="H1183" s="223" t="s">
        <v>4594</v>
      </c>
      <c r="I1183" s="57" t="s">
        <v>4595</v>
      </c>
      <c r="J1183" s="57" t="s">
        <v>4596</v>
      </c>
      <c r="K1183" s="415">
        <v>44250</v>
      </c>
      <c r="L1183" s="415">
        <v>45711</v>
      </c>
      <c r="M1183" s="64">
        <v>48</v>
      </c>
      <c r="N1183" s="358">
        <v>19200000</v>
      </c>
      <c r="O1183" s="64">
        <f t="shared" si="90"/>
        <v>400000</v>
      </c>
      <c r="P1183" s="116">
        <f t="shared" ca="1" si="88"/>
        <v>10.510769695216004</v>
      </c>
      <c r="Q1183" s="117">
        <f t="shared" ca="1" si="89"/>
        <v>4000000</v>
      </c>
      <c r="R1183" s="61">
        <f>'[1]Fresenius Kabi'!J67</f>
        <v>1795414</v>
      </c>
      <c r="S1183" s="118">
        <f>'[1]Fresenius Kabi'!F68</f>
        <v>2</v>
      </c>
      <c r="T1183" s="38">
        <f t="shared" si="86"/>
        <v>17404586</v>
      </c>
      <c r="U1183" s="174"/>
    </row>
    <row r="1184" spans="2:21" ht="17.45" customHeight="1">
      <c r="B1184" s="39">
        <v>1179</v>
      </c>
      <c r="C1184" s="380" t="s">
        <v>4597</v>
      </c>
      <c r="D1184" s="668" t="s">
        <v>4578</v>
      </c>
      <c r="E1184" s="246" t="s">
        <v>4579</v>
      </c>
      <c r="F1184" s="220"/>
      <c r="G1184" s="220" t="s">
        <v>1077</v>
      </c>
      <c r="H1184" s="223" t="s">
        <v>4598</v>
      </c>
      <c r="I1184" s="57" t="s">
        <v>4599</v>
      </c>
      <c r="J1184" s="57" t="s">
        <v>4600</v>
      </c>
      <c r="K1184" s="415">
        <v>44395</v>
      </c>
      <c r="L1184" s="415">
        <v>45856</v>
      </c>
      <c r="M1184" s="64">
        <v>48</v>
      </c>
      <c r="N1184" s="358">
        <v>19200000</v>
      </c>
      <c r="O1184" s="64">
        <f t="shared" si="90"/>
        <v>400000</v>
      </c>
      <c r="P1184" s="116">
        <f t="shared" ca="1" si="88"/>
        <v>5.6774363618826706</v>
      </c>
      <c r="Q1184" s="117">
        <f t="shared" ca="1" si="89"/>
        <v>2000000</v>
      </c>
      <c r="R1184" s="61"/>
      <c r="S1184" s="118"/>
      <c r="T1184" s="38">
        <f t="shared" si="86"/>
        <v>19200000</v>
      </c>
      <c r="U1184" s="174"/>
    </row>
    <row r="1185" spans="2:21" ht="17.45" customHeight="1">
      <c r="B1185" s="26">
        <v>1180</v>
      </c>
      <c r="C1185" s="380" t="s">
        <v>4601</v>
      </c>
      <c r="D1185" s="643" t="s">
        <v>4578</v>
      </c>
      <c r="E1185" s="246" t="s">
        <v>4602</v>
      </c>
      <c r="F1185" s="220"/>
      <c r="G1185" s="220"/>
      <c r="H1185" s="223" t="s">
        <v>4603</v>
      </c>
      <c r="I1185" s="57" t="s">
        <v>4604</v>
      </c>
      <c r="J1185" s="57" t="s">
        <v>4605</v>
      </c>
      <c r="K1185" s="415">
        <v>44487</v>
      </c>
      <c r="L1185" s="415">
        <v>45948</v>
      </c>
      <c r="M1185" s="64">
        <v>48</v>
      </c>
      <c r="N1185" s="358">
        <v>19200000</v>
      </c>
      <c r="O1185" s="64">
        <f t="shared" si="90"/>
        <v>400000</v>
      </c>
      <c r="P1185" s="116">
        <f t="shared" ca="1" si="88"/>
        <v>2.6107696952160042</v>
      </c>
      <c r="Q1185" s="117">
        <f t="shared" ca="1" si="89"/>
        <v>800000</v>
      </c>
      <c r="R1185" s="61"/>
      <c r="S1185" s="118"/>
      <c r="T1185" s="225">
        <f t="shared" si="86"/>
        <v>19200000</v>
      </c>
      <c r="U1185" s="174"/>
    </row>
    <row r="1186" spans="2:21" ht="17.45" customHeight="1" thickBot="1">
      <c r="B1186" s="39">
        <v>1181</v>
      </c>
      <c r="C1186" s="394" t="s">
        <v>4606</v>
      </c>
      <c r="D1186" s="647" t="s">
        <v>4578</v>
      </c>
      <c r="E1186" s="209" t="s">
        <v>4579</v>
      </c>
      <c r="F1186" s="365"/>
      <c r="G1186" s="365"/>
      <c r="H1186" s="308" t="s">
        <v>4607</v>
      </c>
      <c r="I1186" s="69" t="s">
        <v>4608</v>
      </c>
      <c r="J1186" s="69" t="s">
        <v>4609</v>
      </c>
      <c r="K1186" s="459">
        <v>44501</v>
      </c>
      <c r="L1186" s="459">
        <v>45962</v>
      </c>
      <c r="M1186" s="73">
        <v>48</v>
      </c>
      <c r="N1186" s="367">
        <v>19200000</v>
      </c>
      <c r="O1186" s="73">
        <f t="shared" si="90"/>
        <v>400000</v>
      </c>
      <c r="P1186" s="116">
        <f t="shared" ca="1" si="88"/>
        <v>2.1441030285493374</v>
      </c>
      <c r="Q1186" s="117">
        <f t="shared" ca="1" si="89"/>
        <v>800000</v>
      </c>
      <c r="R1186" s="76"/>
      <c r="S1186" s="134"/>
      <c r="T1186" s="630">
        <f t="shared" si="86"/>
        <v>19200000</v>
      </c>
      <c r="U1186" s="174"/>
    </row>
    <row r="1187" spans="2:21" ht="17.45" customHeight="1">
      <c r="B1187" s="26">
        <v>1182</v>
      </c>
      <c r="C1187" s="641" t="s">
        <v>4610</v>
      </c>
      <c r="D1187" s="665" t="s">
        <v>4611</v>
      </c>
      <c r="E1187" s="240" t="s">
        <v>4612</v>
      </c>
      <c r="F1187" s="199"/>
      <c r="G1187" s="199"/>
      <c r="H1187" s="203" t="s">
        <v>4613</v>
      </c>
      <c r="I1187" s="204" t="s">
        <v>4614</v>
      </c>
      <c r="J1187" s="204" t="s">
        <v>4615</v>
      </c>
      <c r="K1187" s="446">
        <v>44166</v>
      </c>
      <c r="L1187" s="446">
        <v>45627</v>
      </c>
      <c r="M1187" s="178">
        <v>48</v>
      </c>
      <c r="N1187" s="353">
        <v>19200000</v>
      </c>
      <c r="O1187" s="178">
        <f t="shared" si="90"/>
        <v>400000</v>
      </c>
      <c r="P1187" s="288">
        <f t="shared" ca="1" si="88"/>
        <v>13.310769695216004</v>
      </c>
      <c r="Q1187" s="289">
        <f t="shared" ca="1" si="89"/>
        <v>5200000</v>
      </c>
      <c r="R1187" s="179"/>
      <c r="S1187" s="346"/>
      <c r="T1187" s="25">
        <f t="shared" si="86"/>
        <v>19200000</v>
      </c>
      <c r="U1187" s="174"/>
    </row>
    <row r="1188" spans="2:21" ht="17.45" customHeight="1">
      <c r="B1188" s="39">
        <v>1183</v>
      </c>
      <c r="C1188" s="380" t="s">
        <v>4616</v>
      </c>
      <c r="D1188" s="647" t="s">
        <v>4611</v>
      </c>
      <c r="E1188" s="246" t="s">
        <v>4579</v>
      </c>
      <c r="F1188" s="220"/>
      <c r="G1188" s="220"/>
      <c r="H1188" s="223" t="s">
        <v>4617</v>
      </c>
      <c r="I1188" s="57" t="s">
        <v>4618</v>
      </c>
      <c r="J1188" s="57" t="s">
        <v>4619</v>
      </c>
      <c r="K1188" s="415">
        <v>44166</v>
      </c>
      <c r="L1188" s="415">
        <v>45627</v>
      </c>
      <c r="M1188" s="64">
        <v>48</v>
      </c>
      <c r="N1188" s="358">
        <v>18000000</v>
      </c>
      <c r="O1188" s="64">
        <f t="shared" si="90"/>
        <v>375000</v>
      </c>
      <c r="P1188" s="116">
        <f t="shared" ca="1" si="88"/>
        <v>13.310769695216004</v>
      </c>
      <c r="Q1188" s="117">
        <f t="shared" ca="1" si="89"/>
        <v>4875000</v>
      </c>
      <c r="R1188" s="61"/>
      <c r="S1188" s="521"/>
      <c r="T1188" s="38">
        <f t="shared" si="86"/>
        <v>18000000</v>
      </c>
      <c r="U1188" s="174"/>
    </row>
    <row r="1189" spans="2:21" ht="17.45" customHeight="1">
      <c r="B1189" s="26">
        <v>1184</v>
      </c>
      <c r="C1189" s="380" t="s">
        <v>4616</v>
      </c>
      <c r="D1189" s="647" t="s">
        <v>4611</v>
      </c>
      <c r="E1189" s="246" t="s">
        <v>4579</v>
      </c>
      <c r="F1189" s="220" t="s">
        <v>2033</v>
      </c>
      <c r="G1189" s="220" t="s">
        <v>529</v>
      </c>
      <c r="H1189" s="223" t="s">
        <v>4620</v>
      </c>
      <c r="I1189" s="57" t="s">
        <v>4621</v>
      </c>
      <c r="J1189" s="57" t="s">
        <v>4622</v>
      </c>
      <c r="K1189" s="415">
        <v>44166</v>
      </c>
      <c r="L1189" s="415">
        <v>45627</v>
      </c>
      <c r="M1189" s="64">
        <v>48</v>
      </c>
      <c r="N1189" s="358">
        <v>18000000</v>
      </c>
      <c r="O1189" s="64">
        <f t="shared" si="90"/>
        <v>375000</v>
      </c>
      <c r="P1189" s="116">
        <f t="shared" ca="1" si="88"/>
        <v>13.310769695216004</v>
      </c>
      <c r="Q1189" s="117">
        <f t="shared" ca="1" si="89"/>
        <v>4875000</v>
      </c>
      <c r="R1189" s="61">
        <f>'[1]Ethica Industri'!J141</f>
        <v>1062800</v>
      </c>
      <c r="S1189" s="521">
        <f>'[1]Ethica Industri'!F142</f>
        <v>2</v>
      </c>
      <c r="T1189" s="38">
        <f t="shared" ref="T1189:T1268" si="91">N1189-R1189</f>
        <v>16937200</v>
      </c>
      <c r="U1189" s="174"/>
    </row>
    <row r="1190" spans="2:21" ht="17.45" customHeight="1">
      <c r="B1190" s="39">
        <v>1185</v>
      </c>
      <c r="C1190" s="380" t="s">
        <v>4616</v>
      </c>
      <c r="D1190" s="647" t="s">
        <v>4611</v>
      </c>
      <c r="E1190" s="246" t="s">
        <v>4579</v>
      </c>
      <c r="F1190" s="220"/>
      <c r="G1190" s="220"/>
      <c r="H1190" s="223" t="s">
        <v>4623</v>
      </c>
      <c r="I1190" s="57" t="s">
        <v>4624</v>
      </c>
      <c r="J1190" s="57" t="s">
        <v>4625</v>
      </c>
      <c r="K1190" s="415">
        <v>44166</v>
      </c>
      <c r="L1190" s="415">
        <v>45627</v>
      </c>
      <c r="M1190" s="64">
        <v>48</v>
      </c>
      <c r="N1190" s="358">
        <v>18000000</v>
      </c>
      <c r="O1190" s="64">
        <f t="shared" si="90"/>
        <v>375000</v>
      </c>
      <c r="P1190" s="116">
        <f t="shared" ca="1" si="88"/>
        <v>13.310769695216004</v>
      </c>
      <c r="Q1190" s="117">
        <f t="shared" ca="1" si="89"/>
        <v>4875000</v>
      </c>
      <c r="R1190" s="61"/>
      <c r="S1190" s="521"/>
      <c r="T1190" s="38">
        <f t="shared" si="91"/>
        <v>18000000</v>
      </c>
      <c r="U1190" s="174"/>
    </row>
    <row r="1191" spans="2:21" ht="17.45" customHeight="1">
      <c r="B1191" s="26">
        <v>1186</v>
      </c>
      <c r="C1191" s="380" t="s">
        <v>4616</v>
      </c>
      <c r="D1191" s="647" t="s">
        <v>4611</v>
      </c>
      <c r="E1191" s="246" t="s">
        <v>4579</v>
      </c>
      <c r="F1191" s="220"/>
      <c r="G1191" s="220"/>
      <c r="H1191" s="223" t="s">
        <v>4626</v>
      </c>
      <c r="I1191" s="57" t="s">
        <v>4627</v>
      </c>
      <c r="J1191" s="57" t="s">
        <v>4628</v>
      </c>
      <c r="K1191" s="415">
        <v>44166</v>
      </c>
      <c r="L1191" s="415">
        <v>45627</v>
      </c>
      <c r="M1191" s="64">
        <v>48</v>
      </c>
      <c r="N1191" s="358">
        <v>18000000</v>
      </c>
      <c r="O1191" s="64">
        <f t="shared" si="90"/>
        <v>375000</v>
      </c>
      <c r="P1191" s="116">
        <f t="shared" ca="1" si="88"/>
        <v>13.310769695216004</v>
      </c>
      <c r="Q1191" s="117">
        <f t="shared" ca="1" si="89"/>
        <v>4875000</v>
      </c>
      <c r="R1191" s="61"/>
      <c r="S1191" s="521"/>
      <c r="T1191" s="38">
        <f t="shared" si="91"/>
        <v>18000000</v>
      </c>
      <c r="U1191" s="174"/>
    </row>
    <row r="1192" spans="2:21" ht="17.45" customHeight="1">
      <c r="B1192" s="39">
        <v>1187</v>
      </c>
      <c r="C1192" s="380" t="s">
        <v>4616</v>
      </c>
      <c r="D1192" s="647" t="s">
        <v>4611</v>
      </c>
      <c r="E1192" s="246" t="s">
        <v>4579</v>
      </c>
      <c r="F1192" s="220"/>
      <c r="G1192" s="220"/>
      <c r="H1192" s="223" t="s">
        <v>4629</v>
      </c>
      <c r="I1192" s="57" t="s">
        <v>4630</v>
      </c>
      <c r="J1192" s="57" t="s">
        <v>4631</v>
      </c>
      <c r="K1192" s="415">
        <v>44166</v>
      </c>
      <c r="L1192" s="415">
        <v>45627</v>
      </c>
      <c r="M1192" s="64">
        <v>48</v>
      </c>
      <c r="N1192" s="358">
        <v>18000000</v>
      </c>
      <c r="O1192" s="64">
        <f t="shared" si="90"/>
        <v>375000</v>
      </c>
      <c r="P1192" s="116">
        <f t="shared" ca="1" si="88"/>
        <v>13.310769695216004</v>
      </c>
      <c r="Q1192" s="117">
        <f t="shared" ca="1" si="89"/>
        <v>4875000</v>
      </c>
      <c r="R1192" s="61"/>
      <c r="S1192" s="521"/>
      <c r="T1192" s="38">
        <f t="shared" si="91"/>
        <v>18000000</v>
      </c>
      <c r="U1192" s="174"/>
    </row>
    <row r="1193" spans="2:21" ht="17.45" customHeight="1">
      <c r="B1193" s="26">
        <v>1188</v>
      </c>
      <c r="C1193" s="380" t="s">
        <v>4616</v>
      </c>
      <c r="D1193" s="647" t="s">
        <v>4611</v>
      </c>
      <c r="E1193" s="246" t="s">
        <v>4579</v>
      </c>
      <c r="F1193" s="220"/>
      <c r="G1193" s="220"/>
      <c r="H1193" s="223" t="s">
        <v>4632</v>
      </c>
      <c r="I1193" s="57" t="s">
        <v>4633</v>
      </c>
      <c r="J1193" s="57" t="s">
        <v>4634</v>
      </c>
      <c r="K1193" s="415">
        <v>44166</v>
      </c>
      <c r="L1193" s="415">
        <v>45627</v>
      </c>
      <c r="M1193" s="64">
        <v>48</v>
      </c>
      <c r="N1193" s="358">
        <v>18000000</v>
      </c>
      <c r="O1193" s="64">
        <f t="shared" si="90"/>
        <v>375000</v>
      </c>
      <c r="P1193" s="116">
        <f t="shared" ca="1" si="88"/>
        <v>13.310769695216004</v>
      </c>
      <c r="Q1193" s="117">
        <f t="shared" ca="1" si="89"/>
        <v>4875000</v>
      </c>
      <c r="R1193" s="61"/>
      <c r="S1193" s="521"/>
      <c r="T1193" s="38">
        <f t="shared" si="91"/>
        <v>18000000</v>
      </c>
      <c r="U1193" s="174"/>
    </row>
    <row r="1194" spans="2:21" ht="17.45" customHeight="1">
      <c r="B1194" s="39">
        <v>1189</v>
      </c>
      <c r="C1194" s="380" t="s">
        <v>4616</v>
      </c>
      <c r="D1194" s="647" t="s">
        <v>4611</v>
      </c>
      <c r="E1194" s="246" t="s">
        <v>4579</v>
      </c>
      <c r="F1194" s="220"/>
      <c r="G1194" s="220"/>
      <c r="H1194" s="223" t="s">
        <v>4635</v>
      </c>
      <c r="I1194" s="57" t="s">
        <v>4636</v>
      </c>
      <c r="J1194" s="57" t="s">
        <v>4637</v>
      </c>
      <c r="K1194" s="415">
        <v>44166</v>
      </c>
      <c r="L1194" s="415">
        <v>45627</v>
      </c>
      <c r="M1194" s="64">
        <v>48</v>
      </c>
      <c r="N1194" s="358">
        <v>18000000</v>
      </c>
      <c r="O1194" s="64">
        <f t="shared" si="90"/>
        <v>375000</v>
      </c>
      <c r="P1194" s="116">
        <f t="shared" ca="1" si="88"/>
        <v>13.310769695216004</v>
      </c>
      <c r="Q1194" s="117">
        <f t="shared" ca="1" si="89"/>
        <v>4875000</v>
      </c>
      <c r="R1194" s="61"/>
      <c r="S1194" s="521"/>
      <c r="T1194" s="38">
        <f t="shared" si="91"/>
        <v>18000000</v>
      </c>
      <c r="U1194" s="174"/>
    </row>
    <row r="1195" spans="2:21" ht="17.45" customHeight="1">
      <c r="B1195" s="26">
        <v>1190</v>
      </c>
      <c r="C1195" s="380" t="s">
        <v>4616</v>
      </c>
      <c r="D1195" s="647" t="s">
        <v>4611</v>
      </c>
      <c r="E1195" s="246" t="s">
        <v>4579</v>
      </c>
      <c r="F1195" s="220" t="s">
        <v>58</v>
      </c>
      <c r="G1195" s="220" t="s">
        <v>1113</v>
      </c>
      <c r="H1195" s="223" t="s">
        <v>4638</v>
      </c>
      <c r="I1195" s="57" t="s">
        <v>4639</v>
      </c>
      <c r="J1195" s="57" t="s">
        <v>4640</v>
      </c>
      <c r="K1195" s="415">
        <v>44166</v>
      </c>
      <c r="L1195" s="415">
        <v>45627</v>
      </c>
      <c r="M1195" s="64">
        <v>48</v>
      </c>
      <c r="N1195" s="358">
        <v>18000000</v>
      </c>
      <c r="O1195" s="64">
        <f t="shared" si="90"/>
        <v>375000</v>
      </c>
      <c r="P1195" s="116">
        <f t="shared" ca="1" si="88"/>
        <v>13.310769695216004</v>
      </c>
      <c r="Q1195" s="117">
        <f t="shared" ca="1" si="89"/>
        <v>4875000</v>
      </c>
      <c r="R1195" s="61">
        <f>'[1]Ethica Industri'!J68</f>
        <v>712800</v>
      </c>
      <c r="S1195" s="521">
        <f>'[1]Ethica Industri'!F69</f>
        <v>1</v>
      </c>
      <c r="T1195" s="38">
        <f t="shared" si="91"/>
        <v>17287200</v>
      </c>
      <c r="U1195" s="174"/>
    </row>
    <row r="1196" spans="2:21" ht="17.45" customHeight="1">
      <c r="B1196" s="39">
        <v>1191</v>
      </c>
      <c r="C1196" s="380" t="s">
        <v>4616</v>
      </c>
      <c r="D1196" s="647" t="s">
        <v>4611</v>
      </c>
      <c r="E1196" s="246" t="s">
        <v>4579</v>
      </c>
      <c r="F1196" s="220"/>
      <c r="G1196" s="220"/>
      <c r="H1196" s="223" t="s">
        <v>4641</v>
      </c>
      <c r="I1196" s="57" t="s">
        <v>4642</v>
      </c>
      <c r="J1196" s="57" t="s">
        <v>4643</v>
      </c>
      <c r="K1196" s="415">
        <v>44166</v>
      </c>
      <c r="L1196" s="415">
        <v>45627</v>
      </c>
      <c r="M1196" s="64">
        <v>48</v>
      </c>
      <c r="N1196" s="358">
        <v>18000000</v>
      </c>
      <c r="O1196" s="64">
        <f t="shared" si="90"/>
        <v>375000</v>
      </c>
      <c r="P1196" s="116">
        <f t="shared" ca="1" si="88"/>
        <v>13.310769695216004</v>
      </c>
      <c r="Q1196" s="117">
        <f t="shared" ca="1" si="89"/>
        <v>4875000</v>
      </c>
      <c r="R1196" s="61"/>
      <c r="S1196" s="521"/>
      <c r="T1196" s="38">
        <f t="shared" si="91"/>
        <v>18000000</v>
      </c>
      <c r="U1196" s="174"/>
    </row>
    <row r="1197" spans="2:21" ht="17.45" customHeight="1">
      <c r="B1197" s="26">
        <v>1192</v>
      </c>
      <c r="C1197" s="380" t="s">
        <v>4616</v>
      </c>
      <c r="D1197" s="668" t="s">
        <v>4611</v>
      </c>
      <c r="E1197" s="246" t="s">
        <v>4579</v>
      </c>
      <c r="F1197" s="220"/>
      <c r="G1197" s="220"/>
      <c r="H1197" s="223" t="s">
        <v>4644</v>
      </c>
      <c r="I1197" s="57" t="s">
        <v>4645</v>
      </c>
      <c r="J1197" s="57" t="s">
        <v>4646</v>
      </c>
      <c r="K1197" s="415">
        <v>44166</v>
      </c>
      <c r="L1197" s="415">
        <v>45627</v>
      </c>
      <c r="M1197" s="64">
        <v>48</v>
      </c>
      <c r="N1197" s="358">
        <v>18000000</v>
      </c>
      <c r="O1197" s="64">
        <f t="shared" si="90"/>
        <v>375000</v>
      </c>
      <c r="P1197" s="116">
        <f t="shared" ca="1" si="88"/>
        <v>13.310769695216004</v>
      </c>
      <c r="Q1197" s="117">
        <f t="shared" ca="1" si="89"/>
        <v>4875000</v>
      </c>
      <c r="R1197" s="61"/>
      <c r="S1197" s="348"/>
      <c r="T1197" s="38">
        <f t="shared" si="91"/>
        <v>18000000</v>
      </c>
      <c r="U1197" s="174"/>
    </row>
    <row r="1198" spans="2:21" ht="17.45" customHeight="1">
      <c r="B1198" s="39">
        <v>1193</v>
      </c>
      <c r="C1198" s="399" t="s">
        <v>4647</v>
      </c>
      <c r="D1198" s="708" t="s">
        <v>4611</v>
      </c>
      <c r="E1198" s="253" t="s">
        <v>4612</v>
      </c>
      <c r="F1198" s="262"/>
      <c r="G1198" s="262"/>
      <c r="H1198" s="335" t="s">
        <v>4648</v>
      </c>
      <c r="I1198" s="336" t="s">
        <v>4649</v>
      </c>
      <c r="J1198" s="336" t="s">
        <v>4650</v>
      </c>
      <c r="K1198" s="422">
        <v>44175</v>
      </c>
      <c r="L1198" s="422">
        <v>45636</v>
      </c>
      <c r="M1198" s="60">
        <v>48</v>
      </c>
      <c r="N1198" s="371">
        <v>19200000</v>
      </c>
      <c r="O1198" s="60">
        <f t="shared" si="90"/>
        <v>400000</v>
      </c>
      <c r="P1198" s="74">
        <f t="shared" ca="1" si="88"/>
        <v>13.010769695216004</v>
      </c>
      <c r="Q1198" s="75">
        <f t="shared" ca="1" si="89"/>
        <v>5200000</v>
      </c>
      <c r="R1198" s="127"/>
      <c r="S1198" s="128"/>
      <c r="T1198" s="108">
        <f t="shared" si="91"/>
        <v>19200000</v>
      </c>
      <c r="U1198" s="174"/>
    </row>
    <row r="1199" spans="2:21" ht="17.45" customHeight="1">
      <c r="B1199" s="26">
        <v>1194</v>
      </c>
      <c r="C1199" s="380" t="s">
        <v>4651</v>
      </c>
      <c r="D1199" s="668" t="s">
        <v>4611</v>
      </c>
      <c r="E1199" s="246" t="s">
        <v>4612</v>
      </c>
      <c r="F1199" s="220"/>
      <c r="G1199" s="220"/>
      <c r="H1199" s="223" t="s">
        <v>4652</v>
      </c>
      <c r="I1199" s="57" t="s">
        <v>4653</v>
      </c>
      <c r="J1199" s="57" t="s">
        <v>4654</v>
      </c>
      <c r="K1199" s="415">
        <v>44298</v>
      </c>
      <c r="L1199" s="415">
        <v>45759</v>
      </c>
      <c r="M1199" s="64">
        <v>48</v>
      </c>
      <c r="N1199" s="358">
        <v>19200000</v>
      </c>
      <c r="O1199" s="64">
        <f t="shared" si="90"/>
        <v>400000</v>
      </c>
      <c r="P1199" s="116">
        <f t="shared" ref="P1199:P1262" ca="1" si="92">($P$3-K1199)/30</f>
        <v>8.910769695216004</v>
      </c>
      <c r="Q1199" s="117">
        <f t="shared" ref="Q1199:Q1262" ca="1" si="93">LEFT(P1199,2)*O1199</f>
        <v>3200000</v>
      </c>
      <c r="R1199" s="61"/>
      <c r="S1199" s="118"/>
      <c r="T1199" s="38">
        <f t="shared" si="91"/>
        <v>19200000</v>
      </c>
      <c r="U1199" s="174"/>
    </row>
    <row r="1200" spans="2:21" ht="17.45" customHeight="1">
      <c r="B1200" s="39">
        <v>1195</v>
      </c>
      <c r="C1200" s="380" t="s">
        <v>4655</v>
      </c>
      <c r="D1200" s="643" t="s">
        <v>4611</v>
      </c>
      <c r="E1200" s="246" t="s">
        <v>4612</v>
      </c>
      <c r="F1200" s="220"/>
      <c r="G1200" s="220" t="s">
        <v>1077</v>
      </c>
      <c r="H1200" s="223"/>
      <c r="I1200" s="57"/>
      <c r="J1200" s="57"/>
      <c r="K1200" s="415">
        <v>44368</v>
      </c>
      <c r="L1200" s="415">
        <v>45829</v>
      </c>
      <c r="M1200" s="64">
        <v>48</v>
      </c>
      <c r="N1200" s="358">
        <v>19200000</v>
      </c>
      <c r="O1200" s="64">
        <f t="shared" si="90"/>
        <v>400000</v>
      </c>
      <c r="P1200" s="116">
        <f t="shared" ca="1" si="92"/>
        <v>6.577436361882671</v>
      </c>
      <c r="Q1200" s="117">
        <f t="shared" ca="1" si="93"/>
        <v>2400000</v>
      </c>
      <c r="R1200" s="61"/>
      <c r="S1200" s="118"/>
      <c r="T1200" s="38">
        <f t="shared" si="91"/>
        <v>19200000</v>
      </c>
      <c r="U1200" s="174"/>
    </row>
    <row r="1201" spans="2:21" ht="17.45" customHeight="1">
      <c r="B1201" s="26">
        <v>1196</v>
      </c>
      <c r="C1201" s="380" t="s">
        <v>4655</v>
      </c>
      <c r="D1201" s="643" t="s">
        <v>4611</v>
      </c>
      <c r="E1201" s="246" t="s">
        <v>4612</v>
      </c>
      <c r="F1201" s="220"/>
      <c r="G1201" s="220" t="s">
        <v>1077</v>
      </c>
      <c r="H1201" s="223"/>
      <c r="I1201" s="57"/>
      <c r="J1201" s="57"/>
      <c r="K1201" s="415">
        <v>44368</v>
      </c>
      <c r="L1201" s="415">
        <v>45829</v>
      </c>
      <c r="M1201" s="64">
        <v>48</v>
      </c>
      <c r="N1201" s="358">
        <v>19200000</v>
      </c>
      <c r="O1201" s="64">
        <f t="shared" si="90"/>
        <v>400000</v>
      </c>
      <c r="P1201" s="116">
        <f t="shared" ca="1" si="92"/>
        <v>6.577436361882671</v>
      </c>
      <c r="Q1201" s="117">
        <f t="shared" ca="1" si="93"/>
        <v>2400000</v>
      </c>
      <c r="R1201" s="61"/>
      <c r="S1201" s="118"/>
      <c r="T1201" s="38">
        <f t="shared" si="91"/>
        <v>19200000</v>
      </c>
      <c r="U1201" s="174"/>
    </row>
    <row r="1202" spans="2:21" ht="17.45" customHeight="1">
      <c r="B1202" s="39">
        <v>1197</v>
      </c>
      <c r="C1202" s="380" t="s">
        <v>4655</v>
      </c>
      <c r="D1202" s="643" t="s">
        <v>4611</v>
      </c>
      <c r="E1202" s="246" t="s">
        <v>4612</v>
      </c>
      <c r="F1202" s="220"/>
      <c r="G1202" s="220" t="s">
        <v>1077</v>
      </c>
      <c r="H1202" s="223"/>
      <c r="I1202" s="57"/>
      <c r="J1202" s="57"/>
      <c r="K1202" s="415">
        <v>44368</v>
      </c>
      <c r="L1202" s="415">
        <v>45829</v>
      </c>
      <c r="M1202" s="64">
        <v>48</v>
      </c>
      <c r="N1202" s="358">
        <v>19200000</v>
      </c>
      <c r="O1202" s="64">
        <f t="shared" si="90"/>
        <v>400000</v>
      </c>
      <c r="P1202" s="116">
        <f t="shared" ca="1" si="92"/>
        <v>6.577436361882671</v>
      </c>
      <c r="Q1202" s="117">
        <f t="shared" ca="1" si="93"/>
        <v>2400000</v>
      </c>
      <c r="R1202" s="61"/>
      <c r="S1202" s="118"/>
      <c r="T1202" s="38">
        <f t="shared" si="91"/>
        <v>19200000</v>
      </c>
      <c r="U1202" s="174"/>
    </row>
    <row r="1203" spans="2:21" ht="17.45" customHeight="1" thickBot="1">
      <c r="B1203" s="26">
        <v>1198</v>
      </c>
      <c r="C1203" s="394" t="s">
        <v>4656</v>
      </c>
      <c r="D1203" s="667" t="s">
        <v>4611</v>
      </c>
      <c r="E1203" s="209" t="s">
        <v>4579</v>
      </c>
      <c r="F1203" s="365"/>
      <c r="G1203" s="365"/>
      <c r="H1203" s="308" t="s">
        <v>4657</v>
      </c>
      <c r="I1203" s="69" t="s">
        <v>4658</v>
      </c>
      <c r="J1203" s="69" t="s">
        <v>4659</v>
      </c>
      <c r="K1203" s="459">
        <v>44382</v>
      </c>
      <c r="L1203" s="459">
        <v>45843</v>
      </c>
      <c r="M1203" s="73">
        <v>48</v>
      </c>
      <c r="N1203" s="691">
        <v>19200000</v>
      </c>
      <c r="O1203" s="430">
        <f t="shared" si="90"/>
        <v>400000</v>
      </c>
      <c r="P1203" s="431">
        <f t="shared" ca="1" si="92"/>
        <v>6.1107696952160042</v>
      </c>
      <c r="Q1203" s="432">
        <f t="shared" ca="1" si="93"/>
        <v>2400000</v>
      </c>
      <c r="R1203" s="76"/>
      <c r="S1203" s="134"/>
      <c r="T1203" s="173">
        <f t="shared" si="91"/>
        <v>19200000</v>
      </c>
      <c r="U1203" s="174"/>
    </row>
    <row r="1204" spans="2:21" ht="17.45" customHeight="1">
      <c r="B1204" s="39">
        <v>1199</v>
      </c>
      <c r="C1204" s="641" t="s">
        <v>4660</v>
      </c>
      <c r="D1204" s="665" t="s">
        <v>4661</v>
      </c>
      <c r="E1204" s="240" t="s">
        <v>4662</v>
      </c>
      <c r="F1204" s="199"/>
      <c r="G1204" s="199"/>
      <c r="H1204" s="203" t="s">
        <v>4663</v>
      </c>
      <c r="I1204" s="204" t="s">
        <v>4664</v>
      </c>
      <c r="J1204" s="204" t="s">
        <v>4665</v>
      </c>
      <c r="K1204" s="446">
        <v>44176</v>
      </c>
      <c r="L1204" s="446">
        <v>45271</v>
      </c>
      <c r="M1204" s="178">
        <v>36</v>
      </c>
      <c r="N1204" s="353">
        <v>14400000</v>
      </c>
      <c r="O1204" s="178">
        <f t="shared" si="90"/>
        <v>400000</v>
      </c>
      <c r="P1204" s="288">
        <f t="shared" ca="1" si="92"/>
        <v>12.97743636188267</v>
      </c>
      <c r="Q1204" s="289">
        <f t="shared" ca="1" si="93"/>
        <v>4800000</v>
      </c>
      <c r="R1204" s="179">
        <f>'[1]CKD Trading'!J55</f>
        <v>2952113</v>
      </c>
      <c r="S1204" s="695">
        <f>'[1]CKD Trading'!F56</f>
        <v>5</v>
      </c>
      <c r="T1204" s="25">
        <f t="shared" si="91"/>
        <v>11447887</v>
      </c>
      <c r="U1204" s="174"/>
    </row>
    <row r="1205" spans="2:21" ht="17.45" customHeight="1">
      <c r="B1205" s="26">
        <v>1200</v>
      </c>
      <c r="C1205" s="380" t="s">
        <v>4666</v>
      </c>
      <c r="D1205" s="668" t="s">
        <v>4661</v>
      </c>
      <c r="E1205" s="246" t="s">
        <v>4662</v>
      </c>
      <c r="F1205" s="220"/>
      <c r="G1205" s="220"/>
      <c r="H1205" s="223" t="s">
        <v>4667</v>
      </c>
      <c r="I1205" s="57" t="s">
        <v>4668</v>
      </c>
      <c r="J1205" s="57" t="s">
        <v>4669</v>
      </c>
      <c r="K1205" s="415">
        <v>44200</v>
      </c>
      <c r="L1205" s="415">
        <v>45295</v>
      </c>
      <c r="M1205" s="64">
        <v>36</v>
      </c>
      <c r="N1205" s="358">
        <v>14400000</v>
      </c>
      <c r="O1205" s="64">
        <f t="shared" si="90"/>
        <v>400000</v>
      </c>
      <c r="P1205" s="116">
        <f t="shared" ca="1" si="92"/>
        <v>12.177436361882672</v>
      </c>
      <c r="Q1205" s="117">
        <f t="shared" ca="1" si="93"/>
        <v>4800000</v>
      </c>
      <c r="R1205" s="61">
        <f>'[1]CKD Trading'!J115</f>
        <v>491746</v>
      </c>
      <c r="S1205" s="118">
        <f>'[1]CKD Trading'!F116</f>
        <v>2</v>
      </c>
      <c r="T1205" s="38">
        <f t="shared" si="91"/>
        <v>13908254</v>
      </c>
      <c r="U1205" s="174"/>
    </row>
    <row r="1206" spans="2:21" ht="17.45" customHeight="1">
      <c r="B1206" s="39">
        <v>1201</v>
      </c>
      <c r="C1206" s="380" t="s">
        <v>4666</v>
      </c>
      <c r="D1206" s="668" t="s">
        <v>4661</v>
      </c>
      <c r="E1206" s="246" t="s">
        <v>4662</v>
      </c>
      <c r="F1206" s="220"/>
      <c r="G1206" s="220"/>
      <c r="H1206" s="223" t="s">
        <v>4670</v>
      </c>
      <c r="I1206" s="57" t="s">
        <v>4671</v>
      </c>
      <c r="J1206" s="57" t="s">
        <v>4672</v>
      </c>
      <c r="K1206" s="415">
        <v>44200</v>
      </c>
      <c r="L1206" s="415">
        <v>45295</v>
      </c>
      <c r="M1206" s="64">
        <v>36</v>
      </c>
      <c r="N1206" s="358">
        <v>14400000</v>
      </c>
      <c r="O1206" s="64">
        <f t="shared" si="90"/>
        <v>400000</v>
      </c>
      <c r="P1206" s="116">
        <f t="shared" ca="1" si="92"/>
        <v>12.177436361882672</v>
      </c>
      <c r="Q1206" s="117">
        <f t="shared" ca="1" si="93"/>
        <v>4800000</v>
      </c>
      <c r="R1206" s="61">
        <f>'[1]CKD Trading'!J235</f>
        <v>588149</v>
      </c>
      <c r="S1206" s="118">
        <f>'[1]CKD Trading'!F236</f>
        <v>2</v>
      </c>
      <c r="T1206" s="38">
        <f t="shared" si="91"/>
        <v>13811851</v>
      </c>
      <c r="U1206" s="174"/>
    </row>
    <row r="1207" spans="2:21" ht="17.45" customHeight="1">
      <c r="B1207" s="26">
        <v>1202</v>
      </c>
      <c r="C1207" s="380" t="s">
        <v>4673</v>
      </c>
      <c r="D1207" s="668" t="s">
        <v>4661</v>
      </c>
      <c r="E1207" s="246" t="s">
        <v>3279</v>
      </c>
      <c r="F1207" s="220"/>
      <c r="G1207" s="220"/>
      <c r="H1207" s="223" t="s">
        <v>4674</v>
      </c>
      <c r="I1207" s="57" t="s">
        <v>4675</v>
      </c>
      <c r="J1207" s="57" t="s">
        <v>4676</v>
      </c>
      <c r="K1207" s="415">
        <v>44233</v>
      </c>
      <c r="L1207" s="415">
        <v>45328</v>
      </c>
      <c r="M1207" s="64">
        <v>36</v>
      </c>
      <c r="N1207" s="358">
        <v>14400000</v>
      </c>
      <c r="O1207" s="64">
        <f t="shared" si="90"/>
        <v>400000</v>
      </c>
      <c r="P1207" s="116">
        <f t="shared" ca="1" si="92"/>
        <v>11.07743636188267</v>
      </c>
      <c r="Q1207" s="117">
        <f t="shared" ca="1" si="93"/>
        <v>4400000</v>
      </c>
      <c r="R1207" s="61">
        <f>'[1]CKD Trading'!J176</f>
        <v>463000</v>
      </c>
      <c r="S1207" s="118">
        <f>'[1]CKD Trading'!F177</f>
        <v>1</v>
      </c>
      <c r="T1207" s="38">
        <f t="shared" si="91"/>
        <v>13937000</v>
      </c>
      <c r="U1207" s="174"/>
    </row>
    <row r="1208" spans="2:21" ht="17.45" customHeight="1">
      <c r="B1208" s="39">
        <v>1203</v>
      </c>
      <c r="C1208" s="380" t="s">
        <v>4677</v>
      </c>
      <c r="D1208" s="668" t="s">
        <v>4661</v>
      </c>
      <c r="E1208" s="246" t="s">
        <v>3279</v>
      </c>
      <c r="F1208" s="220"/>
      <c r="G1208" s="220"/>
      <c r="H1208" s="223" t="s">
        <v>4678</v>
      </c>
      <c r="I1208" s="57" t="s">
        <v>4679</v>
      </c>
      <c r="J1208" s="57" t="s">
        <v>4680</v>
      </c>
      <c r="K1208" s="415">
        <v>44256</v>
      </c>
      <c r="L1208" s="415">
        <v>45352</v>
      </c>
      <c r="M1208" s="64">
        <v>36</v>
      </c>
      <c r="N1208" s="358">
        <v>14400000</v>
      </c>
      <c r="O1208" s="64">
        <f t="shared" si="90"/>
        <v>400000</v>
      </c>
      <c r="P1208" s="116">
        <f t="shared" ca="1" si="92"/>
        <v>10.310769695216004</v>
      </c>
      <c r="Q1208" s="117">
        <f t="shared" ca="1" si="93"/>
        <v>4000000</v>
      </c>
      <c r="R1208" s="61">
        <f>'[1]CKD Trading'!J354</f>
        <v>571001</v>
      </c>
      <c r="S1208" s="118">
        <f>'[1]CKD Trading'!F355</f>
        <v>2</v>
      </c>
      <c r="T1208" s="38">
        <f t="shared" si="91"/>
        <v>13828999</v>
      </c>
      <c r="U1208" s="174"/>
    </row>
    <row r="1209" spans="2:21" ht="17.45" customHeight="1">
      <c r="B1209" s="26">
        <v>1204</v>
      </c>
      <c r="C1209" s="394" t="s">
        <v>4677</v>
      </c>
      <c r="D1209" s="664" t="s">
        <v>4661</v>
      </c>
      <c r="E1209" s="362" t="s">
        <v>3279</v>
      </c>
      <c r="F1209" s="365"/>
      <c r="G1209" s="365"/>
      <c r="H1209" s="308" t="s">
        <v>4681</v>
      </c>
      <c r="I1209" s="69" t="s">
        <v>4682</v>
      </c>
      <c r="J1209" s="69" t="s">
        <v>4683</v>
      </c>
      <c r="K1209" s="459">
        <v>44256</v>
      </c>
      <c r="L1209" s="459">
        <v>45352</v>
      </c>
      <c r="M1209" s="73">
        <v>36</v>
      </c>
      <c r="N1209" s="367">
        <v>14400000</v>
      </c>
      <c r="O1209" s="73">
        <f t="shared" si="90"/>
        <v>400000</v>
      </c>
      <c r="P1209" s="565">
        <f t="shared" ca="1" si="92"/>
        <v>10.310769695216004</v>
      </c>
      <c r="Q1209" s="624">
        <f t="shared" ca="1" si="93"/>
        <v>4000000</v>
      </c>
      <c r="R1209" s="76">
        <f>'[1]CKD Trading'!J294</f>
        <v>870001</v>
      </c>
      <c r="S1209" s="134">
        <f>'[1]CKD Trading'!F295</f>
        <v>2</v>
      </c>
      <c r="T1209" s="78">
        <f t="shared" si="91"/>
        <v>13529999</v>
      </c>
      <c r="U1209" s="174"/>
    </row>
    <row r="1210" spans="2:21" ht="17.45" customHeight="1">
      <c r="B1210" s="39">
        <v>1205</v>
      </c>
      <c r="C1210" s="399" t="s">
        <v>4684</v>
      </c>
      <c r="D1210" s="652" t="s">
        <v>4661</v>
      </c>
      <c r="E1210" s="253" t="s">
        <v>988</v>
      </c>
      <c r="F1210" s="262"/>
      <c r="G1210" s="262"/>
      <c r="H1210" s="335" t="s">
        <v>4685</v>
      </c>
      <c r="I1210" s="336" t="s">
        <v>4686</v>
      </c>
      <c r="J1210" s="336" t="s">
        <v>4687</v>
      </c>
      <c r="K1210" s="422">
        <v>44292</v>
      </c>
      <c r="L1210" s="422">
        <v>45388</v>
      </c>
      <c r="M1210" s="60">
        <v>36</v>
      </c>
      <c r="N1210" s="371">
        <v>27000000</v>
      </c>
      <c r="O1210" s="60">
        <f t="shared" si="90"/>
        <v>750000</v>
      </c>
      <c r="P1210" s="74">
        <f t="shared" ca="1" si="92"/>
        <v>9.1107696952160033</v>
      </c>
      <c r="Q1210" s="75">
        <f t="shared" ca="1" si="93"/>
        <v>6750000</v>
      </c>
      <c r="R1210" s="127"/>
      <c r="S1210" s="128"/>
      <c r="T1210" s="108">
        <f t="shared" si="91"/>
        <v>27000000</v>
      </c>
      <c r="U1210" s="174"/>
    </row>
    <row r="1211" spans="2:21" ht="17.45" customHeight="1">
      <c r="B1211" s="26">
        <v>1206</v>
      </c>
      <c r="C1211" s="399" t="s">
        <v>4688</v>
      </c>
      <c r="D1211" s="652" t="s">
        <v>4661</v>
      </c>
      <c r="E1211" s="253" t="s">
        <v>988</v>
      </c>
      <c r="F1211" s="262"/>
      <c r="G1211" s="262"/>
      <c r="H1211" s="335" t="s">
        <v>4689</v>
      </c>
      <c r="I1211" s="336" t="s">
        <v>4690</v>
      </c>
      <c r="J1211" s="336" t="s">
        <v>4691</v>
      </c>
      <c r="K1211" s="422">
        <v>44355</v>
      </c>
      <c r="L1211" s="422">
        <v>45451</v>
      </c>
      <c r="M1211" s="60">
        <v>36</v>
      </c>
      <c r="N1211" s="371">
        <v>27000000</v>
      </c>
      <c r="O1211" s="60">
        <f t="shared" si="90"/>
        <v>750000</v>
      </c>
      <c r="P1211" s="74">
        <f t="shared" ca="1" si="92"/>
        <v>7.0107696952160037</v>
      </c>
      <c r="Q1211" s="75">
        <f t="shared" ca="1" si="93"/>
        <v>5250000</v>
      </c>
      <c r="R1211" s="127"/>
      <c r="S1211" s="128"/>
      <c r="T1211" s="108">
        <f t="shared" si="91"/>
        <v>27000000</v>
      </c>
      <c r="U1211" s="174"/>
    </row>
    <row r="1212" spans="2:21" ht="17.45" customHeight="1">
      <c r="B1212" s="39">
        <v>1207</v>
      </c>
      <c r="C1212" s="399" t="s">
        <v>4692</v>
      </c>
      <c r="D1212" s="652" t="s">
        <v>4661</v>
      </c>
      <c r="E1212" s="253" t="s">
        <v>988</v>
      </c>
      <c r="F1212" s="262"/>
      <c r="G1212" s="262"/>
      <c r="H1212" s="335" t="s">
        <v>4693</v>
      </c>
      <c r="I1212" s="336" t="s">
        <v>4694</v>
      </c>
      <c r="J1212" s="336" t="s">
        <v>4695</v>
      </c>
      <c r="K1212" s="422">
        <v>44452</v>
      </c>
      <c r="L1212" s="422">
        <v>45548</v>
      </c>
      <c r="M1212" s="60">
        <v>36</v>
      </c>
      <c r="N1212" s="371">
        <v>27000000</v>
      </c>
      <c r="O1212" s="60">
        <f t="shared" si="90"/>
        <v>750000</v>
      </c>
      <c r="P1212" s="74">
        <f t="shared" ca="1" si="92"/>
        <v>3.7774363618826707</v>
      </c>
      <c r="Q1212" s="75">
        <f t="shared" ca="1" si="93"/>
        <v>2250000</v>
      </c>
      <c r="R1212" s="127"/>
      <c r="S1212" s="128"/>
      <c r="T1212" s="108">
        <f t="shared" si="91"/>
        <v>27000000</v>
      </c>
      <c r="U1212" s="174"/>
    </row>
    <row r="1213" spans="2:21" ht="17.45" customHeight="1">
      <c r="B1213" s="26">
        <v>1208</v>
      </c>
      <c r="C1213" s="720" t="s">
        <v>4696</v>
      </c>
      <c r="D1213" s="721" t="s">
        <v>4661</v>
      </c>
      <c r="E1213" s="722" t="s">
        <v>4697</v>
      </c>
      <c r="F1213" s="723"/>
      <c r="G1213" s="723" t="s">
        <v>1077</v>
      </c>
      <c r="H1213" s="724"/>
      <c r="I1213" s="725"/>
      <c r="J1213" s="725"/>
      <c r="K1213" s="726">
        <v>44547</v>
      </c>
      <c r="L1213" s="726">
        <v>45643</v>
      </c>
      <c r="M1213" s="727">
        <v>36</v>
      </c>
      <c r="N1213" s="728">
        <v>19800000</v>
      </c>
      <c r="O1213" s="727">
        <f t="shared" si="90"/>
        <v>550000</v>
      </c>
      <c r="P1213" s="729">
        <f t="shared" ca="1" si="92"/>
        <v>0.61076969521600399</v>
      </c>
      <c r="Q1213" s="730">
        <f t="shared" ca="1" si="93"/>
        <v>0</v>
      </c>
      <c r="R1213" s="731"/>
      <c r="S1213" s="732"/>
      <c r="T1213" s="733">
        <f t="shared" si="91"/>
        <v>19800000</v>
      </c>
      <c r="U1213" s="174"/>
    </row>
    <row r="1214" spans="2:21" ht="17.45" customHeight="1">
      <c r="B1214" s="39">
        <v>1209</v>
      </c>
      <c r="C1214" s="720" t="s">
        <v>4696</v>
      </c>
      <c r="D1214" s="721" t="s">
        <v>4661</v>
      </c>
      <c r="E1214" s="722" t="s">
        <v>4697</v>
      </c>
      <c r="F1214" s="723"/>
      <c r="G1214" s="723" t="s">
        <v>1077</v>
      </c>
      <c r="H1214" s="724"/>
      <c r="I1214" s="725"/>
      <c r="J1214" s="725"/>
      <c r="K1214" s="726">
        <v>44547</v>
      </c>
      <c r="L1214" s="726">
        <v>45643</v>
      </c>
      <c r="M1214" s="727">
        <v>36</v>
      </c>
      <c r="N1214" s="728">
        <v>19800000</v>
      </c>
      <c r="O1214" s="727">
        <f t="shared" si="90"/>
        <v>550000</v>
      </c>
      <c r="P1214" s="729">
        <f t="shared" ca="1" si="92"/>
        <v>0.61076969521600399</v>
      </c>
      <c r="Q1214" s="730">
        <f t="shared" ca="1" si="93"/>
        <v>0</v>
      </c>
      <c r="R1214" s="731"/>
      <c r="S1214" s="732"/>
      <c r="T1214" s="733">
        <f t="shared" si="91"/>
        <v>19800000</v>
      </c>
      <c r="U1214" s="174"/>
    </row>
    <row r="1215" spans="2:21" ht="17.45" customHeight="1">
      <c r="B1215" s="26">
        <v>1210</v>
      </c>
      <c r="C1215" s="720" t="s">
        <v>4696</v>
      </c>
      <c r="D1215" s="734" t="s">
        <v>4661</v>
      </c>
      <c r="E1215" s="722" t="s">
        <v>4697</v>
      </c>
      <c r="F1215" s="723"/>
      <c r="G1215" s="723" t="s">
        <v>1077</v>
      </c>
      <c r="H1215" s="724"/>
      <c r="I1215" s="725"/>
      <c r="J1215" s="725"/>
      <c r="K1215" s="726">
        <v>44547</v>
      </c>
      <c r="L1215" s="726">
        <v>45643</v>
      </c>
      <c r="M1215" s="727">
        <v>36</v>
      </c>
      <c r="N1215" s="728">
        <v>19800000</v>
      </c>
      <c r="O1215" s="727">
        <f t="shared" si="90"/>
        <v>550000</v>
      </c>
      <c r="P1215" s="735">
        <f t="shared" ca="1" si="92"/>
        <v>0.61076969521600399</v>
      </c>
      <c r="Q1215" s="736">
        <f t="shared" ca="1" si="93"/>
        <v>0</v>
      </c>
      <c r="R1215" s="731"/>
      <c r="S1215" s="732"/>
      <c r="T1215" s="737">
        <f t="shared" si="91"/>
        <v>19800000</v>
      </c>
      <c r="U1215" s="174"/>
    </row>
    <row r="1216" spans="2:21" ht="17.45" customHeight="1">
      <c r="B1216" s="39">
        <v>1211</v>
      </c>
      <c r="C1216" s="377" t="s">
        <v>4698</v>
      </c>
      <c r="D1216" s="647" t="s">
        <v>4699</v>
      </c>
      <c r="E1216" s="209" t="s">
        <v>4700</v>
      </c>
      <c r="F1216" s="210"/>
      <c r="G1216" s="210"/>
      <c r="H1216" s="211" t="s">
        <v>4701</v>
      </c>
      <c r="I1216" s="212" t="s">
        <v>4702</v>
      </c>
      <c r="J1216" s="212" t="s">
        <v>4703</v>
      </c>
      <c r="K1216" s="213">
        <v>44174</v>
      </c>
      <c r="L1216" s="213">
        <v>45269</v>
      </c>
      <c r="M1216" s="214">
        <v>36</v>
      </c>
      <c r="N1216" s="215">
        <v>104400000</v>
      </c>
      <c r="O1216" s="214">
        <f t="shared" si="90"/>
        <v>2900000</v>
      </c>
      <c r="P1216" s="216">
        <f t="shared" ca="1" si="92"/>
        <v>13.044103028549337</v>
      </c>
      <c r="Q1216" s="217">
        <f t="shared" ca="1" si="93"/>
        <v>37700000</v>
      </c>
      <c r="R1216" s="105">
        <f>'[1]Seta Jasa Trans'!J55</f>
        <v>29232046</v>
      </c>
      <c r="S1216" s="461">
        <f>'[1]Seta Jasa Trans'!F56</f>
        <v>14</v>
      </c>
      <c r="T1216" s="630">
        <f t="shared" si="91"/>
        <v>75167954</v>
      </c>
      <c r="U1216" s="174"/>
    </row>
    <row r="1217" spans="2:21" ht="17.45" customHeight="1">
      <c r="B1217" s="26">
        <v>1212</v>
      </c>
      <c r="C1217" s="380" t="s">
        <v>4698</v>
      </c>
      <c r="D1217" s="647" t="s">
        <v>4699</v>
      </c>
      <c r="E1217" s="246" t="s">
        <v>4700</v>
      </c>
      <c r="F1217" s="220"/>
      <c r="G1217" s="220"/>
      <c r="H1217" s="223" t="s">
        <v>4704</v>
      </c>
      <c r="I1217" s="57" t="s">
        <v>4705</v>
      </c>
      <c r="J1217" s="57" t="s">
        <v>4706</v>
      </c>
      <c r="K1217" s="415">
        <v>44174</v>
      </c>
      <c r="L1217" s="415">
        <v>45269</v>
      </c>
      <c r="M1217" s="64">
        <v>36</v>
      </c>
      <c r="N1217" s="358">
        <v>104400000</v>
      </c>
      <c r="O1217" s="64">
        <f t="shared" si="90"/>
        <v>2900000</v>
      </c>
      <c r="P1217" s="116">
        <f t="shared" ca="1" si="92"/>
        <v>13.044103028549337</v>
      </c>
      <c r="Q1217" s="117">
        <f t="shared" ca="1" si="93"/>
        <v>37700000</v>
      </c>
      <c r="R1217" s="61">
        <f>'[1]Seta Jasa Trans'!J113</f>
        <v>3066690</v>
      </c>
      <c r="S1217" s="521">
        <f>'[1]Seta Jasa Trans'!F114</f>
        <v>3</v>
      </c>
      <c r="T1217" s="38">
        <f t="shared" si="91"/>
        <v>101333310</v>
      </c>
      <c r="U1217" s="174"/>
    </row>
    <row r="1218" spans="2:21" ht="17.45" customHeight="1">
      <c r="B1218" s="39">
        <v>1213</v>
      </c>
      <c r="C1218" s="380" t="s">
        <v>4698</v>
      </c>
      <c r="D1218" s="647" t="s">
        <v>4699</v>
      </c>
      <c r="E1218" s="246" t="s">
        <v>4700</v>
      </c>
      <c r="F1218" s="220"/>
      <c r="G1218" s="220"/>
      <c r="H1218" s="223" t="s">
        <v>4707</v>
      </c>
      <c r="I1218" s="57" t="s">
        <v>4708</v>
      </c>
      <c r="J1218" s="57" t="s">
        <v>4709</v>
      </c>
      <c r="K1218" s="415">
        <v>44174</v>
      </c>
      <c r="L1218" s="415">
        <v>45269</v>
      </c>
      <c r="M1218" s="64">
        <v>36</v>
      </c>
      <c r="N1218" s="358">
        <v>104400000</v>
      </c>
      <c r="O1218" s="64">
        <f t="shared" si="90"/>
        <v>2900000</v>
      </c>
      <c r="P1218" s="116">
        <f t="shared" ca="1" si="92"/>
        <v>13.044103028549337</v>
      </c>
      <c r="Q1218" s="117">
        <f t="shared" ca="1" si="93"/>
        <v>37700000</v>
      </c>
      <c r="R1218" s="61">
        <f>'[1]Seta Jasa Trans'!J174</f>
        <v>53695416</v>
      </c>
      <c r="S1218" s="521">
        <f>'[1]Seta Jasa Trans'!F175</f>
        <v>24</v>
      </c>
      <c r="T1218" s="38">
        <f t="shared" si="91"/>
        <v>50704584</v>
      </c>
      <c r="U1218" s="174"/>
    </row>
    <row r="1219" spans="2:21" ht="17.45" customHeight="1">
      <c r="B1219" s="26">
        <v>1214</v>
      </c>
      <c r="C1219" s="380" t="s">
        <v>4698</v>
      </c>
      <c r="D1219" s="647" t="s">
        <v>4699</v>
      </c>
      <c r="E1219" s="246" t="s">
        <v>4700</v>
      </c>
      <c r="F1219" s="220"/>
      <c r="G1219" s="220"/>
      <c r="H1219" s="223" t="s">
        <v>4710</v>
      </c>
      <c r="I1219" s="57" t="s">
        <v>4711</v>
      </c>
      <c r="J1219" s="57" t="s">
        <v>4712</v>
      </c>
      <c r="K1219" s="415">
        <v>44174</v>
      </c>
      <c r="L1219" s="415">
        <v>45269</v>
      </c>
      <c r="M1219" s="64">
        <v>36</v>
      </c>
      <c r="N1219" s="358">
        <v>104400000</v>
      </c>
      <c r="O1219" s="64">
        <f t="shared" si="90"/>
        <v>2900000</v>
      </c>
      <c r="P1219" s="116">
        <f t="shared" ca="1" si="92"/>
        <v>13.044103028549337</v>
      </c>
      <c r="Q1219" s="117">
        <f t="shared" ca="1" si="93"/>
        <v>37700000</v>
      </c>
      <c r="R1219" s="61">
        <f>'[1]Seta Jasa Trans'!J232</f>
        <v>56230721</v>
      </c>
      <c r="S1219" s="521">
        <f>'[1]Seta Jasa Trans'!F233</f>
        <v>11</v>
      </c>
      <c r="T1219" s="38">
        <f t="shared" si="91"/>
        <v>48169279</v>
      </c>
      <c r="U1219" s="174"/>
    </row>
    <row r="1220" spans="2:21" ht="17.45" customHeight="1">
      <c r="B1220" s="39">
        <v>1215</v>
      </c>
      <c r="C1220" s="380" t="s">
        <v>4698</v>
      </c>
      <c r="D1220" s="647" t="s">
        <v>4699</v>
      </c>
      <c r="E1220" s="246" t="s">
        <v>4700</v>
      </c>
      <c r="F1220" s="220"/>
      <c r="G1220" s="220"/>
      <c r="H1220" s="223" t="s">
        <v>4713</v>
      </c>
      <c r="I1220" s="57" t="s">
        <v>4714</v>
      </c>
      <c r="J1220" s="57" t="s">
        <v>4715</v>
      </c>
      <c r="K1220" s="415">
        <v>44174</v>
      </c>
      <c r="L1220" s="415">
        <v>45269</v>
      </c>
      <c r="M1220" s="64">
        <v>36</v>
      </c>
      <c r="N1220" s="358">
        <v>104400000</v>
      </c>
      <c r="O1220" s="64">
        <f t="shared" si="90"/>
        <v>2900000</v>
      </c>
      <c r="P1220" s="116">
        <f t="shared" ca="1" si="92"/>
        <v>13.044103028549337</v>
      </c>
      <c r="Q1220" s="117">
        <f t="shared" ca="1" si="93"/>
        <v>37700000</v>
      </c>
      <c r="R1220" s="61">
        <f>'[1]Seta Jasa Trans'!J290</f>
        <v>22907330</v>
      </c>
      <c r="S1220" s="521">
        <f>'[1]Seta Jasa Trans'!F291</f>
        <v>9</v>
      </c>
      <c r="T1220" s="38">
        <f t="shared" si="91"/>
        <v>81492670</v>
      </c>
      <c r="U1220" s="174"/>
    </row>
    <row r="1221" spans="2:21" ht="17.45" customHeight="1">
      <c r="B1221" s="26">
        <v>1216</v>
      </c>
      <c r="C1221" s="380" t="s">
        <v>4698</v>
      </c>
      <c r="D1221" s="647" t="s">
        <v>4699</v>
      </c>
      <c r="E1221" s="246" t="s">
        <v>4700</v>
      </c>
      <c r="F1221" s="220"/>
      <c r="G1221" s="220"/>
      <c r="H1221" s="223" t="s">
        <v>4716</v>
      </c>
      <c r="I1221" s="57" t="s">
        <v>4717</v>
      </c>
      <c r="J1221" s="57" t="s">
        <v>4718</v>
      </c>
      <c r="K1221" s="415">
        <v>44174</v>
      </c>
      <c r="L1221" s="415">
        <v>45269</v>
      </c>
      <c r="M1221" s="64">
        <v>36</v>
      </c>
      <c r="N1221" s="358">
        <v>104400000</v>
      </c>
      <c r="O1221" s="64">
        <f t="shared" si="90"/>
        <v>2900000</v>
      </c>
      <c r="P1221" s="116">
        <f t="shared" ca="1" si="92"/>
        <v>13.044103028549337</v>
      </c>
      <c r="Q1221" s="117">
        <f t="shared" ca="1" si="93"/>
        <v>37700000</v>
      </c>
      <c r="R1221" s="61">
        <f>'[1]Seta Jasa Trans'!J349</f>
        <v>31615638</v>
      </c>
      <c r="S1221" s="521">
        <f>'[1]Seta Jasa Trans'!F350</f>
        <v>14</v>
      </c>
      <c r="T1221" s="38">
        <f t="shared" si="91"/>
        <v>72784362</v>
      </c>
      <c r="U1221" s="174"/>
    </row>
    <row r="1222" spans="2:21" ht="17.45" customHeight="1">
      <c r="B1222" s="39">
        <v>1217</v>
      </c>
      <c r="C1222" s="380" t="s">
        <v>4698</v>
      </c>
      <c r="D1222" s="647" t="s">
        <v>4699</v>
      </c>
      <c r="E1222" s="246" t="s">
        <v>4700</v>
      </c>
      <c r="F1222" s="220"/>
      <c r="G1222" s="220"/>
      <c r="H1222" s="223" t="s">
        <v>4719</v>
      </c>
      <c r="I1222" s="57" t="s">
        <v>4720</v>
      </c>
      <c r="J1222" s="57" t="s">
        <v>4721</v>
      </c>
      <c r="K1222" s="415">
        <v>44174</v>
      </c>
      <c r="L1222" s="415">
        <v>45269</v>
      </c>
      <c r="M1222" s="64">
        <v>36</v>
      </c>
      <c r="N1222" s="358">
        <v>104400000</v>
      </c>
      <c r="O1222" s="64">
        <f t="shared" si="90"/>
        <v>2900000</v>
      </c>
      <c r="P1222" s="116">
        <f t="shared" ca="1" si="92"/>
        <v>13.044103028549337</v>
      </c>
      <c r="Q1222" s="117">
        <f t="shared" ca="1" si="93"/>
        <v>37700000</v>
      </c>
      <c r="R1222" s="61">
        <f>'[1]Seta Jasa Trans'!J408</f>
        <v>40483079</v>
      </c>
      <c r="S1222" s="521">
        <f>'[1]Seta Jasa Trans'!F409</f>
        <v>19</v>
      </c>
      <c r="T1222" s="38">
        <f t="shared" si="91"/>
        <v>63916921</v>
      </c>
      <c r="U1222" s="174"/>
    </row>
    <row r="1223" spans="2:21" ht="17.45" customHeight="1">
      <c r="B1223" s="26">
        <v>1218</v>
      </c>
      <c r="C1223" s="380" t="s">
        <v>4698</v>
      </c>
      <c r="D1223" s="647" t="s">
        <v>4699</v>
      </c>
      <c r="E1223" s="246" t="s">
        <v>4700</v>
      </c>
      <c r="F1223" s="220"/>
      <c r="G1223" s="220"/>
      <c r="H1223" s="223" t="s">
        <v>4722</v>
      </c>
      <c r="I1223" s="57" t="s">
        <v>4723</v>
      </c>
      <c r="J1223" s="57" t="s">
        <v>4724</v>
      </c>
      <c r="K1223" s="415">
        <v>44174</v>
      </c>
      <c r="L1223" s="415">
        <v>45269</v>
      </c>
      <c r="M1223" s="64">
        <v>36</v>
      </c>
      <c r="N1223" s="358">
        <v>104400000</v>
      </c>
      <c r="O1223" s="64">
        <f t="shared" si="90"/>
        <v>2900000</v>
      </c>
      <c r="P1223" s="116">
        <f t="shared" ca="1" si="92"/>
        <v>13.044103028549337</v>
      </c>
      <c r="Q1223" s="117">
        <f t="shared" ca="1" si="93"/>
        <v>37700000</v>
      </c>
      <c r="R1223" s="61">
        <f>'[1]Seta Jasa Trans'!J467</f>
        <v>39500610</v>
      </c>
      <c r="S1223" s="521">
        <f>'[1]Seta Jasa Trans'!F468</f>
        <v>19</v>
      </c>
      <c r="T1223" s="38">
        <f t="shared" si="91"/>
        <v>64899390</v>
      </c>
      <c r="U1223" s="174"/>
    </row>
    <row r="1224" spans="2:21" ht="17.45" customHeight="1">
      <c r="B1224" s="39">
        <v>1219</v>
      </c>
      <c r="C1224" s="380" t="s">
        <v>4698</v>
      </c>
      <c r="D1224" s="647" t="s">
        <v>4699</v>
      </c>
      <c r="E1224" s="246" t="s">
        <v>4700</v>
      </c>
      <c r="F1224" s="220"/>
      <c r="G1224" s="220"/>
      <c r="H1224" s="223" t="s">
        <v>4725</v>
      </c>
      <c r="I1224" s="57" t="s">
        <v>4726</v>
      </c>
      <c r="J1224" s="57" t="s">
        <v>4727</v>
      </c>
      <c r="K1224" s="415">
        <v>44174</v>
      </c>
      <c r="L1224" s="415">
        <v>45269</v>
      </c>
      <c r="M1224" s="64">
        <v>36</v>
      </c>
      <c r="N1224" s="358">
        <v>104400000</v>
      </c>
      <c r="O1224" s="64">
        <f t="shared" si="90"/>
        <v>2900000</v>
      </c>
      <c r="P1224" s="116">
        <f t="shared" ca="1" si="92"/>
        <v>13.044103028549337</v>
      </c>
      <c r="Q1224" s="117">
        <f t="shared" ca="1" si="93"/>
        <v>37700000</v>
      </c>
      <c r="R1224" s="61">
        <f>'[1]Seta Jasa Trans'!J526</f>
        <v>43760464</v>
      </c>
      <c r="S1224" s="521">
        <f>'[1]Seta Jasa Trans'!F527</f>
        <v>22</v>
      </c>
      <c r="T1224" s="38">
        <f t="shared" si="91"/>
        <v>60639536</v>
      </c>
      <c r="U1224" s="174"/>
    </row>
    <row r="1225" spans="2:21" ht="17.45" customHeight="1">
      <c r="B1225" s="26">
        <v>1220</v>
      </c>
      <c r="C1225" s="380" t="s">
        <v>4698</v>
      </c>
      <c r="D1225" s="647" t="s">
        <v>4699</v>
      </c>
      <c r="E1225" s="246" t="s">
        <v>4700</v>
      </c>
      <c r="F1225" s="220"/>
      <c r="G1225" s="220"/>
      <c r="H1225" s="223" t="s">
        <v>4728</v>
      </c>
      <c r="I1225" s="57" t="s">
        <v>4729</v>
      </c>
      <c r="J1225" s="57" t="s">
        <v>4730</v>
      </c>
      <c r="K1225" s="415">
        <v>44174</v>
      </c>
      <c r="L1225" s="415">
        <v>45269</v>
      </c>
      <c r="M1225" s="64">
        <v>36</v>
      </c>
      <c r="N1225" s="358">
        <v>104400000</v>
      </c>
      <c r="O1225" s="64">
        <f t="shared" si="90"/>
        <v>2900000</v>
      </c>
      <c r="P1225" s="116">
        <f t="shared" ca="1" si="92"/>
        <v>13.044103028549337</v>
      </c>
      <c r="Q1225" s="117">
        <f t="shared" ca="1" si="93"/>
        <v>37700000</v>
      </c>
      <c r="R1225" s="61">
        <f>'[1]Seta Jasa Trans'!J585</f>
        <v>45326384</v>
      </c>
      <c r="S1225" s="521">
        <f>'[1]Seta Jasa Trans'!F586</f>
        <v>19</v>
      </c>
      <c r="T1225" s="38">
        <f t="shared" si="91"/>
        <v>59073616</v>
      </c>
      <c r="U1225" s="174"/>
    </row>
    <row r="1226" spans="2:21" ht="17.45" customHeight="1">
      <c r="B1226" s="39">
        <v>1221</v>
      </c>
      <c r="C1226" s="380" t="s">
        <v>4698</v>
      </c>
      <c r="D1226" s="647" t="s">
        <v>4699</v>
      </c>
      <c r="E1226" s="246" t="s">
        <v>4700</v>
      </c>
      <c r="F1226" s="220"/>
      <c r="G1226" s="220"/>
      <c r="H1226" s="223" t="s">
        <v>4731</v>
      </c>
      <c r="I1226" s="57" t="s">
        <v>4732</v>
      </c>
      <c r="J1226" s="57" t="s">
        <v>4733</v>
      </c>
      <c r="K1226" s="415">
        <v>44174</v>
      </c>
      <c r="L1226" s="415">
        <v>45269</v>
      </c>
      <c r="M1226" s="64">
        <v>36</v>
      </c>
      <c r="N1226" s="358">
        <v>104400000</v>
      </c>
      <c r="O1226" s="64">
        <f t="shared" si="90"/>
        <v>2900000</v>
      </c>
      <c r="P1226" s="116">
        <f t="shared" ca="1" si="92"/>
        <v>13.044103028549337</v>
      </c>
      <c r="Q1226" s="117">
        <f t="shared" ca="1" si="93"/>
        <v>37700000</v>
      </c>
      <c r="R1226" s="61">
        <f>'[1]Seta Jasa Trans'!J645</f>
        <v>36506172</v>
      </c>
      <c r="S1226" s="521">
        <f>'[1]Seta Jasa Trans'!F646</f>
        <v>15</v>
      </c>
      <c r="T1226" s="38">
        <f t="shared" si="91"/>
        <v>67893828</v>
      </c>
      <c r="U1226" s="174"/>
    </row>
    <row r="1227" spans="2:21" ht="17.45" customHeight="1">
      <c r="B1227" s="26">
        <v>1222</v>
      </c>
      <c r="C1227" s="380" t="s">
        <v>4698</v>
      </c>
      <c r="D1227" s="647" t="s">
        <v>4699</v>
      </c>
      <c r="E1227" s="246" t="s">
        <v>4700</v>
      </c>
      <c r="F1227" s="220"/>
      <c r="G1227" s="220"/>
      <c r="H1227" s="223" t="s">
        <v>4734</v>
      </c>
      <c r="I1227" s="57" t="s">
        <v>4735</v>
      </c>
      <c r="J1227" s="57" t="s">
        <v>4736</v>
      </c>
      <c r="K1227" s="415">
        <v>44174</v>
      </c>
      <c r="L1227" s="415">
        <v>45269</v>
      </c>
      <c r="M1227" s="64">
        <v>36</v>
      </c>
      <c r="N1227" s="358">
        <v>104400000</v>
      </c>
      <c r="O1227" s="64">
        <f t="shared" si="90"/>
        <v>2900000</v>
      </c>
      <c r="P1227" s="116">
        <f t="shared" ca="1" si="92"/>
        <v>13.044103028549337</v>
      </c>
      <c r="Q1227" s="117">
        <f t="shared" ca="1" si="93"/>
        <v>37700000</v>
      </c>
      <c r="R1227" s="61">
        <f>'[1]Seta Jasa Trans'!J704</f>
        <v>18879562</v>
      </c>
      <c r="S1227" s="521">
        <f>'[1]Seta Jasa Trans'!F705</f>
        <v>10</v>
      </c>
      <c r="T1227" s="38">
        <f t="shared" si="91"/>
        <v>85520438</v>
      </c>
      <c r="U1227" s="174"/>
    </row>
    <row r="1228" spans="2:21" ht="17.45" customHeight="1">
      <c r="B1228" s="39">
        <v>1223</v>
      </c>
      <c r="C1228" s="380" t="s">
        <v>4698</v>
      </c>
      <c r="D1228" s="647" t="s">
        <v>4699</v>
      </c>
      <c r="E1228" s="246" t="s">
        <v>4700</v>
      </c>
      <c r="F1228" s="220"/>
      <c r="G1228" s="220"/>
      <c r="H1228" s="223" t="s">
        <v>4737</v>
      </c>
      <c r="I1228" s="57" t="s">
        <v>4738</v>
      </c>
      <c r="J1228" s="57" t="s">
        <v>4739</v>
      </c>
      <c r="K1228" s="415">
        <v>44174</v>
      </c>
      <c r="L1228" s="415">
        <v>45269</v>
      </c>
      <c r="M1228" s="64">
        <v>36</v>
      </c>
      <c r="N1228" s="358">
        <v>104400000</v>
      </c>
      <c r="O1228" s="64">
        <f t="shared" si="90"/>
        <v>2900000</v>
      </c>
      <c r="P1228" s="116">
        <f t="shared" ca="1" si="92"/>
        <v>13.044103028549337</v>
      </c>
      <c r="Q1228" s="117">
        <f t="shared" ca="1" si="93"/>
        <v>37700000</v>
      </c>
      <c r="R1228" s="61">
        <f>'[1]Seta Jasa Trans'!J763</f>
        <v>39285582</v>
      </c>
      <c r="S1228" s="521">
        <f>'[1]Seta Jasa Trans'!F764</f>
        <v>18</v>
      </c>
      <c r="T1228" s="38">
        <f t="shared" si="91"/>
        <v>65114418</v>
      </c>
      <c r="U1228" s="174"/>
    </row>
    <row r="1229" spans="2:21" ht="17.45" customHeight="1">
      <c r="B1229" s="26">
        <v>1224</v>
      </c>
      <c r="C1229" s="380" t="s">
        <v>4698</v>
      </c>
      <c r="D1229" s="647" t="s">
        <v>4699</v>
      </c>
      <c r="E1229" s="246" t="s">
        <v>4700</v>
      </c>
      <c r="F1229" s="220"/>
      <c r="G1229" s="220"/>
      <c r="H1229" s="223" t="s">
        <v>4740</v>
      </c>
      <c r="I1229" s="57" t="s">
        <v>4741</v>
      </c>
      <c r="J1229" s="57" t="s">
        <v>4742</v>
      </c>
      <c r="K1229" s="415">
        <v>44174</v>
      </c>
      <c r="L1229" s="415">
        <v>45269</v>
      </c>
      <c r="M1229" s="64">
        <v>36</v>
      </c>
      <c r="N1229" s="358">
        <v>104400000</v>
      </c>
      <c r="O1229" s="64">
        <f t="shared" si="90"/>
        <v>2900000</v>
      </c>
      <c r="P1229" s="116">
        <f t="shared" ca="1" si="92"/>
        <v>13.044103028549337</v>
      </c>
      <c r="Q1229" s="117">
        <f t="shared" ca="1" si="93"/>
        <v>37700000</v>
      </c>
      <c r="R1229" s="61">
        <f>'[1]Seta Jasa Trans'!J822</f>
        <v>21330611</v>
      </c>
      <c r="S1229" s="521">
        <f>'[1]Seta Jasa Trans'!F823</f>
        <v>12</v>
      </c>
      <c r="T1229" s="38">
        <f t="shared" si="91"/>
        <v>83069389</v>
      </c>
      <c r="U1229" s="174"/>
    </row>
    <row r="1230" spans="2:21" ht="17.45" customHeight="1" thickBot="1">
      <c r="B1230" s="39">
        <v>1225</v>
      </c>
      <c r="C1230" s="666" t="s">
        <v>4698</v>
      </c>
      <c r="D1230" s="667" t="s">
        <v>4699</v>
      </c>
      <c r="E1230" s="373" t="s">
        <v>4700</v>
      </c>
      <c r="F1230" s="372"/>
      <c r="G1230" s="372"/>
      <c r="H1230" s="322" t="s">
        <v>4743</v>
      </c>
      <c r="I1230" s="343" t="s">
        <v>4744</v>
      </c>
      <c r="J1230" s="343" t="s">
        <v>4745</v>
      </c>
      <c r="K1230" s="444">
        <v>44174</v>
      </c>
      <c r="L1230" s="444">
        <v>45269</v>
      </c>
      <c r="M1230" s="193">
        <v>36</v>
      </c>
      <c r="N1230" s="376">
        <v>104400000</v>
      </c>
      <c r="O1230" s="193">
        <f t="shared" ref="O1230:O1293" si="94">N1230/M1230</f>
        <v>2900000</v>
      </c>
      <c r="P1230" s="194">
        <f t="shared" ca="1" si="92"/>
        <v>13.044103028549337</v>
      </c>
      <c r="Q1230" s="195">
        <f t="shared" ca="1" si="93"/>
        <v>37700000</v>
      </c>
      <c r="R1230" s="325">
        <f>'[1]Seta Jasa Trans'!J879</f>
        <v>30923244</v>
      </c>
      <c r="S1230" s="439">
        <f>'[1]Seta Jasa Trans'!F880</f>
        <v>13</v>
      </c>
      <c r="T1230" s="198">
        <f t="shared" si="91"/>
        <v>73476756</v>
      </c>
      <c r="U1230" s="174"/>
    </row>
    <row r="1231" spans="2:21" ht="17.45" customHeight="1">
      <c r="B1231" s="26">
        <v>1226</v>
      </c>
      <c r="C1231" s="394" t="s">
        <v>4746</v>
      </c>
      <c r="D1231" s="664" t="s">
        <v>4747</v>
      </c>
      <c r="E1231" s="209" t="s">
        <v>2129</v>
      </c>
      <c r="F1231" s="365"/>
      <c r="G1231" s="365"/>
      <c r="H1231" s="485" t="s">
        <v>4748</v>
      </c>
      <c r="I1231" s="69" t="s">
        <v>4749</v>
      </c>
      <c r="J1231" s="69" t="s">
        <v>4750</v>
      </c>
      <c r="K1231" s="459">
        <v>44181</v>
      </c>
      <c r="L1231" s="459">
        <v>45276</v>
      </c>
      <c r="M1231" s="73">
        <v>36</v>
      </c>
      <c r="N1231" s="367">
        <v>19800000</v>
      </c>
      <c r="O1231" s="73">
        <f t="shared" si="94"/>
        <v>550000</v>
      </c>
      <c r="P1231" s="565">
        <f t="shared" ca="1" si="92"/>
        <v>12.810769695216004</v>
      </c>
      <c r="Q1231" s="624">
        <f t="shared" ca="1" si="93"/>
        <v>6600000</v>
      </c>
      <c r="R1231" s="76">
        <f>'[1]Amanah Prima'!J55</f>
        <v>1235950</v>
      </c>
      <c r="S1231" s="461">
        <f>'[1]Amanah Prima'!F56</f>
        <v>3</v>
      </c>
      <c r="T1231" s="630">
        <f t="shared" si="91"/>
        <v>18564050</v>
      </c>
      <c r="U1231" s="174"/>
    </row>
    <row r="1232" spans="2:21" ht="17.45" customHeight="1">
      <c r="B1232" s="39">
        <v>1227</v>
      </c>
      <c r="C1232" s="380" t="s">
        <v>4751</v>
      </c>
      <c r="D1232" s="643" t="s">
        <v>4747</v>
      </c>
      <c r="E1232" s="246" t="s">
        <v>2129</v>
      </c>
      <c r="F1232" s="220"/>
      <c r="G1232" s="220"/>
      <c r="H1232" s="223" t="s">
        <v>4752</v>
      </c>
      <c r="I1232" s="57" t="s">
        <v>4753</v>
      </c>
      <c r="J1232" s="57" t="s">
        <v>4754</v>
      </c>
      <c r="K1232" s="415">
        <v>44502</v>
      </c>
      <c r="L1232" s="415">
        <v>45598</v>
      </c>
      <c r="M1232" s="64">
        <v>36</v>
      </c>
      <c r="N1232" s="358">
        <v>18000000</v>
      </c>
      <c r="O1232" s="64">
        <f t="shared" si="94"/>
        <v>500000</v>
      </c>
      <c r="P1232" s="116">
        <f t="shared" ca="1" si="92"/>
        <v>2.1107696952160042</v>
      </c>
      <c r="Q1232" s="117">
        <f t="shared" ca="1" si="93"/>
        <v>1000000</v>
      </c>
      <c r="R1232" s="61"/>
      <c r="S1232" s="118"/>
      <c r="T1232" s="630">
        <f t="shared" si="91"/>
        <v>18000000</v>
      </c>
      <c r="U1232" s="174"/>
    </row>
    <row r="1233" spans="1:21" ht="17.45" customHeight="1">
      <c r="B1233" s="26">
        <v>1228</v>
      </c>
      <c r="C1233" s="380" t="s">
        <v>4755</v>
      </c>
      <c r="D1233" s="643" t="s">
        <v>4747</v>
      </c>
      <c r="E1233" s="246" t="s">
        <v>2655</v>
      </c>
      <c r="F1233" s="220"/>
      <c r="G1233" s="220" t="s">
        <v>4388</v>
      </c>
      <c r="H1233" s="223" t="s">
        <v>4756</v>
      </c>
      <c r="I1233" s="57" t="s">
        <v>4757</v>
      </c>
      <c r="J1233" s="57" t="s">
        <v>4758</v>
      </c>
      <c r="K1233" s="415">
        <v>44502</v>
      </c>
      <c r="L1233" s="415">
        <v>44867</v>
      </c>
      <c r="M1233" s="64">
        <v>12</v>
      </c>
      <c r="N1233" s="358">
        <v>9000000</v>
      </c>
      <c r="O1233" s="64">
        <f t="shared" si="94"/>
        <v>750000</v>
      </c>
      <c r="P1233" s="116">
        <f t="shared" ca="1" si="92"/>
        <v>2.1107696952160042</v>
      </c>
      <c r="Q1233" s="117">
        <f t="shared" ca="1" si="93"/>
        <v>1500000</v>
      </c>
      <c r="R1233" s="61"/>
      <c r="S1233" s="118"/>
      <c r="T1233" s="225">
        <f t="shared" si="91"/>
        <v>9000000</v>
      </c>
      <c r="U1233" s="174"/>
    </row>
    <row r="1234" spans="1:21" ht="17.45" customHeight="1">
      <c r="B1234" s="39">
        <v>1229</v>
      </c>
      <c r="C1234" s="380" t="s">
        <v>4759</v>
      </c>
      <c r="D1234" s="643" t="s">
        <v>4747</v>
      </c>
      <c r="E1234" s="246" t="s">
        <v>2655</v>
      </c>
      <c r="F1234" s="220"/>
      <c r="G1234" s="220" t="s">
        <v>4388</v>
      </c>
      <c r="H1234" s="223" t="s">
        <v>4760</v>
      </c>
      <c r="I1234" s="57" t="s">
        <v>4761</v>
      </c>
      <c r="J1234" s="57" t="s">
        <v>4762</v>
      </c>
      <c r="K1234" s="415">
        <v>44503</v>
      </c>
      <c r="L1234" s="415">
        <v>44868</v>
      </c>
      <c r="M1234" s="64">
        <v>12</v>
      </c>
      <c r="N1234" s="358">
        <v>9000000</v>
      </c>
      <c r="O1234" s="64">
        <f t="shared" si="94"/>
        <v>750000</v>
      </c>
      <c r="P1234" s="116">
        <f t="shared" ca="1" si="92"/>
        <v>2.0774363618826706</v>
      </c>
      <c r="Q1234" s="117">
        <f t="shared" ca="1" si="93"/>
        <v>1500000</v>
      </c>
      <c r="R1234" s="61"/>
      <c r="S1234" s="118"/>
      <c r="T1234" s="225">
        <f t="shared" si="91"/>
        <v>9000000</v>
      </c>
      <c r="U1234" s="174"/>
    </row>
    <row r="1235" spans="1:21" ht="17.45" customHeight="1">
      <c r="B1235" s="26">
        <v>1230</v>
      </c>
      <c r="C1235" s="377" t="s">
        <v>4763</v>
      </c>
      <c r="D1235" s="647" t="s">
        <v>4764</v>
      </c>
      <c r="E1235" s="209" t="s">
        <v>4765</v>
      </c>
      <c r="F1235" s="210"/>
      <c r="G1235" s="210"/>
      <c r="H1235" s="398" t="s">
        <v>4766</v>
      </c>
      <c r="I1235" s="212" t="s">
        <v>4767</v>
      </c>
      <c r="J1235" s="212" t="s">
        <v>4768</v>
      </c>
      <c r="K1235" s="213">
        <v>44186</v>
      </c>
      <c r="L1235" s="213">
        <v>45647</v>
      </c>
      <c r="M1235" s="214">
        <v>48</v>
      </c>
      <c r="N1235" s="215">
        <v>33600000</v>
      </c>
      <c r="O1235" s="214">
        <f t="shared" si="94"/>
        <v>700000</v>
      </c>
      <c r="P1235" s="216">
        <f t="shared" ca="1" si="92"/>
        <v>12.644103028549337</v>
      </c>
      <c r="Q1235" s="217">
        <f t="shared" ca="1" si="93"/>
        <v>8400000</v>
      </c>
      <c r="R1235" s="105">
        <f>'[1]Guntner Indonesia'!J67</f>
        <v>759000</v>
      </c>
      <c r="S1235" s="134">
        <f>'[1]Guntner Indonesia'!F68</f>
        <v>1</v>
      </c>
      <c r="T1235" s="630">
        <f t="shared" si="91"/>
        <v>32841000</v>
      </c>
      <c r="U1235" s="174"/>
    </row>
    <row r="1236" spans="1:21" ht="17.45" customHeight="1">
      <c r="B1236" s="39">
        <v>1231</v>
      </c>
      <c r="C1236" s="380" t="s">
        <v>4763</v>
      </c>
      <c r="D1236" s="647" t="s">
        <v>4764</v>
      </c>
      <c r="E1236" s="246" t="s">
        <v>4765</v>
      </c>
      <c r="F1236" s="220"/>
      <c r="G1236" s="220"/>
      <c r="H1236" s="361" t="s">
        <v>4769</v>
      </c>
      <c r="I1236" s="57" t="s">
        <v>4770</v>
      </c>
      <c r="J1236" s="57" t="s">
        <v>4771</v>
      </c>
      <c r="K1236" s="415">
        <v>44186</v>
      </c>
      <c r="L1236" s="415">
        <v>45647</v>
      </c>
      <c r="M1236" s="64">
        <v>48</v>
      </c>
      <c r="N1236" s="358">
        <v>33600000</v>
      </c>
      <c r="O1236" s="64">
        <f t="shared" si="94"/>
        <v>700000</v>
      </c>
      <c r="P1236" s="116">
        <f t="shared" ca="1" si="92"/>
        <v>12.644103028549337</v>
      </c>
      <c r="Q1236" s="117">
        <f t="shared" ca="1" si="93"/>
        <v>8400000</v>
      </c>
      <c r="R1236" s="61"/>
      <c r="S1236" s="128"/>
      <c r="T1236" s="38">
        <f t="shared" si="91"/>
        <v>33600000</v>
      </c>
      <c r="U1236" s="174"/>
    </row>
    <row r="1237" spans="1:21" ht="17.45" customHeight="1">
      <c r="B1237" s="26">
        <v>1232</v>
      </c>
      <c r="C1237" s="380" t="s">
        <v>4763</v>
      </c>
      <c r="D1237" s="668" t="s">
        <v>4764</v>
      </c>
      <c r="E1237" s="246" t="s">
        <v>4765</v>
      </c>
      <c r="F1237" s="220"/>
      <c r="G1237" s="220"/>
      <c r="H1237" s="506" t="s">
        <v>4772</v>
      </c>
      <c r="I1237" s="57" t="s">
        <v>4773</v>
      </c>
      <c r="J1237" s="57" t="s">
        <v>4774</v>
      </c>
      <c r="K1237" s="415">
        <v>44186</v>
      </c>
      <c r="L1237" s="415">
        <v>45647</v>
      </c>
      <c r="M1237" s="64">
        <v>48</v>
      </c>
      <c r="N1237" s="358">
        <v>33600000</v>
      </c>
      <c r="O1237" s="64">
        <f t="shared" si="94"/>
        <v>700000</v>
      </c>
      <c r="P1237" s="116">
        <f t="shared" ca="1" si="92"/>
        <v>12.644103028549337</v>
      </c>
      <c r="Q1237" s="117">
        <f t="shared" ca="1" si="93"/>
        <v>8400000</v>
      </c>
      <c r="R1237" s="61"/>
      <c r="S1237" s="118"/>
      <c r="T1237" s="38">
        <f t="shared" si="91"/>
        <v>33600000</v>
      </c>
      <c r="U1237" s="174"/>
    </row>
    <row r="1238" spans="1:21" ht="17.45" customHeight="1">
      <c r="B1238" s="39">
        <v>1233</v>
      </c>
      <c r="C1238" s="380" t="s">
        <v>4775</v>
      </c>
      <c r="D1238" s="643" t="s">
        <v>4764</v>
      </c>
      <c r="E1238" s="246" t="s">
        <v>4776</v>
      </c>
      <c r="F1238" s="220"/>
      <c r="G1238" s="220"/>
      <c r="H1238" s="361" t="s">
        <v>4777</v>
      </c>
      <c r="I1238" s="57" t="s">
        <v>4778</v>
      </c>
      <c r="J1238" s="57" t="s">
        <v>4779</v>
      </c>
      <c r="K1238" s="415">
        <v>44244</v>
      </c>
      <c r="L1238" s="415">
        <v>45705</v>
      </c>
      <c r="M1238" s="64">
        <v>48</v>
      </c>
      <c r="N1238" s="358">
        <v>33600000</v>
      </c>
      <c r="O1238" s="64">
        <f t="shared" si="94"/>
        <v>700000</v>
      </c>
      <c r="P1238" s="116">
        <f t="shared" ca="1" si="92"/>
        <v>10.710769695216005</v>
      </c>
      <c r="Q1238" s="117">
        <f t="shared" ca="1" si="93"/>
        <v>7000000</v>
      </c>
      <c r="R1238" s="61">
        <f>'[1]Guntner Indonesia'!J139</f>
        <v>951637</v>
      </c>
      <c r="S1238" s="118">
        <f>'[1]Guntner Indonesia'!F140</f>
        <v>2</v>
      </c>
      <c r="T1238" s="225">
        <f t="shared" si="91"/>
        <v>32648363</v>
      </c>
      <c r="U1238" s="174"/>
    </row>
    <row r="1239" spans="1:21" ht="17.45" customHeight="1" thickBot="1">
      <c r="B1239" s="26">
        <v>1234</v>
      </c>
      <c r="C1239" s="394" t="s">
        <v>4780</v>
      </c>
      <c r="D1239" s="647" t="s">
        <v>4764</v>
      </c>
      <c r="E1239" s="209" t="s">
        <v>988</v>
      </c>
      <c r="F1239" s="365"/>
      <c r="G1239" s="365"/>
      <c r="H1239" s="398" t="s">
        <v>4781</v>
      </c>
      <c r="I1239" s="69" t="s">
        <v>4782</v>
      </c>
      <c r="J1239" s="69" t="s">
        <v>4783</v>
      </c>
      <c r="K1239" s="459">
        <v>44518</v>
      </c>
      <c r="L1239" s="459">
        <v>44883</v>
      </c>
      <c r="M1239" s="73">
        <v>12</v>
      </c>
      <c r="N1239" s="367">
        <v>6000000</v>
      </c>
      <c r="O1239" s="64">
        <f t="shared" si="94"/>
        <v>500000</v>
      </c>
      <c r="P1239" s="116">
        <f t="shared" ca="1" si="92"/>
        <v>1.5774363618826708</v>
      </c>
      <c r="Q1239" s="117">
        <f t="shared" ca="1" si="93"/>
        <v>500000</v>
      </c>
      <c r="R1239" s="61">
        <f>'[1]Guntner Indonesia'!J140</f>
        <v>0</v>
      </c>
      <c r="S1239" s="118">
        <f>'[1]Guntner Indonesia'!F141</f>
        <v>0</v>
      </c>
      <c r="T1239" s="225">
        <f t="shared" si="91"/>
        <v>6000000</v>
      </c>
      <c r="U1239" s="174"/>
    </row>
    <row r="1240" spans="1:21" ht="17.45" customHeight="1">
      <c r="A1240" s="738" t="s">
        <v>1611</v>
      </c>
      <c r="B1240" s="39">
        <v>1235</v>
      </c>
      <c r="C1240" s="739" t="s">
        <v>4784</v>
      </c>
      <c r="D1240" s="678" t="s">
        <v>4785</v>
      </c>
      <c r="E1240" s="482" t="s">
        <v>4786</v>
      </c>
      <c r="F1240" s="740"/>
      <c r="G1240" s="740"/>
      <c r="H1240" s="485" t="s">
        <v>4787</v>
      </c>
      <c r="I1240" s="486" t="s">
        <v>4788</v>
      </c>
      <c r="J1240" s="486" t="s">
        <v>4789</v>
      </c>
      <c r="K1240" s="447">
        <v>44196</v>
      </c>
      <c r="L1240" s="447">
        <v>44926</v>
      </c>
      <c r="M1240" s="487">
        <v>24</v>
      </c>
      <c r="N1240" s="448">
        <v>4656000</v>
      </c>
      <c r="O1240" s="487">
        <f t="shared" si="94"/>
        <v>194000</v>
      </c>
      <c r="P1240" s="288">
        <f t="shared" ca="1" si="92"/>
        <v>12.310769695216004</v>
      </c>
      <c r="Q1240" s="289">
        <f t="shared" ca="1" si="93"/>
        <v>2328000</v>
      </c>
      <c r="R1240" s="489">
        <f>'[1]Pins Indonesia'!J43</f>
        <v>825000</v>
      </c>
      <c r="S1240" s="561">
        <f>'[1]Pins Indonesia'!F44</f>
        <v>0</v>
      </c>
      <c r="T1240" s="181">
        <f t="shared" si="91"/>
        <v>3831000</v>
      </c>
      <c r="U1240" s="499" t="s">
        <v>4790</v>
      </c>
    </row>
    <row r="1241" spans="1:21" ht="17.45" customHeight="1">
      <c r="A1241" s="738" t="s">
        <v>1611</v>
      </c>
      <c r="B1241" s="26">
        <v>1236</v>
      </c>
      <c r="C1241" s="380" t="s">
        <v>4784</v>
      </c>
      <c r="D1241" s="643" t="s">
        <v>4785</v>
      </c>
      <c r="E1241" s="246" t="s">
        <v>4786</v>
      </c>
      <c r="F1241" s="220"/>
      <c r="G1241" s="220"/>
      <c r="H1241" s="223" t="s">
        <v>4791</v>
      </c>
      <c r="I1241" s="57" t="s">
        <v>4792</v>
      </c>
      <c r="J1241" s="57" t="s">
        <v>4793</v>
      </c>
      <c r="K1241" s="415">
        <v>44196</v>
      </c>
      <c r="L1241" s="415">
        <v>44926</v>
      </c>
      <c r="M1241" s="64">
        <v>24</v>
      </c>
      <c r="N1241" s="358">
        <v>4656000</v>
      </c>
      <c r="O1241" s="64">
        <f t="shared" si="94"/>
        <v>194000</v>
      </c>
      <c r="P1241" s="116">
        <f t="shared" ca="1" si="92"/>
        <v>12.310769695216004</v>
      </c>
      <c r="Q1241" s="117">
        <f t="shared" ca="1" si="93"/>
        <v>2328000</v>
      </c>
      <c r="R1241" s="61">
        <f>'[1]Pins Indonesia'!J89</f>
        <v>825000</v>
      </c>
      <c r="S1241" s="118">
        <f>'[1]Pins Indonesia'!F90</f>
        <v>0</v>
      </c>
      <c r="T1241" s="38">
        <f t="shared" si="91"/>
        <v>3831000</v>
      </c>
      <c r="U1241" s="499" t="s">
        <v>4790</v>
      </c>
    </row>
    <row r="1242" spans="1:21" ht="17.45" customHeight="1">
      <c r="A1242" s="738" t="s">
        <v>1611</v>
      </c>
      <c r="B1242" s="39">
        <v>1237</v>
      </c>
      <c r="C1242" s="380" t="s">
        <v>4784</v>
      </c>
      <c r="D1242" s="643" t="s">
        <v>4785</v>
      </c>
      <c r="E1242" s="246" t="s">
        <v>4786</v>
      </c>
      <c r="F1242" s="220"/>
      <c r="G1242" s="220"/>
      <c r="H1242" s="223" t="s">
        <v>4794</v>
      </c>
      <c r="I1242" s="57" t="s">
        <v>4795</v>
      </c>
      <c r="J1242" s="57" t="s">
        <v>4796</v>
      </c>
      <c r="K1242" s="415">
        <v>44196</v>
      </c>
      <c r="L1242" s="415">
        <v>44926</v>
      </c>
      <c r="M1242" s="64">
        <v>24</v>
      </c>
      <c r="N1242" s="358">
        <v>4656000</v>
      </c>
      <c r="O1242" s="64">
        <f t="shared" si="94"/>
        <v>194000</v>
      </c>
      <c r="P1242" s="116">
        <f t="shared" ca="1" si="92"/>
        <v>12.310769695216004</v>
      </c>
      <c r="Q1242" s="117">
        <f t="shared" ca="1" si="93"/>
        <v>2328000</v>
      </c>
      <c r="R1242" s="61">
        <f>'[1]Pins Indonesia'!J135</f>
        <v>825000</v>
      </c>
      <c r="S1242" s="118">
        <f>'[1]Pins Indonesia'!F136</f>
        <v>0</v>
      </c>
      <c r="T1242" s="38">
        <f t="shared" si="91"/>
        <v>3831000</v>
      </c>
      <c r="U1242" s="499" t="s">
        <v>4790</v>
      </c>
    </row>
    <row r="1243" spans="1:21" ht="17.45" customHeight="1">
      <c r="A1243" s="738" t="s">
        <v>1611</v>
      </c>
      <c r="B1243" s="26">
        <v>1238</v>
      </c>
      <c r="C1243" s="380" t="s">
        <v>4784</v>
      </c>
      <c r="D1243" s="643" t="s">
        <v>4785</v>
      </c>
      <c r="E1243" s="246" t="s">
        <v>4786</v>
      </c>
      <c r="F1243" s="220"/>
      <c r="G1243" s="220"/>
      <c r="H1243" s="223" t="s">
        <v>4797</v>
      </c>
      <c r="I1243" s="57" t="s">
        <v>4798</v>
      </c>
      <c r="J1243" s="57" t="s">
        <v>4799</v>
      </c>
      <c r="K1243" s="415">
        <v>44196</v>
      </c>
      <c r="L1243" s="415">
        <v>44926</v>
      </c>
      <c r="M1243" s="64">
        <v>24</v>
      </c>
      <c r="N1243" s="358">
        <v>4656000</v>
      </c>
      <c r="O1243" s="64">
        <f t="shared" si="94"/>
        <v>194000</v>
      </c>
      <c r="P1243" s="116">
        <f t="shared" ca="1" si="92"/>
        <v>12.310769695216004</v>
      </c>
      <c r="Q1243" s="117">
        <f t="shared" ca="1" si="93"/>
        <v>2328000</v>
      </c>
      <c r="R1243" s="61">
        <f>'[1]Pins Indonesia'!J182</f>
        <v>825000</v>
      </c>
      <c r="S1243" s="118">
        <f>'[1]Pins Indonesia'!F183</f>
        <v>0</v>
      </c>
      <c r="T1243" s="38">
        <f t="shared" si="91"/>
        <v>3831000</v>
      </c>
      <c r="U1243" s="499" t="s">
        <v>4790</v>
      </c>
    </row>
    <row r="1244" spans="1:21" ht="17.45" customHeight="1">
      <c r="A1244" s="738" t="s">
        <v>1611</v>
      </c>
      <c r="B1244" s="39">
        <v>1239</v>
      </c>
      <c r="C1244" s="380" t="s">
        <v>4784</v>
      </c>
      <c r="D1244" s="643" t="s">
        <v>4785</v>
      </c>
      <c r="E1244" s="246" t="s">
        <v>4786</v>
      </c>
      <c r="F1244" s="220"/>
      <c r="G1244" s="220"/>
      <c r="H1244" s="223" t="s">
        <v>4800</v>
      </c>
      <c r="I1244" s="57" t="s">
        <v>4801</v>
      </c>
      <c r="J1244" s="57" t="s">
        <v>4802</v>
      </c>
      <c r="K1244" s="415">
        <v>44196</v>
      </c>
      <c r="L1244" s="415">
        <v>44926</v>
      </c>
      <c r="M1244" s="64">
        <v>24</v>
      </c>
      <c r="N1244" s="358">
        <v>4656000</v>
      </c>
      <c r="O1244" s="64">
        <f t="shared" si="94"/>
        <v>194000</v>
      </c>
      <c r="P1244" s="116">
        <f t="shared" ca="1" si="92"/>
        <v>12.310769695216004</v>
      </c>
      <c r="Q1244" s="117">
        <f t="shared" ca="1" si="93"/>
        <v>2328000</v>
      </c>
      <c r="R1244" s="61">
        <f>'[1]Pins Indonesia'!J228</f>
        <v>825000</v>
      </c>
      <c r="S1244" s="118">
        <f>'[1]Pins Indonesia'!F229</f>
        <v>0</v>
      </c>
      <c r="T1244" s="38">
        <f t="shared" si="91"/>
        <v>3831000</v>
      </c>
      <c r="U1244" s="499" t="s">
        <v>4790</v>
      </c>
    </row>
    <row r="1245" spans="1:21" ht="17.45" customHeight="1">
      <c r="A1245" s="738" t="s">
        <v>1611</v>
      </c>
      <c r="B1245" s="26">
        <v>1240</v>
      </c>
      <c r="C1245" s="380" t="s">
        <v>4784</v>
      </c>
      <c r="D1245" s="643" t="s">
        <v>4785</v>
      </c>
      <c r="E1245" s="246" t="s">
        <v>4786</v>
      </c>
      <c r="F1245" s="220"/>
      <c r="G1245" s="220"/>
      <c r="H1245" s="223" t="s">
        <v>4803</v>
      </c>
      <c r="I1245" s="57" t="s">
        <v>4804</v>
      </c>
      <c r="J1245" s="57" t="s">
        <v>4805</v>
      </c>
      <c r="K1245" s="415">
        <v>44196</v>
      </c>
      <c r="L1245" s="415">
        <v>44926</v>
      </c>
      <c r="M1245" s="64">
        <v>24</v>
      </c>
      <c r="N1245" s="358">
        <v>4656000</v>
      </c>
      <c r="O1245" s="64">
        <f t="shared" si="94"/>
        <v>194000</v>
      </c>
      <c r="P1245" s="116">
        <f t="shared" ca="1" si="92"/>
        <v>12.310769695216004</v>
      </c>
      <c r="Q1245" s="117">
        <f t="shared" ca="1" si="93"/>
        <v>2328000</v>
      </c>
      <c r="R1245" s="61">
        <f>'[1]Pins Indonesia'!J275</f>
        <v>825000</v>
      </c>
      <c r="S1245" s="118">
        <f>'[1]Pins Indonesia'!F276</f>
        <v>0</v>
      </c>
      <c r="T1245" s="38">
        <f t="shared" si="91"/>
        <v>3831000</v>
      </c>
      <c r="U1245" s="499" t="s">
        <v>4790</v>
      </c>
    </row>
    <row r="1246" spans="1:21" ht="17.45" customHeight="1">
      <c r="A1246" s="738" t="s">
        <v>1611</v>
      </c>
      <c r="B1246" s="39">
        <v>1241</v>
      </c>
      <c r="C1246" s="380" t="s">
        <v>4784</v>
      </c>
      <c r="D1246" s="643" t="s">
        <v>4785</v>
      </c>
      <c r="E1246" s="246" t="s">
        <v>4786</v>
      </c>
      <c r="F1246" s="220"/>
      <c r="G1246" s="220"/>
      <c r="H1246" s="223" t="s">
        <v>4806</v>
      </c>
      <c r="I1246" s="57" t="s">
        <v>4807</v>
      </c>
      <c r="J1246" s="57" t="s">
        <v>4808</v>
      </c>
      <c r="K1246" s="415">
        <v>44196</v>
      </c>
      <c r="L1246" s="415">
        <v>44926</v>
      </c>
      <c r="M1246" s="64">
        <v>24</v>
      </c>
      <c r="N1246" s="358">
        <v>4656000</v>
      </c>
      <c r="O1246" s="64">
        <f t="shared" si="94"/>
        <v>194000</v>
      </c>
      <c r="P1246" s="116">
        <f t="shared" ca="1" si="92"/>
        <v>12.310769695216004</v>
      </c>
      <c r="Q1246" s="117">
        <f t="shared" ca="1" si="93"/>
        <v>2328000</v>
      </c>
      <c r="R1246" s="61">
        <f>'[1]Pins Indonesia'!J320</f>
        <v>825000</v>
      </c>
      <c r="S1246" s="118">
        <f>'[1]Pins Indonesia'!F321</f>
        <v>0</v>
      </c>
      <c r="T1246" s="38">
        <f t="shared" si="91"/>
        <v>3831000</v>
      </c>
      <c r="U1246" s="499" t="s">
        <v>4790</v>
      </c>
    </row>
    <row r="1247" spans="1:21" ht="17.45" customHeight="1">
      <c r="A1247" s="738" t="s">
        <v>1611</v>
      </c>
      <c r="B1247" s="26">
        <v>1242</v>
      </c>
      <c r="C1247" s="380" t="s">
        <v>4784</v>
      </c>
      <c r="D1247" s="643" t="s">
        <v>4785</v>
      </c>
      <c r="E1247" s="246" t="s">
        <v>4786</v>
      </c>
      <c r="F1247" s="220"/>
      <c r="G1247" s="220"/>
      <c r="H1247" s="223" t="s">
        <v>4809</v>
      </c>
      <c r="I1247" s="57" t="s">
        <v>4810</v>
      </c>
      <c r="J1247" s="57" t="s">
        <v>4811</v>
      </c>
      <c r="K1247" s="415">
        <v>44196</v>
      </c>
      <c r="L1247" s="415">
        <v>44926</v>
      </c>
      <c r="M1247" s="64">
        <v>24</v>
      </c>
      <c r="N1247" s="358">
        <v>4656000</v>
      </c>
      <c r="O1247" s="64">
        <f t="shared" si="94"/>
        <v>194000</v>
      </c>
      <c r="P1247" s="116">
        <f t="shared" ca="1" si="92"/>
        <v>12.310769695216004</v>
      </c>
      <c r="Q1247" s="117">
        <f t="shared" ca="1" si="93"/>
        <v>2328000</v>
      </c>
      <c r="R1247" s="61">
        <f>'[1]Pins Indonesia'!J365</f>
        <v>825000</v>
      </c>
      <c r="S1247" s="118">
        <f>'[1]Pins Indonesia'!F366</f>
        <v>0</v>
      </c>
      <c r="T1247" s="38">
        <f t="shared" si="91"/>
        <v>3831000</v>
      </c>
      <c r="U1247" s="499" t="s">
        <v>4790</v>
      </c>
    </row>
    <row r="1248" spans="1:21" ht="17.45" customHeight="1">
      <c r="A1248" s="738" t="s">
        <v>1611</v>
      </c>
      <c r="B1248" s="39">
        <v>1243</v>
      </c>
      <c r="C1248" s="380" t="s">
        <v>4784</v>
      </c>
      <c r="D1248" s="643" t="s">
        <v>4785</v>
      </c>
      <c r="E1248" s="246" t="s">
        <v>4786</v>
      </c>
      <c r="F1248" s="220"/>
      <c r="G1248" s="220"/>
      <c r="H1248" s="223" t="s">
        <v>4812</v>
      </c>
      <c r="I1248" s="57" t="s">
        <v>4813</v>
      </c>
      <c r="J1248" s="57" t="s">
        <v>4814</v>
      </c>
      <c r="K1248" s="415">
        <v>44196</v>
      </c>
      <c r="L1248" s="415">
        <v>44926</v>
      </c>
      <c r="M1248" s="64">
        <v>24</v>
      </c>
      <c r="N1248" s="358">
        <v>4656000</v>
      </c>
      <c r="O1248" s="64">
        <f t="shared" si="94"/>
        <v>194000</v>
      </c>
      <c r="P1248" s="116">
        <f t="shared" ca="1" si="92"/>
        <v>12.310769695216004</v>
      </c>
      <c r="Q1248" s="117">
        <f t="shared" ca="1" si="93"/>
        <v>2328000</v>
      </c>
      <c r="R1248" s="61">
        <f>'[1]Pins Indonesia'!J411</f>
        <v>825000</v>
      </c>
      <c r="S1248" s="118">
        <f>'[1]Pins Indonesia'!F412</f>
        <v>0</v>
      </c>
      <c r="T1248" s="38">
        <f t="shared" si="91"/>
        <v>3831000</v>
      </c>
      <c r="U1248" s="499" t="s">
        <v>4790</v>
      </c>
    </row>
    <row r="1249" spans="1:21" ht="17.45" customHeight="1">
      <c r="A1249" s="738" t="s">
        <v>1611</v>
      </c>
      <c r="B1249" s="26">
        <v>1244</v>
      </c>
      <c r="C1249" s="380" t="s">
        <v>4784</v>
      </c>
      <c r="D1249" s="643" t="s">
        <v>4785</v>
      </c>
      <c r="E1249" s="246" t="s">
        <v>4786</v>
      </c>
      <c r="F1249" s="220"/>
      <c r="G1249" s="220"/>
      <c r="H1249" s="223" t="s">
        <v>4815</v>
      </c>
      <c r="I1249" s="57" t="s">
        <v>4816</v>
      </c>
      <c r="J1249" s="57" t="s">
        <v>4817</v>
      </c>
      <c r="K1249" s="415">
        <v>44196</v>
      </c>
      <c r="L1249" s="415">
        <v>44926</v>
      </c>
      <c r="M1249" s="64">
        <v>24</v>
      </c>
      <c r="N1249" s="358">
        <v>4656000</v>
      </c>
      <c r="O1249" s="64">
        <f t="shared" si="94"/>
        <v>194000</v>
      </c>
      <c r="P1249" s="116">
        <f t="shared" ca="1" si="92"/>
        <v>12.310769695216004</v>
      </c>
      <c r="Q1249" s="117">
        <f t="shared" ca="1" si="93"/>
        <v>2328000</v>
      </c>
      <c r="R1249" s="61">
        <f>'[1]Pins Indonesia'!J457</f>
        <v>825000</v>
      </c>
      <c r="S1249" s="118">
        <f>'[1]Pins Indonesia'!F458</f>
        <v>0</v>
      </c>
      <c r="T1249" s="38">
        <f t="shared" si="91"/>
        <v>3831000</v>
      </c>
      <c r="U1249" s="499" t="s">
        <v>4790</v>
      </c>
    </row>
    <row r="1250" spans="1:21" ht="17.45" customHeight="1">
      <c r="A1250" s="738" t="s">
        <v>1611</v>
      </c>
      <c r="B1250" s="39">
        <v>1245</v>
      </c>
      <c r="C1250" s="380" t="s">
        <v>4784</v>
      </c>
      <c r="D1250" s="643" t="s">
        <v>4785</v>
      </c>
      <c r="E1250" s="246" t="s">
        <v>4786</v>
      </c>
      <c r="F1250" s="220"/>
      <c r="G1250" s="220"/>
      <c r="H1250" s="223" t="s">
        <v>4818</v>
      </c>
      <c r="I1250" s="57" t="s">
        <v>4819</v>
      </c>
      <c r="J1250" s="57" t="s">
        <v>4820</v>
      </c>
      <c r="K1250" s="415">
        <v>44196</v>
      </c>
      <c r="L1250" s="415">
        <v>44926</v>
      </c>
      <c r="M1250" s="64">
        <v>24</v>
      </c>
      <c r="N1250" s="358">
        <v>4656000</v>
      </c>
      <c r="O1250" s="64">
        <f t="shared" si="94"/>
        <v>194000</v>
      </c>
      <c r="P1250" s="116">
        <f t="shared" ca="1" si="92"/>
        <v>12.310769695216004</v>
      </c>
      <c r="Q1250" s="117">
        <f t="shared" ca="1" si="93"/>
        <v>2328000</v>
      </c>
      <c r="R1250" s="61">
        <f>'[1]Pins Indonesia'!J503</f>
        <v>825000</v>
      </c>
      <c r="S1250" s="118">
        <f>'[1]Pins Indonesia'!F504</f>
        <v>0</v>
      </c>
      <c r="T1250" s="38">
        <f t="shared" si="91"/>
        <v>3831000</v>
      </c>
      <c r="U1250" s="499" t="s">
        <v>4790</v>
      </c>
    </row>
    <row r="1251" spans="1:21" ht="17.45" customHeight="1">
      <c r="A1251" s="738" t="s">
        <v>1611</v>
      </c>
      <c r="B1251" s="26">
        <v>1246</v>
      </c>
      <c r="C1251" s="380" t="s">
        <v>4784</v>
      </c>
      <c r="D1251" s="643" t="s">
        <v>4785</v>
      </c>
      <c r="E1251" s="246" t="s">
        <v>4786</v>
      </c>
      <c r="F1251" s="220"/>
      <c r="G1251" s="220"/>
      <c r="H1251" s="223" t="s">
        <v>4821</v>
      </c>
      <c r="I1251" s="57" t="s">
        <v>4822</v>
      </c>
      <c r="J1251" s="57" t="s">
        <v>4823</v>
      </c>
      <c r="K1251" s="415">
        <v>44196</v>
      </c>
      <c r="L1251" s="415">
        <v>44926</v>
      </c>
      <c r="M1251" s="64">
        <v>24</v>
      </c>
      <c r="N1251" s="358">
        <v>4656000</v>
      </c>
      <c r="O1251" s="64">
        <f t="shared" si="94"/>
        <v>194000</v>
      </c>
      <c r="P1251" s="116">
        <f t="shared" ca="1" si="92"/>
        <v>12.310769695216004</v>
      </c>
      <c r="Q1251" s="117">
        <f t="shared" ca="1" si="93"/>
        <v>2328000</v>
      </c>
      <c r="R1251" s="61">
        <f>'[1]Pins Indonesia'!J549</f>
        <v>825000</v>
      </c>
      <c r="S1251" s="118">
        <f>'[1]Pins Indonesia'!F550</f>
        <v>0</v>
      </c>
      <c r="T1251" s="38">
        <f t="shared" si="91"/>
        <v>3831000</v>
      </c>
      <c r="U1251" s="499" t="s">
        <v>4790</v>
      </c>
    </row>
    <row r="1252" spans="1:21" ht="17.45" customHeight="1">
      <c r="A1252" s="738" t="s">
        <v>1611</v>
      </c>
      <c r="B1252" s="39">
        <v>1247</v>
      </c>
      <c r="C1252" s="380" t="s">
        <v>4784</v>
      </c>
      <c r="D1252" s="643" t="s">
        <v>4785</v>
      </c>
      <c r="E1252" s="246" t="s">
        <v>4786</v>
      </c>
      <c r="F1252" s="220"/>
      <c r="G1252" s="220"/>
      <c r="H1252" s="223" t="s">
        <v>4824</v>
      </c>
      <c r="I1252" s="57" t="s">
        <v>4825</v>
      </c>
      <c r="J1252" s="57" t="s">
        <v>4826</v>
      </c>
      <c r="K1252" s="415">
        <v>44196</v>
      </c>
      <c r="L1252" s="415">
        <v>44926</v>
      </c>
      <c r="M1252" s="64">
        <v>24</v>
      </c>
      <c r="N1252" s="358">
        <v>4656000</v>
      </c>
      <c r="O1252" s="64">
        <f t="shared" si="94"/>
        <v>194000</v>
      </c>
      <c r="P1252" s="116">
        <f t="shared" ca="1" si="92"/>
        <v>12.310769695216004</v>
      </c>
      <c r="Q1252" s="117">
        <f t="shared" ca="1" si="93"/>
        <v>2328000</v>
      </c>
      <c r="R1252" s="61">
        <f>'[1]Pins Indonesia'!J595</f>
        <v>825000</v>
      </c>
      <c r="S1252" s="118">
        <f>'[1]Pins Indonesia'!F596</f>
        <v>0</v>
      </c>
      <c r="T1252" s="38">
        <f t="shared" si="91"/>
        <v>3831000</v>
      </c>
      <c r="U1252" s="499" t="s">
        <v>4790</v>
      </c>
    </row>
    <row r="1253" spans="1:21" ht="17.45" customHeight="1">
      <c r="A1253" s="738" t="s">
        <v>1611</v>
      </c>
      <c r="B1253" s="26">
        <v>1248</v>
      </c>
      <c r="C1253" s="380" t="s">
        <v>4784</v>
      </c>
      <c r="D1253" s="643" t="s">
        <v>4785</v>
      </c>
      <c r="E1253" s="246" t="s">
        <v>4786</v>
      </c>
      <c r="F1253" s="220"/>
      <c r="G1253" s="220"/>
      <c r="H1253" s="223" t="s">
        <v>4827</v>
      </c>
      <c r="I1253" s="57" t="s">
        <v>4828</v>
      </c>
      <c r="J1253" s="57" t="s">
        <v>4829</v>
      </c>
      <c r="K1253" s="415">
        <v>44196</v>
      </c>
      <c r="L1253" s="415">
        <v>44926</v>
      </c>
      <c r="M1253" s="64">
        <v>24</v>
      </c>
      <c r="N1253" s="358">
        <v>4656000</v>
      </c>
      <c r="O1253" s="64">
        <f t="shared" si="94"/>
        <v>194000</v>
      </c>
      <c r="P1253" s="116">
        <f t="shared" ca="1" si="92"/>
        <v>12.310769695216004</v>
      </c>
      <c r="Q1253" s="117">
        <f t="shared" ca="1" si="93"/>
        <v>2328000</v>
      </c>
      <c r="R1253" s="61">
        <f>'[1]Pins Indonesia'!J641</f>
        <v>825000</v>
      </c>
      <c r="S1253" s="118">
        <f>'[1]Pins Indonesia'!F642</f>
        <v>0</v>
      </c>
      <c r="T1253" s="38">
        <f t="shared" si="91"/>
        <v>3831000</v>
      </c>
      <c r="U1253" s="499" t="s">
        <v>4790</v>
      </c>
    </row>
    <row r="1254" spans="1:21" ht="17.45" customHeight="1">
      <c r="A1254" s="738" t="s">
        <v>1611</v>
      </c>
      <c r="B1254" s="39">
        <v>1249</v>
      </c>
      <c r="C1254" s="380" t="s">
        <v>4784</v>
      </c>
      <c r="D1254" s="643" t="s">
        <v>4785</v>
      </c>
      <c r="E1254" s="246" t="s">
        <v>4786</v>
      </c>
      <c r="F1254" s="220"/>
      <c r="G1254" s="220"/>
      <c r="H1254" s="223" t="s">
        <v>4830</v>
      </c>
      <c r="I1254" s="57" t="s">
        <v>4831</v>
      </c>
      <c r="J1254" s="57" t="s">
        <v>4832</v>
      </c>
      <c r="K1254" s="415">
        <v>44196</v>
      </c>
      <c r="L1254" s="415">
        <v>44926</v>
      </c>
      <c r="M1254" s="64">
        <v>24</v>
      </c>
      <c r="N1254" s="358">
        <v>4656000</v>
      </c>
      <c r="O1254" s="64">
        <f t="shared" si="94"/>
        <v>194000</v>
      </c>
      <c r="P1254" s="116">
        <f t="shared" ca="1" si="92"/>
        <v>12.310769695216004</v>
      </c>
      <c r="Q1254" s="117">
        <f t="shared" ca="1" si="93"/>
        <v>2328000</v>
      </c>
      <c r="R1254" s="61">
        <f>'[1]Pins Indonesia'!J687</f>
        <v>825000</v>
      </c>
      <c r="S1254" s="118">
        <f>'[1]Pins Indonesia'!F688</f>
        <v>0</v>
      </c>
      <c r="T1254" s="38">
        <f t="shared" si="91"/>
        <v>3831000</v>
      </c>
      <c r="U1254" s="499" t="s">
        <v>4790</v>
      </c>
    </row>
    <row r="1255" spans="1:21" ht="17.45" customHeight="1">
      <c r="A1255" s="738" t="s">
        <v>1611</v>
      </c>
      <c r="B1255" s="26">
        <v>1250</v>
      </c>
      <c r="C1255" s="380" t="s">
        <v>4784</v>
      </c>
      <c r="D1255" s="643" t="s">
        <v>4785</v>
      </c>
      <c r="E1255" s="246" t="s">
        <v>4786</v>
      </c>
      <c r="F1255" s="220"/>
      <c r="G1255" s="220"/>
      <c r="H1255" s="223" t="s">
        <v>4833</v>
      </c>
      <c r="I1255" s="57" t="s">
        <v>4834</v>
      </c>
      <c r="J1255" s="57" t="s">
        <v>4835</v>
      </c>
      <c r="K1255" s="415">
        <v>44196</v>
      </c>
      <c r="L1255" s="415">
        <v>44926</v>
      </c>
      <c r="M1255" s="64">
        <v>24</v>
      </c>
      <c r="N1255" s="358">
        <v>4656000</v>
      </c>
      <c r="O1255" s="64">
        <f t="shared" si="94"/>
        <v>194000</v>
      </c>
      <c r="P1255" s="116">
        <f t="shared" ca="1" si="92"/>
        <v>12.310769695216004</v>
      </c>
      <c r="Q1255" s="117">
        <f t="shared" ca="1" si="93"/>
        <v>2328000</v>
      </c>
      <c r="R1255" s="61">
        <f>'[1]Pins Indonesia'!J733</f>
        <v>825000</v>
      </c>
      <c r="S1255" s="118">
        <f>'[1]Pins Indonesia'!F734</f>
        <v>0</v>
      </c>
      <c r="T1255" s="38">
        <f t="shared" si="91"/>
        <v>3831000</v>
      </c>
      <c r="U1255" s="499" t="s">
        <v>4790</v>
      </c>
    </row>
    <row r="1256" spans="1:21" ht="17.45" customHeight="1">
      <c r="A1256" s="738" t="s">
        <v>1611</v>
      </c>
      <c r="B1256" s="39">
        <v>1251</v>
      </c>
      <c r="C1256" s="380" t="s">
        <v>4784</v>
      </c>
      <c r="D1256" s="643" t="s">
        <v>4785</v>
      </c>
      <c r="E1256" s="246" t="s">
        <v>4786</v>
      </c>
      <c r="F1256" s="220"/>
      <c r="G1256" s="220"/>
      <c r="H1256" s="223" t="s">
        <v>4836</v>
      </c>
      <c r="I1256" s="57" t="s">
        <v>4837</v>
      </c>
      <c r="J1256" s="57" t="s">
        <v>4838</v>
      </c>
      <c r="K1256" s="415">
        <v>44196</v>
      </c>
      <c r="L1256" s="415">
        <v>44926</v>
      </c>
      <c r="M1256" s="64">
        <v>24</v>
      </c>
      <c r="N1256" s="358">
        <v>4656000</v>
      </c>
      <c r="O1256" s="64">
        <f t="shared" si="94"/>
        <v>194000</v>
      </c>
      <c r="P1256" s="116">
        <f t="shared" ca="1" si="92"/>
        <v>12.310769695216004</v>
      </c>
      <c r="Q1256" s="117">
        <f t="shared" ca="1" si="93"/>
        <v>2328000</v>
      </c>
      <c r="R1256" s="61">
        <f>'[1]Pins Indonesia'!J779</f>
        <v>825000</v>
      </c>
      <c r="S1256" s="118">
        <f>'[1]Pins Indonesia'!F780</f>
        <v>0</v>
      </c>
      <c r="T1256" s="38">
        <f t="shared" si="91"/>
        <v>3831000</v>
      </c>
      <c r="U1256" s="499" t="s">
        <v>4790</v>
      </c>
    </row>
    <row r="1257" spans="1:21" ht="17.45" customHeight="1">
      <c r="A1257" s="738" t="s">
        <v>1611</v>
      </c>
      <c r="B1257" s="26">
        <v>1252</v>
      </c>
      <c r="C1257" s="380" t="s">
        <v>4784</v>
      </c>
      <c r="D1257" s="643" t="s">
        <v>4785</v>
      </c>
      <c r="E1257" s="246" t="s">
        <v>4786</v>
      </c>
      <c r="F1257" s="220"/>
      <c r="G1257" s="220"/>
      <c r="H1257" s="223" t="s">
        <v>4839</v>
      </c>
      <c r="I1257" s="57" t="s">
        <v>4840</v>
      </c>
      <c r="J1257" s="57" t="s">
        <v>4841</v>
      </c>
      <c r="K1257" s="415">
        <v>44196</v>
      </c>
      <c r="L1257" s="415">
        <v>44926</v>
      </c>
      <c r="M1257" s="64">
        <v>24</v>
      </c>
      <c r="N1257" s="358">
        <v>4656000</v>
      </c>
      <c r="O1257" s="64">
        <f t="shared" si="94"/>
        <v>194000</v>
      </c>
      <c r="P1257" s="116">
        <f t="shared" ca="1" si="92"/>
        <v>12.310769695216004</v>
      </c>
      <c r="Q1257" s="117">
        <f t="shared" ca="1" si="93"/>
        <v>2328000</v>
      </c>
      <c r="R1257" s="61">
        <f>'[1]Pins Indonesia'!J825</f>
        <v>825000</v>
      </c>
      <c r="S1257" s="118">
        <f>'[1]Pins Indonesia'!F826</f>
        <v>0</v>
      </c>
      <c r="T1257" s="38">
        <f t="shared" si="91"/>
        <v>3831000</v>
      </c>
      <c r="U1257" s="499" t="s">
        <v>4790</v>
      </c>
    </row>
    <row r="1258" spans="1:21" ht="17.45" customHeight="1">
      <c r="A1258" s="738" t="s">
        <v>1611</v>
      </c>
      <c r="B1258" s="39">
        <v>1253</v>
      </c>
      <c r="C1258" s="380" t="s">
        <v>4784</v>
      </c>
      <c r="D1258" s="643" t="s">
        <v>4785</v>
      </c>
      <c r="E1258" s="246" t="s">
        <v>4786</v>
      </c>
      <c r="F1258" s="220"/>
      <c r="G1258" s="220"/>
      <c r="H1258" s="223" t="s">
        <v>4842</v>
      </c>
      <c r="I1258" s="57" t="s">
        <v>4843</v>
      </c>
      <c r="J1258" s="57" t="s">
        <v>4844</v>
      </c>
      <c r="K1258" s="415">
        <v>44196</v>
      </c>
      <c r="L1258" s="415">
        <v>44926</v>
      </c>
      <c r="M1258" s="64">
        <v>24</v>
      </c>
      <c r="N1258" s="358">
        <v>4656000</v>
      </c>
      <c r="O1258" s="64">
        <f t="shared" si="94"/>
        <v>194000</v>
      </c>
      <c r="P1258" s="116">
        <f t="shared" ca="1" si="92"/>
        <v>12.310769695216004</v>
      </c>
      <c r="Q1258" s="117">
        <f t="shared" ca="1" si="93"/>
        <v>2328000</v>
      </c>
      <c r="R1258" s="61">
        <f>'[1]Pins Indonesia'!J871</f>
        <v>825000</v>
      </c>
      <c r="S1258" s="118">
        <f>'[1]Pins Indonesia'!F872</f>
        <v>0</v>
      </c>
      <c r="T1258" s="38">
        <f t="shared" si="91"/>
        <v>3831000</v>
      </c>
      <c r="U1258" s="499" t="s">
        <v>4790</v>
      </c>
    </row>
    <row r="1259" spans="1:21" ht="17.45" customHeight="1">
      <c r="A1259" s="738" t="s">
        <v>1611</v>
      </c>
      <c r="B1259" s="26">
        <v>1254</v>
      </c>
      <c r="C1259" s="380" t="s">
        <v>4784</v>
      </c>
      <c r="D1259" s="643" t="s">
        <v>4785</v>
      </c>
      <c r="E1259" s="246" t="s">
        <v>4786</v>
      </c>
      <c r="F1259" s="220"/>
      <c r="G1259" s="220"/>
      <c r="H1259" s="223" t="s">
        <v>4845</v>
      </c>
      <c r="I1259" s="57" t="s">
        <v>4846</v>
      </c>
      <c r="J1259" s="57" t="s">
        <v>4847</v>
      </c>
      <c r="K1259" s="415">
        <v>44196</v>
      </c>
      <c r="L1259" s="415">
        <v>44926</v>
      </c>
      <c r="M1259" s="64">
        <v>24</v>
      </c>
      <c r="N1259" s="358">
        <v>4656000</v>
      </c>
      <c r="O1259" s="64">
        <f t="shared" si="94"/>
        <v>194000</v>
      </c>
      <c r="P1259" s="116">
        <f t="shared" ca="1" si="92"/>
        <v>12.310769695216004</v>
      </c>
      <c r="Q1259" s="117">
        <f t="shared" ca="1" si="93"/>
        <v>2328000</v>
      </c>
      <c r="R1259" s="61">
        <f>'[1]Pins Indonesia'!J917</f>
        <v>825000</v>
      </c>
      <c r="S1259" s="118">
        <f>'[1]Pins Indonesia'!F918</f>
        <v>0</v>
      </c>
      <c r="T1259" s="38">
        <f t="shared" si="91"/>
        <v>3831000</v>
      </c>
      <c r="U1259" s="499" t="s">
        <v>4790</v>
      </c>
    </row>
    <row r="1260" spans="1:21" ht="17.45" customHeight="1">
      <c r="A1260" s="738" t="s">
        <v>1611</v>
      </c>
      <c r="B1260" s="39">
        <v>1255</v>
      </c>
      <c r="C1260" s="380" t="s">
        <v>4784</v>
      </c>
      <c r="D1260" s="643" t="s">
        <v>4785</v>
      </c>
      <c r="E1260" s="246" t="s">
        <v>4786</v>
      </c>
      <c r="F1260" s="220"/>
      <c r="G1260" s="220"/>
      <c r="H1260" s="223" t="s">
        <v>4848</v>
      </c>
      <c r="I1260" s="57" t="s">
        <v>4849</v>
      </c>
      <c r="J1260" s="57" t="s">
        <v>4850</v>
      </c>
      <c r="K1260" s="415">
        <v>44196</v>
      </c>
      <c r="L1260" s="415">
        <v>44926</v>
      </c>
      <c r="M1260" s="64">
        <v>24</v>
      </c>
      <c r="N1260" s="358">
        <v>4656000</v>
      </c>
      <c r="O1260" s="64">
        <f t="shared" si="94"/>
        <v>194000</v>
      </c>
      <c r="P1260" s="116">
        <f t="shared" ca="1" si="92"/>
        <v>12.310769695216004</v>
      </c>
      <c r="Q1260" s="117">
        <f t="shared" ca="1" si="93"/>
        <v>2328000</v>
      </c>
      <c r="R1260" s="61">
        <f>'[1]Pins Indonesia'!J963</f>
        <v>825000</v>
      </c>
      <c r="S1260" s="118">
        <f>'[1]Pins Indonesia'!F964</f>
        <v>0</v>
      </c>
      <c r="T1260" s="38">
        <f t="shared" si="91"/>
        <v>3831000</v>
      </c>
      <c r="U1260" s="499" t="s">
        <v>4790</v>
      </c>
    </row>
    <row r="1261" spans="1:21" ht="17.45" customHeight="1">
      <c r="A1261" s="738" t="s">
        <v>1611</v>
      </c>
      <c r="B1261" s="26">
        <v>1256</v>
      </c>
      <c r="C1261" s="380" t="s">
        <v>4784</v>
      </c>
      <c r="D1261" s="643" t="s">
        <v>4785</v>
      </c>
      <c r="E1261" s="246" t="s">
        <v>4786</v>
      </c>
      <c r="F1261" s="220"/>
      <c r="G1261" s="220"/>
      <c r="H1261" s="223" t="s">
        <v>4851</v>
      </c>
      <c r="I1261" s="57" t="s">
        <v>4852</v>
      </c>
      <c r="J1261" s="57" t="s">
        <v>4853</v>
      </c>
      <c r="K1261" s="415">
        <v>44196</v>
      </c>
      <c r="L1261" s="415">
        <v>44926</v>
      </c>
      <c r="M1261" s="64">
        <v>24</v>
      </c>
      <c r="N1261" s="358">
        <v>4656000</v>
      </c>
      <c r="O1261" s="64">
        <f t="shared" si="94"/>
        <v>194000</v>
      </c>
      <c r="P1261" s="116">
        <f t="shared" ca="1" si="92"/>
        <v>12.310769695216004</v>
      </c>
      <c r="Q1261" s="117">
        <f t="shared" ca="1" si="93"/>
        <v>2328000</v>
      </c>
      <c r="R1261" s="61">
        <f>'[1]Pins Indonesia'!J1009</f>
        <v>825000</v>
      </c>
      <c r="S1261" s="118">
        <f>'[1]Pins Indonesia'!F1010</f>
        <v>0</v>
      </c>
      <c r="T1261" s="38">
        <f t="shared" si="91"/>
        <v>3831000</v>
      </c>
      <c r="U1261" s="499" t="s">
        <v>4790</v>
      </c>
    </row>
    <row r="1262" spans="1:21" ht="17.45" customHeight="1">
      <c r="A1262" s="738" t="s">
        <v>1611</v>
      </c>
      <c r="B1262" s="39">
        <v>1257</v>
      </c>
      <c r="C1262" s="380" t="s">
        <v>4784</v>
      </c>
      <c r="D1262" s="643" t="s">
        <v>4785</v>
      </c>
      <c r="E1262" s="246" t="s">
        <v>4786</v>
      </c>
      <c r="F1262" s="220"/>
      <c r="G1262" s="220"/>
      <c r="H1262" s="223" t="s">
        <v>4854</v>
      </c>
      <c r="I1262" s="57" t="s">
        <v>4855</v>
      </c>
      <c r="J1262" s="57" t="s">
        <v>4856</v>
      </c>
      <c r="K1262" s="415">
        <v>44196</v>
      </c>
      <c r="L1262" s="415">
        <v>44926</v>
      </c>
      <c r="M1262" s="64">
        <v>24</v>
      </c>
      <c r="N1262" s="358">
        <v>4656000</v>
      </c>
      <c r="O1262" s="64">
        <f t="shared" si="94"/>
        <v>194000</v>
      </c>
      <c r="P1262" s="116">
        <f t="shared" ca="1" si="92"/>
        <v>12.310769695216004</v>
      </c>
      <c r="Q1262" s="117">
        <f t="shared" ca="1" si="93"/>
        <v>2328000</v>
      </c>
      <c r="R1262" s="61">
        <f>'[1]Pins Indonesia'!J1056</f>
        <v>825000</v>
      </c>
      <c r="S1262" s="118">
        <f>'[1]Pins Indonesia'!F1057</f>
        <v>0</v>
      </c>
      <c r="T1262" s="38">
        <f t="shared" si="91"/>
        <v>3831000</v>
      </c>
      <c r="U1262" s="499" t="s">
        <v>4790</v>
      </c>
    </row>
    <row r="1263" spans="1:21" ht="17.45" customHeight="1">
      <c r="A1263" s="738" t="s">
        <v>1611</v>
      </c>
      <c r="B1263" s="26">
        <v>1258</v>
      </c>
      <c r="C1263" s="380" t="s">
        <v>4784</v>
      </c>
      <c r="D1263" s="643" t="s">
        <v>4785</v>
      </c>
      <c r="E1263" s="246" t="s">
        <v>4786</v>
      </c>
      <c r="F1263" s="220"/>
      <c r="G1263" s="220"/>
      <c r="H1263" s="223" t="s">
        <v>4857</v>
      </c>
      <c r="I1263" s="57" t="s">
        <v>4858</v>
      </c>
      <c r="J1263" s="57" t="s">
        <v>4859</v>
      </c>
      <c r="K1263" s="415">
        <v>44196</v>
      </c>
      <c r="L1263" s="415">
        <v>44926</v>
      </c>
      <c r="M1263" s="64">
        <v>24</v>
      </c>
      <c r="N1263" s="358">
        <v>4656000</v>
      </c>
      <c r="O1263" s="64">
        <f t="shared" si="94"/>
        <v>194000</v>
      </c>
      <c r="P1263" s="116">
        <f t="shared" ref="P1263:P1326" ca="1" si="95">($P$3-K1263)/30</f>
        <v>12.310769695216004</v>
      </c>
      <c r="Q1263" s="117">
        <f t="shared" ref="Q1263:Q1326" ca="1" si="96">LEFT(P1263,2)*O1263</f>
        <v>2328000</v>
      </c>
      <c r="R1263" s="61">
        <f>'[1]Pins Indonesia'!J1103</f>
        <v>825000</v>
      </c>
      <c r="S1263" s="118">
        <f>'[1]Pins Indonesia'!F1104</f>
        <v>0</v>
      </c>
      <c r="T1263" s="38">
        <f t="shared" si="91"/>
        <v>3831000</v>
      </c>
      <c r="U1263" s="499" t="s">
        <v>4790</v>
      </c>
    </row>
    <row r="1264" spans="1:21" ht="17.45" customHeight="1">
      <c r="A1264" s="738" t="s">
        <v>1611</v>
      </c>
      <c r="B1264" s="39">
        <v>1259</v>
      </c>
      <c r="C1264" s="380" t="s">
        <v>4784</v>
      </c>
      <c r="D1264" s="643" t="s">
        <v>4785</v>
      </c>
      <c r="E1264" s="246" t="s">
        <v>4786</v>
      </c>
      <c r="F1264" s="220"/>
      <c r="G1264" s="220"/>
      <c r="H1264" s="223" t="s">
        <v>4860</v>
      </c>
      <c r="I1264" s="57" t="s">
        <v>4861</v>
      </c>
      <c r="J1264" s="57" t="s">
        <v>4862</v>
      </c>
      <c r="K1264" s="415">
        <v>44196</v>
      </c>
      <c r="L1264" s="415">
        <v>44926</v>
      </c>
      <c r="M1264" s="64">
        <v>24</v>
      </c>
      <c r="N1264" s="358">
        <v>4656000</v>
      </c>
      <c r="O1264" s="64">
        <f t="shared" si="94"/>
        <v>194000</v>
      </c>
      <c r="P1264" s="116">
        <f t="shared" ca="1" si="95"/>
        <v>12.310769695216004</v>
      </c>
      <c r="Q1264" s="117">
        <f t="shared" ca="1" si="96"/>
        <v>2328000</v>
      </c>
      <c r="R1264" s="61">
        <f>'[1]Pins Indonesia'!J1148</f>
        <v>825000</v>
      </c>
      <c r="S1264" s="118">
        <f>'[1]Pins Indonesia'!F1149</f>
        <v>0</v>
      </c>
      <c r="T1264" s="38">
        <f t="shared" si="91"/>
        <v>3831000</v>
      </c>
      <c r="U1264" s="499" t="s">
        <v>4790</v>
      </c>
    </row>
    <row r="1265" spans="1:21" ht="17.45" customHeight="1">
      <c r="A1265" s="738" t="s">
        <v>1611</v>
      </c>
      <c r="B1265" s="26">
        <v>1260</v>
      </c>
      <c r="C1265" s="380" t="s">
        <v>4784</v>
      </c>
      <c r="D1265" s="643" t="s">
        <v>4785</v>
      </c>
      <c r="E1265" s="246" t="s">
        <v>4786</v>
      </c>
      <c r="F1265" s="220"/>
      <c r="G1265" s="220"/>
      <c r="H1265" s="223" t="s">
        <v>4863</v>
      </c>
      <c r="I1265" s="57" t="s">
        <v>4864</v>
      </c>
      <c r="J1265" s="57" t="s">
        <v>4865</v>
      </c>
      <c r="K1265" s="415">
        <v>44196</v>
      </c>
      <c r="L1265" s="415">
        <v>44926</v>
      </c>
      <c r="M1265" s="64">
        <v>24</v>
      </c>
      <c r="N1265" s="358">
        <v>4656000</v>
      </c>
      <c r="O1265" s="64">
        <f t="shared" si="94"/>
        <v>194000</v>
      </c>
      <c r="P1265" s="116">
        <f t="shared" ca="1" si="95"/>
        <v>12.310769695216004</v>
      </c>
      <c r="Q1265" s="117">
        <f t="shared" ca="1" si="96"/>
        <v>2328000</v>
      </c>
      <c r="R1265" s="61">
        <f>'[1]Pins Indonesia'!J1194</f>
        <v>825000</v>
      </c>
      <c r="S1265" s="118">
        <f>'[1]Pins Indonesia'!F1195</f>
        <v>0</v>
      </c>
      <c r="T1265" s="38">
        <f t="shared" si="91"/>
        <v>3831000</v>
      </c>
      <c r="U1265" s="499" t="s">
        <v>4790</v>
      </c>
    </row>
    <row r="1266" spans="1:21" ht="17.45" customHeight="1">
      <c r="A1266" s="738" t="s">
        <v>1611</v>
      </c>
      <c r="B1266" s="39">
        <v>1261</v>
      </c>
      <c r="C1266" s="380" t="s">
        <v>4784</v>
      </c>
      <c r="D1266" s="643" t="s">
        <v>4785</v>
      </c>
      <c r="E1266" s="246" t="s">
        <v>4786</v>
      </c>
      <c r="F1266" s="220"/>
      <c r="G1266" s="220"/>
      <c r="H1266" s="223" t="s">
        <v>4866</v>
      </c>
      <c r="I1266" s="57" t="s">
        <v>4867</v>
      </c>
      <c r="J1266" s="57" t="s">
        <v>4868</v>
      </c>
      <c r="K1266" s="415">
        <v>44196</v>
      </c>
      <c r="L1266" s="415">
        <v>44926</v>
      </c>
      <c r="M1266" s="64">
        <v>24</v>
      </c>
      <c r="N1266" s="358">
        <v>4656000</v>
      </c>
      <c r="O1266" s="64">
        <f t="shared" si="94"/>
        <v>194000</v>
      </c>
      <c r="P1266" s="116">
        <f t="shared" ca="1" si="95"/>
        <v>12.310769695216004</v>
      </c>
      <c r="Q1266" s="117">
        <f t="shared" ca="1" si="96"/>
        <v>2328000</v>
      </c>
      <c r="R1266" s="61">
        <f>'[1]Pins Indonesia'!J1240</f>
        <v>825000</v>
      </c>
      <c r="S1266" s="118">
        <f>'[1]Pins Indonesia'!F1241</f>
        <v>0</v>
      </c>
      <c r="T1266" s="38">
        <f t="shared" si="91"/>
        <v>3831000</v>
      </c>
      <c r="U1266" s="499" t="s">
        <v>4790</v>
      </c>
    </row>
    <row r="1267" spans="1:21" ht="17.45" customHeight="1">
      <c r="A1267" s="738" t="s">
        <v>1611</v>
      </c>
      <c r="B1267" s="26">
        <v>1262</v>
      </c>
      <c r="C1267" s="380" t="s">
        <v>4784</v>
      </c>
      <c r="D1267" s="643" t="s">
        <v>4785</v>
      </c>
      <c r="E1267" s="246" t="s">
        <v>4786</v>
      </c>
      <c r="F1267" s="220"/>
      <c r="G1267" s="220"/>
      <c r="H1267" s="223" t="s">
        <v>4869</v>
      </c>
      <c r="I1267" s="57" t="s">
        <v>4870</v>
      </c>
      <c r="J1267" s="57" t="s">
        <v>4871</v>
      </c>
      <c r="K1267" s="415">
        <v>44196</v>
      </c>
      <c r="L1267" s="415">
        <v>44926</v>
      </c>
      <c r="M1267" s="64">
        <v>24</v>
      </c>
      <c r="N1267" s="358">
        <v>4656000</v>
      </c>
      <c r="O1267" s="64">
        <f t="shared" si="94"/>
        <v>194000</v>
      </c>
      <c r="P1267" s="116">
        <f t="shared" ca="1" si="95"/>
        <v>12.310769695216004</v>
      </c>
      <c r="Q1267" s="117">
        <f t="shared" ca="1" si="96"/>
        <v>2328000</v>
      </c>
      <c r="R1267" s="61">
        <f>'[1]Pins Indonesia'!J1288</f>
        <v>825000</v>
      </c>
      <c r="S1267" s="118">
        <f>'[1]Pins Indonesia'!F1289</f>
        <v>0</v>
      </c>
      <c r="T1267" s="38">
        <f t="shared" si="91"/>
        <v>3831000</v>
      </c>
      <c r="U1267" s="499" t="s">
        <v>4790</v>
      </c>
    </row>
    <row r="1268" spans="1:21" ht="17.45" customHeight="1">
      <c r="A1268" s="738" t="s">
        <v>1611</v>
      </c>
      <c r="B1268" s="39">
        <v>1263</v>
      </c>
      <c r="C1268" s="380" t="s">
        <v>4784</v>
      </c>
      <c r="D1268" s="643" t="s">
        <v>4785</v>
      </c>
      <c r="E1268" s="246" t="s">
        <v>4786</v>
      </c>
      <c r="F1268" s="220"/>
      <c r="G1268" s="220"/>
      <c r="H1268" s="223" t="s">
        <v>4872</v>
      </c>
      <c r="I1268" s="57" t="s">
        <v>4873</v>
      </c>
      <c r="J1268" s="57" t="s">
        <v>4874</v>
      </c>
      <c r="K1268" s="415">
        <v>44196</v>
      </c>
      <c r="L1268" s="415">
        <v>44926</v>
      </c>
      <c r="M1268" s="64">
        <v>24</v>
      </c>
      <c r="N1268" s="358">
        <v>4656000</v>
      </c>
      <c r="O1268" s="64">
        <f t="shared" si="94"/>
        <v>194000</v>
      </c>
      <c r="P1268" s="116">
        <f t="shared" ca="1" si="95"/>
        <v>12.310769695216004</v>
      </c>
      <c r="Q1268" s="117">
        <f t="shared" ca="1" si="96"/>
        <v>2328000</v>
      </c>
      <c r="R1268" s="61">
        <f>'[1]Pins Indonesia'!J1335</f>
        <v>825000</v>
      </c>
      <c r="S1268" s="118">
        <f>'[1]Pins Indonesia'!F1336</f>
        <v>0</v>
      </c>
      <c r="T1268" s="38">
        <f t="shared" si="91"/>
        <v>3831000</v>
      </c>
      <c r="U1268" s="499" t="s">
        <v>4790</v>
      </c>
    </row>
    <row r="1269" spans="1:21" ht="17.45" customHeight="1">
      <c r="A1269" s="738" t="s">
        <v>1611</v>
      </c>
      <c r="B1269" s="26">
        <v>1264</v>
      </c>
      <c r="C1269" s="380" t="s">
        <v>4784</v>
      </c>
      <c r="D1269" s="643" t="s">
        <v>4785</v>
      </c>
      <c r="E1269" s="246" t="s">
        <v>4786</v>
      </c>
      <c r="F1269" s="220"/>
      <c r="G1269" s="220"/>
      <c r="H1269" s="223" t="s">
        <v>4875</v>
      </c>
      <c r="I1269" s="57" t="s">
        <v>4876</v>
      </c>
      <c r="J1269" s="57" t="s">
        <v>4877</v>
      </c>
      <c r="K1269" s="415">
        <v>44196</v>
      </c>
      <c r="L1269" s="415">
        <v>44926</v>
      </c>
      <c r="M1269" s="64">
        <v>24</v>
      </c>
      <c r="N1269" s="358">
        <v>4656000</v>
      </c>
      <c r="O1269" s="64">
        <f t="shared" si="94"/>
        <v>194000</v>
      </c>
      <c r="P1269" s="116">
        <f t="shared" ca="1" si="95"/>
        <v>12.310769695216004</v>
      </c>
      <c r="Q1269" s="117">
        <f t="shared" ca="1" si="96"/>
        <v>2328000</v>
      </c>
      <c r="R1269" s="61">
        <f>'[1]Pins Indonesia'!J1382</f>
        <v>825000</v>
      </c>
      <c r="S1269" s="118">
        <f>'[1]Pins Indonesia'!F1383</f>
        <v>0</v>
      </c>
      <c r="T1269" s="38">
        <f t="shared" ref="T1269:T1332" si="97">N1269-R1269</f>
        <v>3831000</v>
      </c>
      <c r="U1269" s="499" t="s">
        <v>4790</v>
      </c>
    </row>
    <row r="1270" spans="1:21" ht="17.45" customHeight="1">
      <c r="A1270" s="738" t="s">
        <v>1611</v>
      </c>
      <c r="B1270" s="39">
        <v>1265</v>
      </c>
      <c r="C1270" s="380" t="s">
        <v>4784</v>
      </c>
      <c r="D1270" s="643" t="s">
        <v>4785</v>
      </c>
      <c r="E1270" s="246" t="s">
        <v>4786</v>
      </c>
      <c r="F1270" s="220"/>
      <c r="G1270" s="220"/>
      <c r="H1270" s="223" t="s">
        <v>4878</v>
      </c>
      <c r="I1270" s="57" t="s">
        <v>4879</v>
      </c>
      <c r="J1270" s="57" t="s">
        <v>4880</v>
      </c>
      <c r="K1270" s="415">
        <v>44196</v>
      </c>
      <c r="L1270" s="415">
        <v>44926</v>
      </c>
      <c r="M1270" s="64">
        <v>24</v>
      </c>
      <c r="N1270" s="358">
        <v>4656000</v>
      </c>
      <c r="O1270" s="64">
        <f t="shared" si="94"/>
        <v>194000</v>
      </c>
      <c r="P1270" s="116">
        <f t="shared" ca="1" si="95"/>
        <v>12.310769695216004</v>
      </c>
      <c r="Q1270" s="117">
        <f t="shared" ca="1" si="96"/>
        <v>2328000</v>
      </c>
      <c r="R1270" s="61">
        <f>'[1]Pins Indonesia'!J1429</f>
        <v>825000</v>
      </c>
      <c r="S1270" s="118">
        <f>'[1]Pins Indonesia'!F1430</f>
        <v>0</v>
      </c>
      <c r="T1270" s="38">
        <f t="shared" si="97"/>
        <v>3831000</v>
      </c>
      <c r="U1270" s="499" t="s">
        <v>4790</v>
      </c>
    </row>
    <row r="1271" spans="1:21" ht="17.45" customHeight="1">
      <c r="A1271" s="738" t="s">
        <v>1611</v>
      </c>
      <c r="B1271" s="26">
        <v>1266</v>
      </c>
      <c r="C1271" s="380" t="s">
        <v>4784</v>
      </c>
      <c r="D1271" s="643" t="s">
        <v>4785</v>
      </c>
      <c r="E1271" s="246" t="s">
        <v>4786</v>
      </c>
      <c r="F1271" s="220"/>
      <c r="G1271" s="220"/>
      <c r="H1271" s="223" t="s">
        <v>4881</v>
      </c>
      <c r="I1271" s="57" t="s">
        <v>4882</v>
      </c>
      <c r="J1271" s="57" t="s">
        <v>4883</v>
      </c>
      <c r="K1271" s="415">
        <v>44196</v>
      </c>
      <c r="L1271" s="415">
        <v>44926</v>
      </c>
      <c r="M1271" s="64">
        <v>24</v>
      </c>
      <c r="N1271" s="358">
        <v>4656000</v>
      </c>
      <c r="O1271" s="64">
        <f t="shared" si="94"/>
        <v>194000</v>
      </c>
      <c r="P1271" s="116">
        <f t="shared" ca="1" si="95"/>
        <v>12.310769695216004</v>
      </c>
      <c r="Q1271" s="117">
        <f t="shared" ca="1" si="96"/>
        <v>2328000</v>
      </c>
      <c r="R1271" s="61">
        <f>'[1]Pins Indonesia'!J1476</f>
        <v>825000</v>
      </c>
      <c r="S1271" s="118">
        <f>'[1]Pins Indonesia'!F1477</f>
        <v>0</v>
      </c>
      <c r="T1271" s="38">
        <f t="shared" si="97"/>
        <v>3831000</v>
      </c>
      <c r="U1271" s="499" t="s">
        <v>4790</v>
      </c>
    </row>
    <row r="1272" spans="1:21" ht="17.45" customHeight="1">
      <c r="A1272" s="738" t="s">
        <v>1611</v>
      </c>
      <c r="B1272" s="39">
        <v>1267</v>
      </c>
      <c r="C1272" s="380" t="s">
        <v>4784</v>
      </c>
      <c r="D1272" s="643" t="s">
        <v>4785</v>
      </c>
      <c r="E1272" s="246" t="s">
        <v>4786</v>
      </c>
      <c r="F1272" s="220"/>
      <c r="G1272" s="220"/>
      <c r="H1272" s="223" t="s">
        <v>4884</v>
      </c>
      <c r="I1272" s="57" t="s">
        <v>4885</v>
      </c>
      <c r="J1272" s="57" t="s">
        <v>4886</v>
      </c>
      <c r="K1272" s="415">
        <v>44196</v>
      </c>
      <c r="L1272" s="415">
        <v>44926</v>
      </c>
      <c r="M1272" s="64">
        <v>24</v>
      </c>
      <c r="N1272" s="358">
        <v>4656000</v>
      </c>
      <c r="O1272" s="64">
        <f t="shared" si="94"/>
        <v>194000</v>
      </c>
      <c r="P1272" s="116">
        <f t="shared" ca="1" si="95"/>
        <v>12.310769695216004</v>
      </c>
      <c r="Q1272" s="117">
        <f t="shared" ca="1" si="96"/>
        <v>2328000</v>
      </c>
      <c r="R1272" s="61">
        <f>'[1]Pins Indonesia'!J1524</f>
        <v>825000</v>
      </c>
      <c r="S1272" s="118">
        <f>'[1]Pins Indonesia'!F1525</f>
        <v>0</v>
      </c>
      <c r="T1272" s="38">
        <f t="shared" si="97"/>
        <v>3831000</v>
      </c>
      <c r="U1272" s="499" t="s">
        <v>4790</v>
      </c>
    </row>
    <row r="1273" spans="1:21" ht="17.45" customHeight="1">
      <c r="A1273" s="738" t="s">
        <v>1611</v>
      </c>
      <c r="B1273" s="26">
        <v>1268</v>
      </c>
      <c r="C1273" s="380" t="s">
        <v>4784</v>
      </c>
      <c r="D1273" s="643" t="s">
        <v>4785</v>
      </c>
      <c r="E1273" s="246" t="s">
        <v>4786</v>
      </c>
      <c r="F1273" s="220"/>
      <c r="G1273" s="220"/>
      <c r="H1273" s="223" t="s">
        <v>4887</v>
      </c>
      <c r="I1273" s="57" t="s">
        <v>4888</v>
      </c>
      <c r="J1273" s="57" t="s">
        <v>4889</v>
      </c>
      <c r="K1273" s="415">
        <v>44196</v>
      </c>
      <c r="L1273" s="415">
        <v>44926</v>
      </c>
      <c r="M1273" s="64">
        <v>24</v>
      </c>
      <c r="N1273" s="358">
        <v>4656000</v>
      </c>
      <c r="O1273" s="64">
        <f t="shared" si="94"/>
        <v>194000</v>
      </c>
      <c r="P1273" s="116">
        <f t="shared" ca="1" si="95"/>
        <v>12.310769695216004</v>
      </c>
      <c r="Q1273" s="117">
        <f t="shared" ca="1" si="96"/>
        <v>2328000</v>
      </c>
      <c r="R1273" s="61">
        <f>'[1]Pins Indonesia'!J1571</f>
        <v>825000</v>
      </c>
      <c r="S1273" s="118">
        <f>'[1]Pins Indonesia'!F1572</f>
        <v>0</v>
      </c>
      <c r="T1273" s="38">
        <f t="shared" si="97"/>
        <v>3831000</v>
      </c>
      <c r="U1273" s="499" t="s">
        <v>4790</v>
      </c>
    </row>
    <row r="1274" spans="1:21" ht="17.45" customHeight="1">
      <c r="A1274" s="738" t="s">
        <v>1611</v>
      </c>
      <c r="B1274" s="39">
        <v>1269</v>
      </c>
      <c r="C1274" s="380" t="s">
        <v>4784</v>
      </c>
      <c r="D1274" s="643" t="s">
        <v>4785</v>
      </c>
      <c r="E1274" s="246" t="s">
        <v>4786</v>
      </c>
      <c r="F1274" s="220"/>
      <c r="G1274" s="220"/>
      <c r="H1274" s="223" t="s">
        <v>4890</v>
      </c>
      <c r="I1274" s="57" t="s">
        <v>4891</v>
      </c>
      <c r="J1274" s="57" t="s">
        <v>4892</v>
      </c>
      <c r="K1274" s="415">
        <v>44196</v>
      </c>
      <c r="L1274" s="415">
        <v>44926</v>
      </c>
      <c r="M1274" s="64">
        <v>24</v>
      </c>
      <c r="N1274" s="358">
        <v>4656000</v>
      </c>
      <c r="O1274" s="64">
        <f t="shared" si="94"/>
        <v>194000</v>
      </c>
      <c r="P1274" s="116">
        <f t="shared" ca="1" si="95"/>
        <v>12.310769695216004</v>
      </c>
      <c r="Q1274" s="117">
        <f t="shared" ca="1" si="96"/>
        <v>2328000</v>
      </c>
      <c r="R1274" s="61">
        <f>'[1]Pins Indonesia'!J1618</f>
        <v>825000</v>
      </c>
      <c r="S1274" s="118">
        <f>'[1]Pins Indonesia'!F1619</f>
        <v>0</v>
      </c>
      <c r="T1274" s="38">
        <f t="shared" si="97"/>
        <v>3831000</v>
      </c>
      <c r="U1274" s="499" t="s">
        <v>4790</v>
      </c>
    </row>
    <row r="1275" spans="1:21" ht="17.45" customHeight="1">
      <c r="A1275" s="738" t="s">
        <v>1611</v>
      </c>
      <c r="B1275" s="26">
        <v>1270</v>
      </c>
      <c r="C1275" s="380" t="s">
        <v>4784</v>
      </c>
      <c r="D1275" s="643" t="s">
        <v>4785</v>
      </c>
      <c r="E1275" s="246" t="s">
        <v>4786</v>
      </c>
      <c r="F1275" s="220"/>
      <c r="G1275" s="220"/>
      <c r="H1275" s="223" t="s">
        <v>4893</v>
      </c>
      <c r="I1275" s="57" t="s">
        <v>4894</v>
      </c>
      <c r="J1275" s="57" t="s">
        <v>4895</v>
      </c>
      <c r="K1275" s="415">
        <v>44196</v>
      </c>
      <c r="L1275" s="415">
        <v>44926</v>
      </c>
      <c r="M1275" s="64">
        <v>24</v>
      </c>
      <c r="N1275" s="358">
        <v>4656000</v>
      </c>
      <c r="O1275" s="64">
        <f t="shared" si="94"/>
        <v>194000</v>
      </c>
      <c r="P1275" s="116">
        <f t="shared" ca="1" si="95"/>
        <v>12.310769695216004</v>
      </c>
      <c r="Q1275" s="117">
        <f t="shared" ca="1" si="96"/>
        <v>2328000</v>
      </c>
      <c r="R1275" s="61">
        <f>'[1]Pins Indonesia'!J1665</f>
        <v>825000</v>
      </c>
      <c r="S1275" s="118">
        <f>'[1]Pins Indonesia'!F1666</f>
        <v>0</v>
      </c>
      <c r="T1275" s="38">
        <f t="shared" si="97"/>
        <v>3831000</v>
      </c>
      <c r="U1275" s="499" t="s">
        <v>4790</v>
      </c>
    </row>
    <row r="1276" spans="1:21" ht="17.45" customHeight="1">
      <c r="A1276" s="738" t="s">
        <v>1611</v>
      </c>
      <c r="B1276" s="39">
        <v>1271</v>
      </c>
      <c r="C1276" s="380" t="s">
        <v>4784</v>
      </c>
      <c r="D1276" s="643" t="s">
        <v>4785</v>
      </c>
      <c r="E1276" s="246" t="s">
        <v>4786</v>
      </c>
      <c r="F1276" s="220"/>
      <c r="G1276" s="220"/>
      <c r="H1276" s="223" t="s">
        <v>4896</v>
      </c>
      <c r="I1276" s="57" t="s">
        <v>4897</v>
      </c>
      <c r="J1276" s="57" t="s">
        <v>4898</v>
      </c>
      <c r="K1276" s="415">
        <v>44196</v>
      </c>
      <c r="L1276" s="415">
        <v>44926</v>
      </c>
      <c r="M1276" s="64">
        <v>24</v>
      </c>
      <c r="N1276" s="358">
        <v>4656000</v>
      </c>
      <c r="O1276" s="64">
        <f t="shared" si="94"/>
        <v>194000</v>
      </c>
      <c r="P1276" s="116">
        <f t="shared" ca="1" si="95"/>
        <v>12.310769695216004</v>
      </c>
      <c r="Q1276" s="117">
        <f t="shared" ca="1" si="96"/>
        <v>2328000</v>
      </c>
      <c r="R1276" s="61">
        <f>'[1]Pins Indonesia'!J1711</f>
        <v>825000</v>
      </c>
      <c r="S1276" s="118">
        <f>'[1]Pins Indonesia'!F1712</f>
        <v>0</v>
      </c>
      <c r="T1276" s="38">
        <f t="shared" si="97"/>
        <v>3831000</v>
      </c>
      <c r="U1276" s="499" t="s">
        <v>4790</v>
      </c>
    </row>
    <row r="1277" spans="1:21" ht="17.45" customHeight="1">
      <c r="A1277" s="738" t="s">
        <v>1611</v>
      </c>
      <c r="B1277" s="26">
        <v>1272</v>
      </c>
      <c r="C1277" s="380" t="s">
        <v>4784</v>
      </c>
      <c r="D1277" s="643" t="s">
        <v>4785</v>
      </c>
      <c r="E1277" s="246" t="s">
        <v>4786</v>
      </c>
      <c r="F1277" s="220"/>
      <c r="G1277" s="220"/>
      <c r="H1277" s="223" t="s">
        <v>4899</v>
      </c>
      <c r="I1277" s="57" t="s">
        <v>4900</v>
      </c>
      <c r="J1277" s="57" t="s">
        <v>4901</v>
      </c>
      <c r="K1277" s="415">
        <v>44196</v>
      </c>
      <c r="L1277" s="415">
        <v>44926</v>
      </c>
      <c r="M1277" s="64">
        <v>24</v>
      </c>
      <c r="N1277" s="358">
        <v>4656000</v>
      </c>
      <c r="O1277" s="64">
        <f t="shared" si="94"/>
        <v>194000</v>
      </c>
      <c r="P1277" s="116">
        <f t="shared" ca="1" si="95"/>
        <v>12.310769695216004</v>
      </c>
      <c r="Q1277" s="117">
        <f t="shared" ca="1" si="96"/>
        <v>2328000</v>
      </c>
      <c r="R1277" s="61">
        <f>'[1]Pins Indonesia'!J1758</f>
        <v>825000</v>
      </c>
      <c r="S1277" s="118">
        <f>'[1]Pins Indonesia'!F1759</f>
        <v>0</v>
      </c>
      <c r="T1277" s="38">
        <f t="shared" si="97"/>
        <v>3831000</v>
      </c>
      <c r="U1277" s="499" t="s">
        <v>4790</v>
      </c>
    </row>
    <row r="1278" spans="1:21" ht="17.45" customHeight="1">
      <c r="A1278" s="738" t="s">
        <v>1611</v>
      </c>
      <c r="B1278" s="39">
        <v>1273</v>
      </c>
      <c r="C1278" s="380" t="s">
        <v>4784</v>
      </c>
      <c r="D1278" s="643" t="s">
        <v>4785</v>
      </c>
      <c r="E1278" s="246" t="s">
        <v>4786</v>
      </c>
      <c r="F1278" s="220"/>
      <c r="G1278" s="220"/>
      <c r="H1278" s="223" t="s">
        <v>4902</v>
      </c>
      <c r="I1278" s="57" t="s">
        <v>4903</v>
      </c>
      <c r="J1278" s="57" t="s">
        <v>4904</v>
      </c>
      <c r="K1278" s="415">
        <v>44196</v>
      </c>
      <c r="L1278" s="415">
        <v>44926</v>
      </c>
      <c r="M1278" s="64">
        <v>24</v>
      </c>
      <c r="N1278" s="358">
        <v>4656000</v>
      </c>
      <c r="O1278" s="64">
        <f t="shared" si="94"/>
        <v>194000</v>
      </c>
      <c r="P1278" s="116">
        <f t="shared" ca="1" si="95"/>
        <v>12.310769695216004</v>
      </c>
      <c r="Q1278" s="117">
        <f t="shared" ca="1" si="96"/>
        <v>2328000</v>
      </c>
      <c r="R1278" s="61">
        <f>'[1]Pins Indonesia'!J1804</f>
        <v>825000</v>
      </c>
      <c r="S1278" s="118">
        <f>'[1]Pins Indonesia'!F1805</f>
        <v>0</v>
      </c>
      <c r="T1278" s="38">
        <f t="shared" si="97"/>
        <v>3831000</v>
      </c>
      <c r="U1278" s="499" t="s">
        <v>4790</v>
      </c>
    </row>
    <row r="1279" spans="1:21" ht="17.45" customHeight="1">
      <c r="A1279" s="738" t="s">
        <v>1611</v>
      </c>
      <c r="B1279" s="26">
        <v>1274</v>
      </c>
      <c r="C1279" s="380" t="s">
        <v>4784</v>
      </c>
      <c r="D1279" s="643" t="s">
        <v>4785</v>
      </c>
      <c r="E1279" s="246" t="s">
        <v>4786</v>
      </c>
      <c r="F1279" s="220"/>
      <c r="G1279" s="220"/>
      <c r="H1279" s="223" t="s">
        <v>4905</v>
      </c>
      <c r="I1279" s="57" t="s">
        <v>4906</v>
      </c>
      <c r="J1279" s="57" t="s">
        <v>4907</v>
      </c>
      <c r="K1279" s="415">
        <v>44196</v>
      </c>
      <c r="L1279" s="415">
        <v>44926</v>
      </c>
      <c r="M1279" s="64">
        <v>24</v>
      </c>
      <c r="N1279" s="358">
        <v>4656000</v>
      </c>
      <c r="O1279" s="64">
        <f t="shared" si="94"/>
        <v>194000</v>
      </c>
      <c r="P1279" s="116">
        <f t="shared" ca="1" si="95"/>
        <v>12.310769695216004</v>
      </c>
      <c r="Q1279" s="117">
        <f t="shared" ca="1" si="96"/>
        <v>2328000</v>
      </c>
      <c r="R1279" s="61">
        <f>'[1]Pins Indonesia'!J1851</f>
        <v>825000</v>
      </c>
      <c r="S1279" s="118">
        <f>'[1]Pins Indonesia'!F1852</f>
        <v>0</v>
      </c>
      <c r="T1279" s="38">
        <f t="shared" si="97"/>
        <v>3831000</v>
      </c>
      <c r="U1279" s="499" t="s">
        <v>4790</v>
      </c>
    </row>
    <row r="1280" spans="1:21" ht="17.45" customHeight="1">
      <c r="A1280" s="738" t="s">
        <v>1611</v>
      </c>
      <c r="B1280" s="39">
        <v>1275</v>
      </c>
      <c r="C1280" s="380" t="s">
        <v>4784</v>
      </c>
      <c r="D1280" s="643" t="s">
        <v>4785</v>
      </c>
      <c r="E1280" s="246" t="s">
        <v>4786</v>
      </c>
      <c r="F1280" s="220"/>
      <c r="G1280" s="220"/>
      <c r="H1280" s="223" t="s">
        <v>4908</v>
      </c>
      <c r="I1280" s="57" t="s">
        <v>4909</v>
      </c>
      <c r="J1280" s="57" t="s">
        <v>4910</v>
      </c>
      <c r="K1280" s="415">
        <v>44196</v>
      </c>
      <c r="L1280" s="415">
        <v>44926</v>
      </c>
      <c r="M1280" s="64">
        <v>24</v>
      </c>
      <c r="N1280" s="358">
        <v>4656000</v>
      </c>
      <c r="O1280" s="64">
        <f t="shared" si="94"/>
        <v>194000</v>
      </c>
      <c r="P1280" s="116">
        <f t="shared" ca="1" si="95"/>
        <v>12.310769695216004</v>
      </c>
      <c r="Q1280" s="117">
        <f t="shared" ca="1" si="96"/>
        <v>2328000</v>
      </c>
      <c r="R1280" s="61">
        <f>'[1]Pins Indonesia'!J1899</f>
        <v>825000</v>
      </c>
      <c r="S1280" s="118">
        <f>'[1]Pins Indonesia'!F1900</f>
        <v>0</v>
      </c>
      <c r="T1280" s="38">
        <f t="shared" si="97"/>
        <v>3831000</v>
      </c>
      <c r="U1280" s="499" t="s">
        <v>4790</v>
      </c>
    </row>
    <row r="1281" spans="1:21" ht="17.45" customHeight="1">
      <c r="A1281" s="738" t="s">
        <v>1611</v>
      </c>
      <c r="B1281" s="26">
        <v>1276</v>
      </c>
      <c r="C1281" s="380" t="s">
        <v>4784</v>
      </c>
      <c r="D1281" s="643" t="s">
        <v>4785</v>
      </c>
      <c r="E1281" s="246" t="s">
        <v>4786</v>
      </c>
      <c r="F1281" s="220"/>
      <c r="G1281" s="220"/>
      <c r="H1281" s="223" t="s">
        <v>4911</v>
      </c>
      <c r="I1281" s="57" t="s">
        <v>4912</v>
      </c>
      <c r="J1281" s="57" t="s">
        <v>4913</v>
      </c>
      <c r="K1281" s="415">
        <v>44196</v>
      </c>
      <c r="L1281" s="415">
        <v>44926</v>
      </c>
      <c r="M1281" s="64">
        <v>24</v>
      </c>
      <c r="N1281" s="358">
        <v>4656000</v>
      </c>
      <c r="O1281" s="64">
        <f t="shared" si="94"/>
        <v>194000</v>
      </c>
      <c r="P1281" s="116">
        <f t="shared" ca="1" si="95"/>
        <v>12.310769695216004</v>
      </c>
      <c r="Q1281" s="117">
        <f t="shared" ca="1" si="96"/>
        <v>2328000</v>
      </c>
      <c r="R1281" s="61">
        <f>'[1]Pins Indonesia'!J1946</f>
        <v>825000</v>
      </c>
      <c r="S1281" s="118">
        <f>'[1]Pins Indonesia'!F1947</f>
        <v>0</v>
      </c>
      <c r="T1281" s="38">
        <f t="shared" si="97"/>
        <v>3831000</v>
      </c>
      <c r="U1281" s="499" t="s">
        <v>4790</v>
      </c>
    </row>
    <row r="1282" spans="1:21" ht="17.45" customHeight="1">
      <c r="A1282" s="738" t="s">
        <v>1611</v>
      </c>
      <c r="B1282" s="39">
        <v>1277</v>
      </c>
      <c r="C1282" s="380" t="s">
        <v>4784</v>
      </c>
      <c r="D1282" s="643" t="s">
        <v>4785</v>
      </c>
      <c r="E1282" s="246" t="s">
        <v>4786</v>
      </c>
      <c r="F1282" s="220"/>
      <c r="G1282" s="220"/>
      <c r="H1282" s="223" t="s">
        <v>4914</v>
      </c>
      <c r="I1282" s="57" t="s">
        <v>4915</v>
      </c>
      <c r="J1282" s="57" t="s">
        <v>4916</v>
      </c>
      <c r="K1282" s="415">
        <v>44196</v>
      </c>
      <c r="L1282" s="415">
        <v>44926</v>
      </c>
      <c r="M1282" s="64">
        <v>24</v>
      </c>
      <c r="N1282" s="358">
        <v>4656000</v>
      </c>
      <c r="O1282" s="64">
        <f t="shared" si="94"/>
        <v>194000</v>
      </c>
      <c r="P1282" s="116">
        <f t="shared" ca="1" si="95"/>
        <v>12.310769695216004</v>
      </c>
      <c r="Q1282" s="117">
        <f t="shared" ca="1" si="96"/>
        <v>2328000</v>
      </c>
      <c r="R1282" s="61">
        <f>'[1]Pins Indonesia'!J1993</f>
        <v>825000</v>
      </c>
      <c r="S1282" s="118">
        <f>'[1]Pins Indonesia'!F1994</f>
        <v>0</v>
      </c>
      <c r="T1282" s="38">
        <f t="shared" si="97"/>
        <v>3831000</v>
      </c>
      <c r="U1282" s="499" t="s">
        <v>4790</v>
      </c>
    </row>
    <row r="1283" spans="1:21" ht="17.45" customHeight="1">
      <c r="A1283" s="738" t="s">
        <v>1611</v>
      </c>
      <c r="B1283" s="26">
        <v>1278</v>
      </c>
      <c r="C1283" s="380" t="s">
        <v>4784</v>
      </c>
      <c r="D1283" s="643" t="s">
        <v>4785</v>
      </c>
      <c r="E1283" s="246" t="s">
        <v>4786</v>
      </c>
      <c r="F1283" s="220"/>
      <c r="G1283" s="220"/>
      <c r="H1283" s="223" t="s">
        <v>4917</v>
      </c>
      <c r="I1283" s="57" t="s">
        <v>4918</v>
      </c>
      <c r="J1283" s="57" t="s">
        <v>4919</v>
      </c>
      <c r="K1283" s="415">
        <v>44196</v>
      </c>
      <c r="L1283" s="415">
        <v>44926</v>
      </c>
      <c r="M1283" s="64">
        <v>24</v>
      </c>
      <c r="N1283" s="358">
        <v>4656000</v>
      </c>
      <c r="O1283" s="64">
        <f t="shared" si="94"/>
        <v>194000</v>
      </c>
      <c r="P1283" s="116">
        <f t="shared" ca="1" si="95"/>
        <v>12.310769695216004</v>
      </c>
      <c r="Q1283" s="117">
        <f t="shared" ca="1" si="96"/>
        <v>2328000</v>
      </c>
      <c r="R1283" s="61">
        <f>'[1]Pins Indonesia'!J2039</f>
        <v>825000</v>
      </c>
      <c r="S1283" s="118">
        <f>'[1]Pins Indonesia'!F2040</f>
        <v>0</v>
      </c>
      <c r="T1283" s="38">
        <f t="shared" si="97"/>
        <v>3831000</v>
      </c>
      <c r="U1283" s="499" t="s">
        <v>4790</v>
      </c>
    </row>
    <row r="1284" spans="1:21" ht="17.45" customHeight="1">
      <c r="A1284" s="738" t="s">
        <v>1611</v>
      </c>
      <c r="B1284" s="39">
        <v>1279</v>
      </c>
      <c r="C1284" s="380" t="s">
        <v>4784</v>
      </c>
      <c r="D1284" s="643" t="s">
        <v>4785</v>
      </c>
      <c r="E1284" s="246" t="s">
        <v>4786</v>
      </c>
      <c r="F1284" s="220"/>
      <c r="G1284" s="220"/>
      <c r="H1284" s="223" t="s">
        <v>4920</v>
      </c>
      <c r="I1284" s="57" t="s">
        <v>4921</v>
      </c>
      <c r="J1284" s="57" t="s">
        <v>4922</v>
      </c>
      <c r="K1284" s="415">
        <v>44196</v>
      </c>
      <c r="L1284" s="415">
        <v>44926</v>
      </c>
      <c r="M1284" s="64">
        <v>24</v>
      </c>
      <c r="N1284" s="358">
        <v>4656000</v>
      </c>
      <c r="O1284" s="64">
        <f t="shared" si="94"/>
        <v>194000</v>
      </c>
      <c r="P1284" s="116">
        <f t="shared" ca="1" si="95"/>
        <v>12.310769695216004</v>
      </c>
      <c r="Q1284" s="117">
        <f t="shared" ca="1" si="96"/>
        <v>2328000</v>
      </c>
      <c r="R1284" s="61">
        <f>'[1]Pins Indonesia'!J2086</f>
        <v>825000</v>
      </c>
      <c r="S1284" s="118">
        <f>'[1]Pins Indonesia'!F2087</f>
        <v>0</v>
      </c>
      <c r="T1284" s="38">
        <f t="shared" si="97"/>
        <v>3831000</v>
      </c>
      <c r="U1284" s="499" t="s">
        <v>4790</v>
      </c>
    </row>
    <row r="1285" spans="1:21" ht="17.45" customHeight="1">
      <c r="A1285" s="738" t="s">
        <v>1611</v>
      </c>
      <c r="B1285" s="26">
        <v>1280</v>
      </c>
      <c r="C1285" s="380" t="s">
        <v>4784</v>
      </c>
      <c r="D1285" s="643" t="s">
        <v>4785</v>
      </c>
      <c r="E1285" s="246" t="s">
        <v>4786</v>
      </c>
      <c r="F1285" s="220"/>
      <c r="G1285" s="220"/>
      <c r="H1285" s="223" t="s">
        <v>4923</v>
      </c>
      <c r="I1285" s="57" t="s">
        <v>4924</v>
      </c>
      <c r="J1285" s="57" t="s">
        <v>4925</v>
      </c>
      <c r="K1285" s="415">
        <v>44196</v>
      </c>
      <c r="L1285" s="415">
        <v>44926</v>
      </c>
      <c r="M1285" s="64">
        <v>24</v>
      </c>
      <c r="N1285" s="358">
        <v>4656000</v>
      </c>
      <c r="O1285" s="64">
        <f t="shared" si="94"/>
        <v>194000</v>
      </c>
      <c r="P1285" s="116">
        <f t="shared" ca="1" si="95"/>
        <v>12.310769695216004</v>
      </c>
      <c r="Q1285" s="117">
        <f t="shared" ca="1" si="96"/>
        <v>2328000</v>
      </c>
      <c r="R1285" s="61">
        <f>'[1]Pins Indonesia'!J2133</f>
        <v>825000</v>
      </c>
      <c r="S1285" s="118">
        <f>'[1]Pins Indonesia'!F2134</f>
        <v>0</v>
      </c>
      <c r="T1285" s="38">
        <f t="shared" si="97"/>
        <v>3831000</v>
      </c>
      <c r="U1285" s="499" t="s">
        <v>4790</v>
      </c>
    </row>
    <row r="1286" spans="1:21" ht="17.45" customHeight="1">
      <c r="A1286" s="738" t="s">
        <v>1611</v>
      </c>
      <c r="B1286" s="39">
        <v>1281</v>
      </c>
      <c r="C1286" s="380" t="s">
        <v>4784</v>
      </c>
      <c r="D1286" s="643" t="s">
        <v>4785</v>
      </c>
      <c r="E1286" s="246" t="s">
        <v>4786</v>
      </c>
      <c r="F1286" s="220"/>
      <c r="G1286" s="220"/>
      <c r="H1286" s="223" t="s">
        <v>4926</v>
      </c>
      <c r="I1286" s="57" t="s">
        <v>4927</v>
      </c>
      <c r="J1286" s="57" t="s">
        <v>4928</v>
      </c>
      <c r="K1286" s="415">
        <v>44196</v>
      </c>
      <c r="L1286" s="415">
        <v>44926</v>
      </c>
      <c r="M1286" s="64">
        <v>24</v>
      </c>
      <c r="N1286" s="358">
        <v>4656000</v>
      </c>
      <c r="O1286" s="64">
        <f t="shared" si="94"/>
        <v>194000</v>
      </c>
      <c r="P1286" s="116">
        <f t="shared" ca="1" si="95"/>
        <v>12.310769695216004</v>
      </c>
      <c r="Q1286" s="117">
        <f t="shared" ca="1" si="96"/>
        <v>2328000</v>
      </c>
      <c r="R1286" s="61">
        <f>'[1]Pins Indonesia'!J2180</f>
        <v>825000</v>
      </c>
      <c r="S1286" s="118">
        <f>'[1]Pins Indonesia'!F2181</f>
        <v>0</v>
      </c>
      <c r="T1286" s="38">
        <f t="shared" si="97"/>
        <v>3831000</v>
      </c>
      <c r="U1286" s="499" t="s">
        <v>4790</v>
      </c>
    </row>
    <row r="1287" spans="1:21" ht="17.45" customHeight="1">
      <c r="A1287" s="738" t="s">
        <v>1611</v>
      </c>
      <c r="B1287" s="26">
        <v>1282</v>
      </c>
      <c r="C1287" s="380" t="s">
        <v>4784</v>
      </c>
      <c r="D1287" s="643" t="s">
        <v>4785</v>
      </c>
      <c r="E1287" s="246" t="s">
        <v>4786</v>
      </c>
      <c r="F1287" s="220"/>
      <c r="G1287" s="220"/>
      <c r="H1287" s="223" t="s">
        <v>4929</v>
      </c>
      <c r="I1287" s="57" t="s">
        <v>4930</v>
      </c>
      <c r="J1287" s="57" t="s">
        <v>4931</v>
      </c>
      <c r="K1287" s="415">
        <v>44196</v>
      </c>
      <c r="L1287" s="415">
        <v>44926</v>
      </c>
      <c r="M1287" s="64">
        <v>24</v>
      </c>
      <c r="N1287" s="358">
        <v>4656000</v>
      </c>
      <c r="O1287" s="64">
        <f t="shared" si="94"/>
        <v>194000</v>
      </c>
      <c r="P1287" s="116">
        <f t="shared" ca="1" si="95"/>
        <v>12.310769695216004</v>
      </c>
      <c r="Q1287" s="117">
        <f t="shared" ca="1" si="96"/>
        <v>2328000</v>
      </c>
      <c r="R1287" s="61">
        <f>'[1]Pins Indonesia'!J2227</f>
        <v>825000</v>
      </c>
      <c r="S1287" s="118">
        <f>'[1]Pins Indonesia'!F2228</f>
        <v>0</v>
      </c>
      <c r="T1287" s="38">
        <f t="shared" si="97"/>
        <v>3831000</v>
      </c>
      <c r="U1287" s="499" t="s">
        <v>4790</v>
      </c>
    </row>
    <row r="1288" spans="1:21" ht="17.45" customHeight="1">
      <c r="A1288" s="738" t="s">
        <v>1611</v>
      </c>
      <c r="B1288" s="39">
        <v>1283</v>
      </c>
      <c r="C1288" s="380" t="s">
        <v>4784</v>
      </c>
      <c r="D1288" s="643" t="s">
        <v>4785</v>
      </c>
      <c r="E1288" s="246" t="s">
        <v>4786</v>
      </c>
      <c r="F1288" s="220"/>
      <c r="G1288" s="220"/>
      <c r="H1288" s="223" t="s">
        <v>4932</v>
      </c>
      <c r="I1288" s="57" t="s">
        <v>4933</v>
      </c>
      <c r="J1288" s="57" t="s">
        <v>4934</v>
      </c>
      <c r="K1288" s="415">
        <v>44196</v>
      </c>
      <c r="L1288" s="415">
        <v>44926</v>
      </c>
      <c r="M1288" s="64">
        <v>24</v>
      </c>
      <c r="N1288" s="358">
        <v>4656000</v>
      </c>
      <c r="O1288" s="64">
        <f t="shared" si="94"/>
        <v>194000</v>
      </c>
      <c r="P1288" s="116">
        <f t="shared" ca="1" si="95"/>
        <v>12.310769695216004</v>
      </c>
      <c r="Q1288" s="117">
        <f t="shared" ca="1" si="96"/>
        <v>2328000</v>
      </c>
      <c r="R1288" s="61">
        <f>'[1]Pins Indonesia'!J2275</f>
        <v>825000</v>
      </c>
      <c r="S1288" s="118">
        <f>'[1]Pins Indonesia'!F2276</f>
        <v>0</v>
      </c>
      <c r="T1288" s="38">
        <f t="shared" si="97"/>
        <v>3831000</v>
      </c>
      <c r="U1288" s="499" t="s">
        <v>4790</v>
      </c>
    </row>
    <row r="1289" spans="1:21" ht="17.45" customHeight="1">
      <c r="A1289" s="738" t="s">
        <v>1611</v>
      </c>
      <c r="B1289" s="26">
        <v>1284</v>
      </c>
      <c r="C1289" s="380" t="s">
        <v>4784</v>
      </c>
      <c r="D1289" s="643" t="s">
        <v>4785</v>
      </c>
      <c r="E1289" s="246" t="s">
        <v>4786</v>
      </c>
      <c r="F1289" s="220"/>
      <c r="G1289" s="220"/>
      <c r="H1289" s="223" t="s">
        <v>4935</v>
      </c>
      <c r="I1289" s="57" t="s">
        <v>4936</v>
      </c>
      <c r="J1289" s="57" t="s">
        <v>4937</v>
      </c>
      <c r="K1289" s="415">
        <v>44196</v>
      </c>
      <c r="L1289" s="415">
        <v>44926</v>
      </c>
      <c r="M1289" s="64">
        <v>24</v>
      </c>
      <c r="N1289" s="358">
        <v>4656000</v>
      </c>
      <c r="O1289" s="64">
        <f t="shared" si="94"/>
        <v>194000</v>
      </c>
      <c r="P1289" s="116">
        <f t="shared" ca="1" si="95"/>
        <v>12.310769695216004</v>
      </c>
      <c r="Q1289" s="117">
        <f t="shared" ca="1" si="96"/>
        <v>2328000</v>
      </c>
      <c r="R1289" s="61">
        <f>'[1]Pins Indonesia'!J2322</f>
        <v>825000</v>
      </c>
      <c r="S1289" s="118">
        <f>'[1]Pins Indonesia'!F2323</f>
        <v>0</v>
      </c>
      <c r="T1289" s="38">
        <f t="shared" si="97"/>
        <v>3831000</v>
      </c>
      <c r="U1289" s="499" t="s">
        <v>4790</v>
      </c>
    </row>
    <row r="1290" spans="1:21" ht="17.45" customHeight="1">
      <c r="A1290" s="738" t="s">
        <v>1611</v>
      </c>
      <c r="B1290" s="39">
        <v>1285</v>
      </c>
      <c r="C1290" s="380" t="s">
        <v>4784</v>
      </c>
      <c r="D1290" s="643" t="s">
        <v>4785</v>
      </c>
      <c r="E1290" s="246" t="s">
        <v>4786</v>
      </c>
      <c r="F1290" s="220"/>
      <c r="G1290" s="220"/>
      <c r="H1290" s="223" t="s">
        <v>4938</v>
      </c>
      <c r="I1290" s="57" t="s">
        <v>4939</v>
      </c>
      <c r="J1290" s="57" t="s">
        <v>4940</v>
      </c>
      <c r="K1290" s="415">
        <v>44196</v>
      </c>
      <c r="L1290" s="415">
        <v>44926</v>
      </c>
      <c r="M1290" s="64">
        <v>24</v>
      </c>
      <c r="N1290" s="358">
        <v>4656000</v>
      </c>
      <c r="O1290" s="64">
        <f t="shared" si="94"/>
        <v>194000</v>
      </c>
      <c r="P1290" s="116">
        <f t="shared" ca="1" si="95"/>
        <v>12.310769695216004</v>
      </c>
      <c r="Q1290" s="117">
        <f t="shared" ca="1" si="96"/>
        <v>2328000</v>
      </c>
      <c r="R1290" s="61">
        <f>'[1]Pins Indonesia'!J2370</f>
        <v>825000</v>
      </c>
      <c r="S1290" s="118">
        <f>'[1]Pins Indonesia'!F2371</f>
        <v>0</v>
      </c>
      <c r="T1290" s="38">
        <f t="shared" si="97"/>
        <v>3831000</v>
      </c>
      <c r="U1290" s="499" t="s">
        <v>4790</v>
      </c>
    </row>
    <row r="1291" spans="1:21" ht="17.45" customHeight="1">
      <c r="A1291" s="738" t="s">
        <v>1611</v>
      </c>
      <c r="B1291" s="26">
        <v>1286</v>
      </c>
      <c r="C1291" s="380" t="s">
        <v>4784</v>
      </c>
      <c r="D1291" s="643" t="s">
        <v>4785</v>
      </c>
      <c r="E1291" s="246" t="s">
        <v>4786</v>
      </c>
      <c r="F1291" s="220"/>
      <c r="G1291" s="220"/>
      <c r="H1291" s="223" t="s">
        <v>4941</v>
      </c>
      <c r="I1291" s="57" t="s">
        <v>4942</v>
      </c>
      <c r="J1291" s="57" t="s">
        <v>4943</v>
      </c>
      <c r="K1291" s="415">
        <v>44196</v>
      </c>
      <c r="L1291" s="415">
        <v>44926</v>
      </c>
      <c r="M1291" s="64">
        <v>24</v>
      </c>
      <c r="N1291" s="358">
        <v>4656000</v>
      </c>
      <c r="O1291" s="64">
        <f t="shared" si="94"/>
        <v>194000</v>
      </c>
      <c r="P1291" s="116">
        <f t="shared" ca="1" si="95"/>
        <v>12.310769695216004</v>
      </c>
      <c r="Q1291" s="117">
        <f t="shared" ca="1" si="96"/>
        <v>2328000</v>
      </c>
      <c r="R1291" s="61">
        <f>'[1]Pins Indonesia'!J2417</f>
        <v>825000</v>
      </c>
      <c r="S1291" s="118">
        <f>'[1]Pins Indonesia'!F2418</f>
        <v>0</v>
      </c>
      <c r="T1291" s="38">
        <f t="shared" si="97"/>
        <v>3831000</v>
      </c>
      <c r="U1291" s="499" t="s">
        <v>4790</v>
      </c>
    </row>
    <row r="1292" spans="1:21" ht="17.45" customHeight="1">
      <c r="A1292" s="738" t="s">
        <v>1611</v>
      </c>
      <c r="B1292" s="39">
        <v>1287</v>
      </c>
      <c r="C1292" s="380" t="s">
        <v>4784</v>
      </c>
      <c r="D1292" s="643" t="s">
        <v>4785</v>
      </c>
      <c r="E1292" s="246" t="s">
        <v>4786</v>
      </c>
      <c r="F1292" s="220"/>
      <c r="G1292" s="220"/>
      <c r="H1292" s="223" t="s">
        <v>4944</v>
      </c>
      <c r="I1292" s="57" t="s">
        <v>4945</v>
      </c>
      <c r="J1292" s="57" t="s">
        <v>4946</v>
      </c>
      <c r="K1292" s="415">
        <v>44196</v>
      </c>
      <c r="L1292" s="415">
        <v>44926</v>
      </c>
      <c r="M1292" s="64">
        <v>24</v>
      </c>
      <c r="N1292" s="358">
        <v>4656000</v>
      </c>
      <c r="O1292" s="64">
        <f t="shared" si="94"/>
        <v>194000</v>
      </c>
      <c r="P1292" s="116">
        <f t="shared" ca="1" si="95"/>
        <v>12.310769695216004</v>
      </c>
      <c r="Q1292" s="117">
        <f t="shared" ca="1" si="96"/>
        <v>2328000</v>
      </c>
      <c r="R1292" s="61">
        <f>'[1]Pins Indonesia'!J2464</f>
        <v>825000</v>
      </c>
      <c r="S1292" s="118">
        <f>'[1]Pins Indonesia'!F2465</f>
        <v>0</v>
      </c>
      <c r="T1292" s="38">
        <f t="shared" si="97"/>
        <v>3831000</v>
      </c>
      <c r="U1292" s="499" t="s">
        <v>4790</v>
      </c>
    </row>
    <row r="1293" spans="1:21" ht="17.45" customHeight="1">
      <c r="A1293" s="738" t="s">
        <v>1611</v>
      </c>
      <c r="B1293" s="26">
        <v>1288</v>
      </c>
      <c r="C1293" s="380" t="s">
        <v>4784</v>
      </c>
      <c r="D1293" s="643" t="s">
        <v>4785</v>
      </c>
      <c r="E1293" s="246" t="s">
        <v>4786</v>
      </c>
      <c r="F1293" s="220"/>
      <c r="G1293" s="220"/>
      <c r="H1293" s="223" t="s">
        <v>4947</v>
      </c>
      <c r="I1293" s="57" t="s">
        <v>4948</v>
      </c>
      <c r="J1293" s="57" t="s">
        <v>4949</v>
      </c>
      <c r="K1293" s="415">
        <v>44196</v>
      </c>
      <c r="L1293" s="415">
        <v>44926</v>
      </c>
      <c r="M1293" s="64">
        <v>24</v>
      </c>
      <c r="N1293" s="358">
        <v>4656000</v>
      </c>
      <c r="O1293" s="64">
        <f t="shared" si="94"/>
        <v>194000</v>
      </c>
      <c r="P1293" s="116">
        <f t="shared" ca="1" si="95"/>
        <v>12.310769695216004</v>
      </c>
      <c r="Q1293" s="117">
        <f t="shared" ca="1" si="96"/>
        <v>2328000</v>
      </c>
      <c r="R1293" s="61">
        <f>'[1]Pins Indonesia'!J2512</f>
        <v>825000</v>
      </c>
      <c r="S1293" s="118">
        <f>'[1]Pins Indonesia'!F2513</f>
        <v>0</v>
      </c>
      <c r="T1293" s="38">
        <f t="shared" si="97"/>
        <v>3831000</v>
      </c>
      <c r="U1293" s="499" t="s">
        <v>4790</v>
      </c>
    </row>
    <row r="1294" spans="1:21" ht="17.45" customHeight="1">
      <c r="A1294" s="738" t="s">
        <v>1611</v>
      </c>
      <c r="B1294" s="39">
        <v>1289</v>
      </c>
      <c r="C1294" s="380" t="s">
        <v>4784</v>
      </c>
      <c r="D1294" s="643" t="s">
        <v>4785</v>
      </c>
      <c r="E1294" s="246" t="s">
        <v>4786</v>
      </c>
      <c r="F1294" s="220"/>
      <c r="G1294" s="220"/>
      <c r="H1294" s="223" t="s">
        <v>4950</v>
      </c>
      <c r="I1294" s="57" t="s">
        <v>4951</v>
      </c>
      <c r="J1294" s="57" t="s">
        <v>4952</v>
      </c>
      <c r="K1294" s="415">
        <v>44196</v>
      </c>
      <c r="L1294" s="415">
        <v>44926</v>
      </c>
      <c r="M1294" s="64">
        <v>24</v>
      </c>
      <c r="N1294" s="358">
        <v>4656000</v>
      </c>
      <c r="O1294" s="64">
        <f t="shared" ref="O1294:O1357" si="98">N1294/M1294</f>
        <v>194000</v>
      </c>
      <c r="P1294" s="116">
        <f t="shared" ca="1" si="95"/>
        <v>12.310769695216004</v>
      </c>
      <c r="Q1294" s="117">
        <f t="shared" ca="1" si="96"/>
        <v>2328000</v>
      </c>
      <c r="R1294" s="61">
        <f>'[1]Pins Indonesia'!J2559</f>
        <v>825000</v>
      </c>
      <c r="S1294" s="118">
        <f>'[1]Pins Indonesia'!F2560</f>
        <v>0</v>
      </c>
      <c r="T1294" s="38">
        <f t="shared" si="97"/>
        <v>3831000</v>
      </c>
      <c r="U1294" s="499" t="s">
        <v>4790</v>
      </c>
    </row>
    <row r="1295" spans="1:21" ht="17.45" customHeight="1">
      <c r="A1295" s="738" t="s">
        <v>1611</v>
      </c>
      <c r="B1295" s="26">
        <v>1290</v>
      </c>
      <c r="C1295" s="380" t="s">
        <v>4784</v>
      </c>
      <c r="D1295" s="643" t="s">
        <v>4785</v>
      </c>
      <c r="E1295" s="246" t="s">
        <v>4786</v>
      </c>
      <c r="F1295" s="220"/>
      <c r="G1295" s="220"/>
      <c r="H1295" s="223" t="s">
        <v>4953</v>
      </c>
      <c r="I1295" s="57" t="s">
        <v>4954</v>
      </c>
      <c r="J1295" s="57" t="s">
        <v>4955</v>
      </c>
      <c r="K1295" s="415">
        <v>44196</v>
      </c>
      <c r="L1295" s="415">
        <v>44926</v>
      </c>
      <c r="M1295" s="64">
        <v>24</v>
      </c>
      <c r="N1295" s="358">
        <v>4656000</v>
      </c>
      <c r="O1295" s="64">
        <f t="shared" si="98"/>
        <v>194000</v>
      </c>
      <c r="P1295" s="116">
        <f t="shared" ca="1" si="95"/>
        <v>12.310769695216004</v>
      </c>
      <c r="Q1295" s="117">
        <f t="shared" ca="1" si="96"/>
        <v>2328000</v>
      </c>
      <c r="R1295" s="61">
        <f>'[1]Pins Indonesia'!J2606</f>
        <v>825000</v>
      </c>
      <c r="S1295" s="118">
        <f>'[1]Pins Indonesia'!F2607</f>
        <v>0</v>
      </c>
      <c r="T1295" s="38">
        <f t="shared" si="97"/>
        <v>3831000</v>
      </c>
      <c r="U1295" s="499" t="s">
        <v>4790</v>
      </c>
    </row>
    <row r="1296" spans="1:21" ht="17.45" customHeight="1">
      <c r="A1296" s="738" t="s">
        <v>1611</v>
      </c>
      <c r="B1296" s="39">
        <v>1291</v>
      </c>
      <c r="C1296" s="380" t="s">
        <v>4784</v>
      </c>
      <c r="D1296" s="643" t="s">
        <v>4785</v>
      </c>
      <c r="E1296" s="246" t="s">
        <v>4786</v>
      </c>
      <c r="F1296" s="220"/>
      <c r="G1296" s="220"/>
      <c r="H1296" s="223" t="s">
        <v>4956</v>
      </c>
      <c r="I1296" s="57" t="s">
        <v>4957</v>
      </c>
      <c r="J1296" s="57" t="s">
        <v>4958</v>
      </c>
      <c r="K1296" s="415">
        <v>44196</v>
      </c>
      <c r="L1296" s="415">
        <v>44926</v>
      </c>
      <c r="M1296" s="64">
        <v>24</v>
      </c>
      <c r="N1296" s="358">
        <v>4656000</v>
      </c>
      <c r="O1296" s="64">
        <f t="shared" si="98"/>
        <v>194000</v>
      </c>
      <c r="P1296" s="116">
        <f t="shared" ca="1" si="95"/>
        <v>12.310769695216004</v>
      </c>
      <c r="Q1296" s="117">
        <f t="shared" ca="1" si="96"/>
        <v>2328000</v>
      </c>
      <c r="R1296" s="61">
        <f>'[1]Pins Indonesia'!J2653</f>
        <v>825000</v>
      </c>
      <c r="S1296" s="118">
        <f>'[1]Pins Indonesia'!F2654</f>
        <v>0</v>
      </c>
      <c r="T1296" s="38">
        <f t="shared" si="97"/>
        <v>3831000</v>
      </c>
      <c r="U1296" s="499" t="s">
        <v>4790</v>
      </c>
    </row>
    <row r="1297" spans="1:21" ht="17.45" customHeight="1">
      <c r="A1297" s="738" t="s">
        <v>1611</v>
      </c>
      <c r="B1297" s="26">
        <v>1292</v>
      </c>
      <c r="C1297" s="380" t="s">
        <v>4784</v>
      </c>
      <c r="D1297" s="643" t="s">
        <v>4785</v>
      </c>
      <c r="E1297" s="246" t="s">
        <v>4786</v>
      </c>
      <c r="F1297" s="220"/>
      <c r="G1297" s="220"/>
      <c r="H1297" s="223" t="s">
        <v>4959</v>
      </c>
      <c r="I1297" s="57" t="s">
        <v>4960</v>
      </c>
      <c r="J1297" s="57" t="s">
        <v>4961</v>
      </c>
      <c r="K1297" s="415">
        <v>44196</v>
      </c>
      <c r="L1297" s="415">
        <v>44926</v>
      </c>
      <c r="M1297" s="64">
        <v>24</v>
      </c>
      <c r="N1297" s="358">
        <v>4656000</v>
      </c>
      <c r="O1297" s="64">
        <f t="shared" si="98"/>
        <v>194000</v>
      </c>
      <c r="P1297" s="116">
        <f t="shared" ca="1" si="95"/>
        <v>12.310769695216004</v>
      </c>
      <c r="Q1297" s="117">
        <f t="shared" ca="1" si="96"/>
        <v>2328000</v>
      </c>
      <c r="R1297" s="61">
        <f>'[1]Pins Indonesia'!J2700</f>
        <v>825000</v>
      </c>
      <c r="S1297" s="118">
        <f>'[1]Pins Indonesia'!F2701</f>
        <v>0</v>
      </c>
      <c r="T1297" s="38">
        <f t="shared" si="97"/>
        <v>3831000</v>
      </c>
      <c r="U1297" s="499" t="s">
        <v>4790</v>
      </c>
    </row>
    <row r="1298" spans="1:21" ht="17.45" customHeight="1">
      <c r="A1298" s="738" t="s">
        <v>1611</v>
      </c>
      <c r="B1298" s="39">
        <v>1293</v>
      </c>
      <c r="C1298" s="380" t="s">
        <v>4784</v>
      </c>
      <c r="D1298" s="643" t="s">
        <v>4785</v>
      </c>
      <c r="E1298" s="246" t="s">
        <v>4786</v>
      </c>
      <c r="F1298" s="220"/>
      <c r="G1298" s="220"/>
      <c r="H1298" s="223" t="s">
        <v>4962</v>
      </c>
      <c r="I1298" s="57" t="s">
        <v>4963</v>
      </c>
      <c r="J1298" s="57" t="s">
        <v>4964</v>
      </c>
      <c r="K1298" s="415">
        <v>44196</v>
      </c>
      <c r="L1298" s="415">
        <v>44926</v>
      </c>
      <c r="M1298" s="64">
        <v>24</v>
      </c>
      <c r="N1298" s="358">
        <v>4656000</v>
      </c>
      <c r="O1298" s="64">
        <f t="shared" si="98"/>
        <v>194000</v>
      </c>
      <c r="P1298" s="116">
        <f t="shared" ca="1" si="95"/>
        <v>12.310769695216004</v>
      </c>
      <c r="Q1298" s="117">
        <f t="shared" ca="1" si="96"/>
        <v>2328000</v>
      </c>
      <c r="R1298" s="61">
        <f>'[1]Pins Indonesia'!J2747</f>
        <v>825000</v>
      </c>
      <c r="S1298" s="118">
        <f>'[1]Pins Indonesia'!F2748</f>
        <v>0</v>
      </c>
      <c r="T1298" s="38">
        <f t="shared" si="97"/>
        <v>3831000</v>
      </c>
      <c r="U1298" s="499" t="s">
        <v>4790</v>
      </c>
    </row>
    <row r="1299" spans="1:21" ht="17.45" customHeight="1">
      <c r="A1299" s="738" t="s">
        <v>1611</v>
      </c>
      <c r="B1299" s="26">
        <v>1294</v>
      </c>
      <c r="C1299" s="380" t="s">
        <v>4784</v>
      </c>
      <c r="D1299" s="643" t="s">
        <v>4785</v>
      </c>
      <c r="E1299" s="246" t="s">
        <v>4786</v>
      </c>
      <c r="F1299" s="220"/>
      <c r="G1299" s="220"/>
      <c r="H1299" s="223" t="s">
        <v>4965</v>
      </c>
      <c r="I1299" s="57" t="s">
        <v>4966</v>
      </c>
      <c r="J1299" s="57" t="s">
        <v>4967</v>
      </c>
      <c r="K1299" s="415">
        <v>44196</v>
      </c>
      <c r="L1299" s="415">
        <v>44926</v>
      </c>
      <c r="M1299" s="64">
        <v>24</v>
      </c>
      <c r="N1299" s="358">
        <v>4656000</v>
      </c>
      <c r="O1299" s="64">
        <f t="shared" si="98"/>
        <v>194000</v>
      </c>
      <c r="P1299" s="116">
        <f t="shared" ca="1" si="95"/>
        <v>12.310769695216004</v>
      </c>
      <c r="Q1299" s="117">
        <f t="shared" ca="1" si="96"/>
        <v>2328000</v>
      </c>
      <c r="R1299" s="61">
        <f>'[1]Pins Indonesia'!J2794</f>
        <v>825000</v>
      </c>
      <c r="S1299" s="118">
        <f>'[1]Pins Indonesia'!F2795</f>
        <v>0</v>
      </c>
      <c r="T1299" s="38">
        <f t="shared" si="97"/>
        <v>3831000</v>
      </c>
      <c r="U1299" s="499" t="s">
        <v>4790</v>
      </c>
    </row>
    <row r="1300" spans="1:21" ht="17.45" customHeight="1">
      <c r="A1300" s="738" t="s">
        <v>1611</v>
      </c>
      <c r="B1300" s="39">
        <v>1295</v>
      </c>
      <c r="C1300" s="380" t="s">
        <v>4784</v>
      </c>
      <c r="D1300" s="643" t="s">
        <v>4785</v>
      </c>
      <c r="E1300" s="246" t="s">
        <v>4786</v>
      </c>
      <c r="F1300" s="220"/>
      <c r="G1300" s="220"/>
      <c r="H1300" s="223" t="s">
        <v>4968</v>
      </c>
      <c r="I1300" s="57" t="s">
        <v>4969</v>
      </c>
      <c r="J1300" s="57" t="s">
        <v>4970</v>
      </c>
      <c r="K1300" s="415">
        <v>44196</v>
      </c>
      <c r="L1300" s="415">
        <v>44926</v>
      </c>
      <c r="M1300" s="64">
        <v>24</v>
      </c>
      <c r="N1300" s="358">
        <v>4656000</v>
      </c>
      <c r="O1300" s="64">
        <f t="shared" si="98"/>
        <v>194000</v>
      </c>
      <c r="P1300" s="116">
        <f t="shared" ca="1" si="95"/>
        <v>12.310769695216004</v>
      </c>
      <c r="Q1300" s="117">
        <f t="shared" ca="1" si="96"/>
        <v>2328000</v>
      </c>
      <c r="R1300" s="61">
        <f>'[1]Pins Indonesia'!J2842</f>
        <v>825000</v>
      </c>
      <c r="S1300" s="118">
        <f>'[1]Pins Indonesia'!F2843</f>
        <v>0</v>
      </c>
      <c r="T1300" s="38">
        <f t="shared" si="97"/>
        <v>3831000</v>
      </c>
      <c r="U1300" s="499" t="s">
        <v>4790</v>
      </c>
    </row>
    <row r="1301" spans="1:21" ht="17.45" customHeight="1">
      <c r="A1301" s="738" t="s">
        <v>1611</v>
      </c>
      <c r="B1301" s="26">
        <v>1296</v>
      </c>
      <c r="C1301" s="380" t="s">
        <v>4784</v>
      </c>
      <c r="D1301" s="643" t="s">
        <v>4785</v>
      </c>
      <c r="E1301" s="246" t="s">
        <v>4786</v>
      </c>
      <c r="F1301" s="220"/>
      <c r="G1301" s="220"/>
      <c r="H1301" s="223" t="s">
        <v>4971</v>
      </c>
      <c r="I1301" s="57" t="s">
        <v>4972</v>
      </c>
      <c r="J1301" s="57" t="s">
        <v>4973</v>
      </c>
      <c r="K1301" s="415">
        <v>44196</v>
      </c>
      <c r="L1301" s="415">
        <v>44926</v>
      </c>
      <c r="M1301" s="64">
        <v>24</v>
      </c>
      <c r="N1301" s="358">
        <v>4656000</v>
      </c>
      <c r="O1301" s="64">
        <f t="shared" si="98"/>
        <v>194000</v>
      </c>
      <c r="P1301" s="116">
        <f t="shared" ca="1" si="95"/>
        <v>12.310769695216004</v>
      </c>
      <c r="Q1301" s="117">
        <f t="shared" ca="1" si="96"/>
        <v>2328000</v>
      </c>
      <c r="R1301" s="61">
        <f>'[1]Pins Indonesia'!J2890</f>
        <v>825000</v>
      </c>
      <c r="S1301" s="118">
        <f>'[1]Pins Indonesia'!F2891</f>
        <v>0</v>
      </c>
      <c r="T1301" s="38">
        <f t="shared" si="97"/>
        <v>3831000</v>
      </c>
      <c r="U1301" s="499" t="s">
        <v>4790</v>
      </c>
    </row>
    <row r="1302" spans="1:21" ht="17.45" customHeight="1">
      <c r="A1302" s="738" t="s">
        <v>1611</v>
      </c>
      <c r="B1302" s="39">
        <v>1297</v>
      </c>
      <c r="C1302" s="380" t="s">
        <v>4784</v>
      </c>
      <c r="D1302" s="643" t="s">
        <v>4785</v>
      </c>
      <c r="E1302" s="246" t="s">
        <v>4786</v>
      </c>
      <c r="F1302" s="220"/>
      <c r="G1302" s="220"/>
      <c r="H1302" s="223" t="s">
        <v>4974</v>
      </c>
      <c r="I1302" s="57" t="s">
        <v>4975</v>
      </c>
      <c r="J1302" s="57" t="s">
        <v>4976</v>
      </c>
      <c r="K1302" s="415">
        <v>44196</v>
      </c>
      <c r="L1302" s="415">
        <v>44926</v>
      </c>
      <c r="M1302" s="64">
        <v>24</v>
      </c>
      <c r="N1302" s="358">
        <v>4656000</v>
      </c>
      <c r="O1302" s="64">
        <f t="shared" si="98"/>
        <v>194000</v>
      </c>
      <c r="P1302" s="116">
        <f t="shared" ca="1" si="95"/>
        <v>12.310769695216004</v>
      </c>
      <c r="Q1302" s="117">
        <f t="shared" ca="1" si="96"/>
        <v>2328000</v>
      </c>
      <c r="R1302" s="61">
        <f>'[1]Pins Indonesia'!J2937</f>
        <v>825000</v>
      </c>
      <c r="S1302" s="118">
        <f>'[1]Pins Indonesia'!F2938</f>
        <v>0</v>
      </c>
      <c r="T1302" s="38">
        <f t="shared" si="97"/>
        <v>3831000</v>
      </c>
      <c r="U1302" s="499" t="s">
        <v>4790</v>
      </c>
    </row>
    <row r="1303" spans="1:21" ht="17.45" customHeight="1">
      <c r="A1303" s="738" t="s">
        <v>1611</v>
      </c>
      <c r="B1303" s="26">
        <v>1298</v>
      </c>
      <c r="C1303" s="380" t="s">
        <v>4784</v>
      </c>
      <c r="D1303" s="643" t="s">
        <v>4785</v>
      </c>
      <c r="E1303" s="246" t="s">
        <v>4786</v>
      </c>
      <c r="F1303" s="220"/>
      <c r="G1303" s="220"/>
      <c r="H1303" s="223" t="s">
        <v>4977</v>
      </c>
      <c r="I1303" s="57" t="s">
        <v>4978</v>
      </c>
      <c r="J1303" s="57" t="s">
        <v>4979</v>
      </c>
      <c r="K1303" s="415">
        <v>44196</v>
      </c>
      <c r="L1303" s="415">
        <v>44926</v>
      </c>
      <c r="M1303" s="64">
        <v>24</v>
      </c>
      <c r="N1303" s="358">
        <v>4656000</v>
      </c>
      <c r="O1303" s="64">
        <f t="shared" si="98"/>
        <v>194000</v>
      </c>
      <c r="P1303" s="116">
        <f t="shared" ca="1" si="95"/>
        <v>12.310769695216004</v>
      </c>
      <c r="Q1303" s="117">
        <f t="shared" ca="1" si="96"/>
        <v>2328000</v>
      </c>
      <c r="R1303" s="61">
        <f>'[1]Pins Indonesia'!J2984</f>
        <v>825000</v>
      </c>
      <c r="S1303" s="118">
        <f>'[1]Pins Indonesia'!F2985</f>
        <v>0</v>
      </c>
      <c r="T1303" s="38">
        <f t="shared" si="97"/>
        <v>3831000</v>
      </c>
      <c r="U1303" s="499" t="s">
        <v>4790</v>
      </c>
    </row>
    <row r="1304" spans="1:21" ht="17.45" customHeight="1">
      <c r="A1304" s="738" t="s">
        <v>1611</v>
      </c>
      <c r="B1304" s="39">
        <v>1299</v>
      </c>
      <c r="C1304" s="380" t="s">
        <v>4784</v>
      </c>
      <c r="D1304" s="643" t="s">
        <v>4785</v>
      </c>
      <c r="E1304" s="246" t="s">
        <v>4786</v>
      </c>
      <c r="F1304" s="220"/>
      <c r="G1304" s="220"/>
      <c r="H1304" s="223" t="s">
        <v>4980</v>
      </c>
      <c r="I1304" s="57" t="s">
        <v>4981</v>
      </c>
      <c r="J1304" s="57" t="s">
        <v>4982</v>
      </c>
      <c r="K1304" s="415">
        <v>44196</v>
      </c>
      <c r="L1304" s="415">
        <v>44926</v>
      </c>
      <c r="M1304" s="64">
        <v>24</v>
      </c>
      <c r="N1304" s="358">
        <v>4656000</v>
      </c>
      <c r="O1304" s="64">
        <f t="shared" si="98"/>
        <v>194000</v>
      </c>
      <c r="P1304" s="116">
        <f t="shared" ca="1" si="95"/>
        <v>12.310769695216004</v>
      </c>
      <c r="Q1304" s="117">
        <f t="shared" ca="1" si="96"/>
        <v>2328000</v>
      </c>
      <c r="R1304" s="61">
        <f>'[1]Pins Indonesia'!J3032</f>
        <v>825000</v>
      </c>
      <c r="S1304" s="118">
        <f>'[1]Pins Indonesia'!F3033</f>
        <v>0</v>
      </c>
      <c r="T1304" s="38">
        <f t="shared" si="97"/>
        <v>3831000</v>
      </c>
      <c r="U1304" s="499" t="s">
        <v>4790</v>
      </c>
    </row>
    <row r="1305" spans="1:21" ht="17.45" customHeight="1">
      <c r="A1305" s="738" t="s">
        <v>1611</v>
      </c>
      <c r="B1305" s="26">
        <v>1300</v>
      </c>
      <c r="C1305" s="380" t="s">
        <v>4784</v>
      </c>
      <c r="D1305" s="643" t="s">
        <v>4785</v>
      </c>
      <c r="E1305" s="246" t="s">
        <v>4786</v>
      </c>
      <c r="F1305" s="220"/>
      <c r="G1305" s="220"/>
      <c r="H1305" s="223" t="s">
        <v>4983</v>
      </c>
      <c r="I1305" s="57" t="s">
        <v>4984</v>
      </c>
      <c r="J1305" s="57" t="s">
        <v>4985</v>
      </c>
      <c r="K1305" s="415">
        <v>44196</v>
      </c>
      <c r="L1305" s="415">
        <v>44926</v>
      </c>
      <c r="M1305" s="64">
        <v>24</v>
      </c>
      <c r="N1305" s="358">
        <v>4656000</v>
      </c>
      <c r="O1305" s="64">
        <f t="shared" si="98"/>
        <v>194000</v>
      </c>
      <c r="P1305" s="116">
        <f t="shared" ca="1" si="95"/>
        <v>12.310769695216004</v>
      </c>
      <c r="Q1305" s="117">
        <f t="shared" ca="1" si="96"/>
        <v>2328000</v>
      </c>
      <c r="R1305" s="61">
        <f>'[1]Pins Indonesia'!J3079</f>
        <v>825000</v>
      </c>
      <c r="S1305" s="118">
        <f>'[1]Pins Indonesia'!F3080</f>
        <v>0</v>
      </c>
      <c r="T1305" s="38">
        <f t="shared" si="97"/>
        <v>3831000</v>
      </c>
      <c r="U1305" s="499" t="s">
        <v>4790</v>
      </c>
    </row>
    <row r="1306" spans="1:21" ht="17.45" customHeight="1">
      <c r="A1306" s="738" t="s">
        <v>1611</v>
      </c>
      <c r="B1306" s="39">
        <v>1301</v>
      </c>
      <c r="C1306" s="380" t="s">
        <v>4784</v>
      </c>
      <c r="D1306" s="643" t="s">
        <v>4785</v>
      </c>
      <c r="E1306" s="246" t="s">
        <v>4786</v>
      </c>
      <c r="F1306" s="220"/>
      <c r="G1306" s="220"/>
      <c r="H1306" s="223" t="s">
        <v>4986</v>
      </c>
      <c r="I1306" s="57" t="s">
        <v>4987</v>
      </c>
      <c r="J1306" s="57" t="s">
        <v>4988</v>
      </c>
      <c r="K1306" s="415">
        <v>44196</v>
      </c>
      <c r="L1306" s="415">
        <v>44926</v>
      </c>
      <c r="M1306" s="64">
        <v>24</v>
      </c>
      <c r="N1306" s="358">
        <v>4656000</v>
      </c>
      <c r="O1306" s="64">
        <f t="shared" si="98"/>
        <v>194000</v>
      </c>
      <c r="P1306" s="116">
        <f t="shared" ca="1" si="95"/>
        <v>12.310769695216004</v>
      </c>
      <c r="Q1306" s="117">
        <f t="shared" ca="1" si="96"/>
        <v>2328000</v>
      </c>
      <c r="R1306" s="61">
        <f>'[1]Pins Indonesia'!J3126</f>
        <v>825000</v>
      </c>
      <c r="S1306" s="118">
        <f>'[1]Pins Indonesia'!F3127</f>
        <v>0</v>
      </c>
      <c r="T1306" s="38">
        <f t="shared" si="97"/>
        <v>3831000</v>
      </c>
      <c r="U1306" s="499" t="s">
        <v>4790</v>
      </c>
    </row>
    <row r="1307" spans="1:21" ht="17.45" customHeight="1">
      <c r="A1307" s="738" t="s">
        <v>1611</v>
      </c>
      <c r="B1307" s="26">
        <v>1302</v>
      </c>
      <c r="C1307" s="380" t="s">
        <v>4784</v>
      </c>
      <c r="D1307" s="643" t="s">
        <v>4785</v>
      </c>
      <c r="E1307" s="246" t="s">
        <v>4786</v>
      </c>
      <c r="F1307" s="220"/>
      <c r="G1307" s="220"/>
      <c r="H1307" s="223" t="s">
        <v>4989</v>
      </c>
      <c r="I1307" s="57" t="s">
        <v>4990</v>
      </c>
      <c r="J1307" s="57" t="s">
        <v>4991</v>
      </c>
      <c r="K1307" s="415">
        <v>44196</v>
      </c>
      <c r="L1307" s="415">
        <v>44926</v>
      </c>
      <c r="M1307" s="64">
        <v>24</v>
      </c>
      <c r="N1307" s="358">
        <v>4656000</v>
      </c>
      <c r="O1307" s="64">
        <f t="shared" si="98"/>
        <v>194000</v>
      </c>
      <c r="P1307" s="116">
        <f t="shared" ca="1" si="95"/>
        <v>12.310769695216004</v>
      </c>
      <c r="Q1307" s="117">
        <f t="shared" ca="1" si="96"/>
        <v>2328000</v>
      </c>
      <c r="R1307" s="61">
        <f>'[1]Pins Indonesia'!J3173</f>
        <v>825000</v>
      </c>
      <c r="S1307" s="118">
        <f>'[1]Pins Indonesia'!F3174</f>
        <v>0</v>
      </c>
      <c r="T1307" s="38">
        <f t="shared" si="97"/>
        <v>3831000</v>
      </c>
      <c r="U1307" s="499" t="s">
        <v>4790</v>
      </c>
    </row>
    <row r="1308" spans="1:21" ht="17.45" customHeight="1">
      <c r="A1308" s="738" t="s">
        <v>1611</v>
      </c>
      <c r="B1308" s="39">
        <v>1303</v>
      </c>
      <c r="C1308" s="380" t="s">
        <v>4784</v>
      </c>
      <c r="D1308" s="643" t="s">
        <v>4785</v>
      </c>
      <c r="E1308" s="246" t="s">
        <v>4786</v>
      </c>
      <c r="F1308" s="220"/>
      <c r="G1308" s="220"/>
      <c r="H1308" s="223" t="s">
        <v>4992</v>
      </c>
      <c r="I1308" s="57" t="s">
        <v>4993</v>
      </c>
      <c r="J1308" s="57" t="s">
        <v>4994</v>
      </c>
      <c r="K1308" s="415">
        <v>44196</v>
      </c>
      <c r="L1308" s="415">
        <v>44926</v>
      </c>
      <c r="M1308" s="64">
        <v>24</v>
      </c>
      <c r="N1308" s="358">
        <v>4656000</v>
      </c>
      <c r="O1308" s="64">
        <f t="shared" si="98"/>
        <v>194000</v>
      </c>
      <c r="P1308" s="116">
        <f t="shared" ca="1" si="95"/>
        <v>12.310769695216004</v>
      </c>
      <c r="Q1308" s="117">
        <f t="shared" ca="1" si="96"/>
        <v>2328000</v>
      </c>
      <c r="R1308" s="61">
        <f>'[1]Pins Indonesia'!J3220</f>
        <v>825000</v>
      </c>
      <c r="S1308" s="118">
        <f>'[1]Pins Indonesia'!F3221</f>
        <v>0</v>
      </c>
      <c r="T1308" s="38">
        <f t="shared" si="97"/>
        <v>3831000</v>
      </c>
      <c r="U1308" s="499" t="s">
        <v>4790</v>
      </c>
    </row>
    <row r="1309" spans="1:21" ht="17.45" customHeight="1">
      <c r="A1309" s="738" t="s">
        <v>1611</v>
      </c>
      <c r="B1309" s="26">
        <v>1304</v>
      </c>
      <c r="C1309" s="380" t="s">
        <v>4784</v>
      </c>
      <c r="D1309" s="643" t="s">
        <v>4785</v>
      </c>
      <c r="E1309" s="246" t="s">
        <v>4786</v>
      </c>
      <c r="F1309" s="220"/>
      <c r="G1309" s="220"/>
      <c r="H1309" s="223" t="s">
        <v>4995</v>
      </c>
      <c r="I1309" s="57" t="s">
        <v>4996</v>
      </c>
      <c r="J1309" s="57" t="s">
        <v>4997</v>
      </c>
      <c r="K1309" s="415">
        <v>44196</v>
      </c>
      <c r="L1309" s="415">
        <v>44926</v>
      </c>
      <c r="M1309" s="64">
        <v>24</v>
      </c>
      <c r="N1309" s="358">
        <v>4656000</v>
      </c>
      <c r="O1309" s="64">
        <f t="shared" si="98"/>
        <v>194000</v>
      </c>
      <c r="P1309" s="116">
        <f t="shared" ca="1" si="95"/>
        <v>12.310769695216004</v>
      </c>
      <c r="Q1309" s="117">
        <f t="shared" ca="1" si="96"/>
        <v>2328000</v>
      </c>
      <c r="R1309" s="61">
        <f>'[1]Pins Indonesia'!J3268</f>
        <v>825000</v>
      </c>
      <c r="S1309" s="118">
        <f>'[1]Pins Indonesia'!F3269</f>
        <v>0</v>
      </c>
      <c r="T1309" s="38">
        <f t="shared" si="97"/>
        <v>3831000</v>
      </c>
      <c r="U1309" s="499" t="s">
        <v>4790</v>
      </c>
    </row>
    <row r="1310" spans="1:21" ht="17.45" customHeight="1">
      <c r="A1310" s="738" t="s">
        <v>1611</v>
      </c>
      <c r="B1310" s="39">
        <v>1305</v>
      </c>
      <c r="C1310" s="380" t="s">
        <v>4784</v>
      </c>
      <c r="D1310" s="643" t="s">
        <v>4785</v>
      </c>
      <c r="E1310" s="246" t="s">
        <v>4786</v>
      </c>
      <c r="F1310" s="220"/>
      <c r="G1310" s="220"/>
      <c r="H1310" s="223" t="s">
        <v>4998</v>
      </c>
      <c r="I1310" s="57" t="s">
        <v>4999</v>
      </c>
      <c r="J1310" s="57" t="s">
        <v>5000</v>
      </c>
      <c r="K1310" s="415">
        <v>44196</v>
      </c>
      <c r="L1310" s="415">
        <v>44926</v>
      </c>
      <c r="M1310" s="64">
        <v>24</v>
      </c>
      <c r="N1310" s="358">
        <v>4656000</v>
      </c>
      <c r="O1310" s="64">
        <f t="shared" si="98"/>
        <v>194000</v>
      </c>
      <c r="P1310" s="116">
        <f t="shared" ca="1" si="95"/>
        <v>12.310769695216004</v>
      </c>
      <c r="Q1310" s="117">
        <f t="shared" ca="1" si="96"/>
        <v>2328000</v>
      </c>
      <c r="R1310" s="61">
        <f>'[1]Pins Indonesia'!J3315</f>
        <v>825000</v>
      </c>
      <c r="S1310" s="118">
        <f>'[1]Pins Indonesia'!F3316</f>
        <v>0</v>
      </c>
      <c r="T1310" s="38">
        <f t="shared" si="97"/>
        <v>3831000</v>
      </c>
      <c r="U1310" s="499" t="s">
        <v>4790</v>
      </c>
    </row>
    <row r="1311" spans="1:21" ht="17.45" customHeight="1">
      <c r="A1311" s="738" t="s">
        <v>1611</v>
      </c>
      <c r="B1311" s="26">
        <v>1306</v>
      </c>
      <c r="C1311" s="380" t="s">
        <v>4784</v>
      </c>
      <c r="D1311" s="643" t="s">
        <v>4785</v>
      </c>
      <c r="E1311" s="246" t="s">
        <v>4786</v>
      </c>
      <c r="F1311" s="220"/>
      <c r="G1311" s="220"/>
      <c r="H1311" s="223" t="s">
        <v>5001</v>
      </c>
      <c r="I1311" s="57" t="s">
        <v>5002</v>
      </c>
      <c r="J1311" s="57" t="s">
        <v>5003</v>
      </c>
      <c r="K1311" s="415">
        <v>44196</v>
      </c>
      <c r="L1311" s="415">
        <v>44926</v>
      </c>
      <c r="M1311" s="64">
        <v>24</v>
      </c>
      <c r="N1311" s="358">
        <v>4656000</v>
      </c>
      <c r="O1311" s="64">
        <f t="shared" si="98"/>
        <v>194000</v>
      </c>
      <c r="P1311" s="116">
        <f t="shared" ca="1" si="95"/>
        <v>12.310769695216004</v>
      </c>
      <c r="Q1311" s="117">
        <f t="shared" ca="1" si="96"/>
        <v>2328000</v>
      </c>
      <c r="R1311" s="61">
        <f>'[1]Pins Indonesia'!J3363</f>
        <v>825000</v>
      </c>
      <c r="S1311" s="118">
        <f>'[1]Pins Indonesia'!F3364</f>
        <v>0</v>
      </c>
      <c r="T1311" s="38">
        <f t="shared" si="97"/>
        <v>3831000</v>
      </c>
      <c r="U1311" s="499" t="s">
        <v>4790</v>
      </c>
    </row>
    <row r="1312" spans="1:21" ht="17.45" customHeight="1">
      <c r="A1312" s="738" t="s">
        <v>1611</v>
      </c>
      <c r="B1312" s="39">
        <v>1307</v>
      </c>
      <c r="C1312" s="380" t="s">
        <v>4784</v>
      </c>
      <c r="D1312" s="643" t="s">
        <v>4785</v>
      </c>
      <c r="E1312" s="246" t="s">
        <v>4786</v>
      </c>
      <c r="F1312" s="220"/>
      <c r="G1312" s="220"/>
      <c r="H1312" s="223" t="s">
        <v>5004</v>
      </c>
      <c r="I1312" s="57" t="s">
        <v>5005</v>
      </c>
      <c r="J1312" s="57" t="s">
        <v>5006</v>
      </c>
      <c r="K1312" s="415">
        <v>44196</v>
      </c>
      <c r="L1312" s="415">
        <v>44926</v>
      </c>
      <c r="M1312" s="64">
        <v>24</v>
      </c>
      <c r="N1312" s="358">
        <v>4656000</v>
      </c>
      <c r="O1312" s="64">
        <f t="shared" si="98"/>
        <v>194000</v>
      </c>
      <c r="P1312" s="116">
        <f t="shared" ca="1" si="95"/>
        <v>12.310769695216004</v>
      </c>
      <c r="Q1312" s="117">
        <f t="shared" ca="1" si="96"/>
        <v>2328000</v>
      </c>
      <c r="R1312" s="61">
        <f>'[1]Pins Indonesia'!J3410</f>
        <v>825000</v>
      </c>
      <c r="S1312" s="118">
        <f>'[1]Pins Indonesia'!F3411</f>
        <v>0</v>
      </c>
      <c r="T1312" s="38">
        <f t="shared" si="97"/>
        <v>3831000</v>
      </c>
      <c r="U1312" s="499" t="s">
        <v>4790</v>
      </c>
    </row>
    <row r="1313" spans="1:21" ht="17.45" customHeight="1">
      <c r="A1313" s="738" t="s">
        <v>1611</v>
      </c>
      <c r="B1313" s="26">
        <v>1308</v>
      </c>
      <c r="C1313" s="380" t="s">
        <v>4784</v>
      </c>
      <c r="D1313" s="643" t="s">
        <v>4785</v>
      </c>
      <c r="E1313" s="246" t="s">
        <v>4786</v>
      </c>
      <c r="F1313" s="220"/>
      <c r="G1313" s="220"/>
      <c r="H1313" s="223" t="s">
        <v>5007</v>
      </c>
      <c r="I1313" s="57" t="s">
        <v>5008</v>
      </c>
      <c r="J1313" s="57" t="s">
        <v>5009</v>
      </c>
      <c r="K1313" s="415">
        <v>44196</v>
      </c>
      <c r="L1313" s="415">
        <v>44926</v>
      </c>
      <c r="M1313" s="64">
        <v>24</v>
      </c>
      <c r="N1313" s="358">
        <v>4656000</v>
      </c>
      <c r="O1313" s="64">
        <f t="shared" si="98"/>
        <v>194000</v>
      </c>
      <c r="P1313" s="116">
        <f t="shared" ca="1" si="95"/>
        <v>12.310769695216004</v>
      </c>
      <c r="Q1313" s="117">
        <f t="shared" ca="1" si="96"/>
        <v>2328000</v>
      </c>
      <c r="R1313" s="61">
        <f>'[1]Pins Indonesia'!J3457</f>
        <v>825000</v>
      </c>
      <c r="S1313" s="118">
        <f>'[1]Pins Indonesia'!F3458</f>
        <v>0</v>
      </c>
      <c r="T1313" s="38">
        <f t="shared" si="97"/>
        <v>3831000</v>
      </c>
      <c r="U1313" s="499" t="s">
        <v>4790</v>
      </c>
    </row>
    <row r="1314" spans="1:21" ht="17.45" customHeight="1">
      <c r="A1314" s="738" t="s">
        <v>1611</v>
      </c>
      <c r="B1314" s="39">
        <v>1309</v>
      </c>
      <c r="C1314" s="380" t="s">
        <v>4784</v>
      </c>
      <c r="D1314" s="643" t="s">
        <v>4785</v>
      </c>
      <c r="E1314" s="246" t="s">
        <v>4786</v>
      </c>
      <c r="F1314" s="220"/>
      <c r="G1314" s="220"/>
      <c r="H1314" s="223" t="s">
        <v>5010</v>
      </c>
      <c r="I1314" s="57" t="s">
        <v>5011</v>
      </c>
      <c r="J1314" s="57" t="s">
        <v>5012</v>
      </c>
      <c r="K1314" s="415">
        <v>44196</v>
      </c>
      <c r="L1314" s="415">
        <v>44926</v>
      </c>
      <c r="M1314" s="64">
        <v>24</v>
      </c>
      <c r="N1314" s="358">
        <v>4656000</v>
      </c>
      <c r="O1314" s="64">
        <f t="shared" si="98"/>
        <v>194000</v>
      </c>
      <c r="P1314" s="116">
        <f t="shared" ca="1" si="95"/>
        <v>12.310769695216004</v>
      </c>
      <c r="Q1314" s="117">
        <f t="shared" ca="1" si="96"/>
        <v>2328000</v>
      </c>
      <c r="R1314" s="61">
        <f>'[1]Pins Indonesia'!J3504</f>
        <v>825000</v>
      </c>
      <c r="S1314" s="118">
        <f>'[1]Pins Indonesia'!F3505</f>
        <v>0</v>
      </c>
      <c r="T1314" s="38">
        <f t="shared" si="97"/>
        <v>3831000</v>
      </c>
      <c r="U1314" s="499" t="s">
        <v>4790</v>
      </c>
    </row>
    <row r="1315" spans="1:21" ht="17.45" customHeight="1">
      <c r="A1315" s="738" t="s">
        <v>1611</v>
      </c>
      <c r="B1315" s="26">
        <v>1310</v>
      </c>
      <c r="C1315" s="380" t="s">
        <v>4784</v>
      </c>
      <c r="D1315" s="643" t="s">
        <v>4785</v>
      </c>
      <c r="E1315" s="246" t="s">
        <v>4786</v>
      </c>
      <c r="F1315" s="220"/>
      <c r="G1315" s="220"/>
      <c r="H1315" s="223" t="s">
        <v>5013</v>
      </c>
      <c r="I1315" s="57" t="s">
        <v>5014</v>
      </c>
      <c r="J1315" s="57" t="s">
        <v>5015</v>
      </c>
      <c r="K1315" s="415">
        <v>44196</v>
      </c>
      <c r="L1315" s="415">
        <v>44926</v>
      </c>
      <c r="M1315" s="64">
        <v>24</v>
      </c>
      <c r="N1315" s="358">
        <v>4656000</v>
      </c>
      <c r="O1315" s="64">
        <f t="shared" si="98"/>
        <v>194000</v>
      </c>
      <c r="P1315" s="116">
        <f t="shared" ca="1" si="95"/>
        <v>12.310769695216004</v>
      </c>
      <c r="Q1315" s="117">
        <f t="shared" ca="1" si="96"/>
        <v>2328000</v>
      </c>
      <c r="R1315" s="61">
        <f>'[1]Pins Indonesia'!J3551</f>
        <v>825000</v>
      </c>
      <c r="S1315" s="118">
        <f>'[1]Pins Indonesia'!F3552</f>
        <v>0</v>
      </c>
      <c r="T1315" s="38">
        <f t="shared" si="97"/>
        <v>3831000</v>
      </c>
      <c r="U1315" s="499" t="s">
        <v>4790</v>
      </c>
    </row>
    <row r="1316" spans="1:21" ht="17.45" customHeight="1">
      <c r="A1316" s="738" t="s">
        <v>1611</v>
      </c>
      <c r="B1316" s="39">
        <v>1311</v>
      </c>
      <c r="C1316" s="380" t="s">
        <v>4784</v>
      </c>
      <c r="D1316" s="643" t="s">
        <v>4785</v>
      </c>
      <c r="E1316" s="246" t="s">
        <v>4786</v>
      </c>
      <c r="F1316" s="220"/>
      <c r="G1316" s="220"/>
      <c r="H1316" s="223" t="s">
        <v>5016</v>
      </c>
      <c r="I1316" s="57" t="s">
        <v>5017</v>
      </c>
      <c r="J1316" s="57" t="s">
        <v>5018</v>
      </c>
      <c r="K1316" s="415">
        <v>44196</v>
      </c>
      <c r="L1316" s="415">
        <v>44926</v>
      </c>
      <c r="M1316" s="64">
        <v>24</v>
      </c>
      <c r="N1316" s="358">
        <v>4656000</v>
      </c>
      <c r="O1316" s="64">
        <f t="shared" si="98"/>
        <v>194000</v>
      </c>
      <c r="P1316" s="116">
        <f t="shared" ca="1" si="95"/>
        <v>12.310769695216004</v>
      </c>
      <c r="Q1316" s="117">
        <f t="shared" ca="1" si="96"/>
        <v>2328000</v>
      </c>
      <c r="R1316" s="61">
        <f>'[1]Pins Indonesia'!J3598</f>
        <v>825000</v>
      </c>
      <c r="S1316" s="118">
        <f>'[1]Pins Indonesia'!F3599</f>
        <v>0</v>
      </c>
      <c r="T1316" s="38">
        <f t="shared" si="97"/>
        <v>3831000</v>
      </c>
      <c r="U1316" s="499" t="s">
        <v>4790</v>
      </c>
    </row>
    <row r="1317" spans="1:21" ht="17.45" customHeight="1">
      <c r="A1317" s="738" t="s">
        <v>1611</v>
      </c>
      <c r="B1317" s="26">
        <v>1312</v>
      </c>
      <c r="C1317" s="380" t="s">
        <v>4784</v>
      </c>
      <c r="D1317" s="643" t="s">
        <v>4785</v>
      </c>
      <c r="E1317" s="246" t="s">
        <v>4786</v>
      </c>
      <c r="F1317" s="220"/>
      <c r="G1317" s="220"/>
      <c r="H1317" s="223" t="s">
        <v>5019</v>
      </c>
      <c r="I1317" s="57" t="s">
        <v>5020</v>
      </c>
      <c r="J1317" s="57" t="s">
        <v>5021</v>
      </c>
      <c r="K1317" s="415">
        <v>44196</v>
      </c>
      <c r="L1317" s="415">
        <v>44926</v>
      </c>
      <c r="M1317" s="64">
        <v>24</v>
      </c>
      <c r="N1317" s="358">
        <v>4656000</v>
      </c>
      <c r="O1317" s="64">
        <f t="shared" si="98"/>
        <v>194000</v>
      </c>
      <c r="P1317" s="116">
        <f t="shared" ca="1" si="95"/>
        <v>12.310769695216004</v>
      </c>
      <c r="Q1317" s="117">
        <f t="shared" ca="1" si="96"/>
        <v>2328000</v>
      </c>
      <c r="R1317" s="61">
        <f>'[1]Pins Indonesia'!J3645</f>
        <v>825000</v>
      </c>
      <c r="S1317" s="118">
        <f>'[1]Pins Indonesia'!F3646</f>
        <v>0</v>
      </c>
      <c r="T1317" s="38">
        <f t="shared" si="97"/>
        <v>3831000</v>
      </c>
      <c r="U1317" s="499" t="s">
        <v>4790</v>
      </c>
    </row>
    <row r="1318" spans="1:21" ht="17.45" customHeight="1">
      <c r="A1318" s="738" t="s">
        <v>1611</v>
      </c>
      <c r="B1318" s="39">
        <v>1313</v>
      </c>
      <c r="C1318" s="380" t="s">
        <v>4784</v>
      </c>
      <c r="D1318" s="643" t="s">
        <v>4785</v>
      </c>
      <c r="E1318" s="246" t="s">
        <v>4786</v>
      </c>
      <c r="F1318" s="220"/>
      <c r="G1318" s="220"/>
      <c r="H1318" s="223" t="s">
        <v>5022</v>
      </c>
      <c r="I1318" s="57" t="s">
        <v>5023</v>
      </c>
      <c r="J1318" s="57" t="s">
        <v>5024</v>
      </c>
      <c r="K1318" s="415">
        <v>44196</v>
      </c>
      <c r="L1318" s="415">
        <v>44926</v>
      </c>
      <c r="M1318" s="64">
        <v>24</v>
      </c>
      <c r="N1318" s="358">
        <v>4656000</v>
      </c>
      <c r="O1318" s="64">
        <f t="shared" si="98"/>
        <v>194000</v>
      </c>
      <c r="P1318" s="116">
        <f t="shared" ca="1" si="95"/>
        <v>12.310769695216004</v>
      </c>
      <c r="Q1318" s="117">
        <f t="shared" ca="1" si="96"/>
        <v>2328000</v>
      </c>
      <c r="R1318" s="61">
        <f>'[1]Pins Indonesia'!J3692</f>
        <v>825000</v>
      </c>
      <c r="S1318" s="118">
        <f>'[1]Pins Indonesia'!F3693</f>
        <v>0</v>
      </c>
      <c r="T1318" s="38">
        <f t="shared" si="97"/>
        <v>3831000</v>
      </c>
      <c r="U1318" s="499" t="s">
        <v>4790</v>
      </c>
    </row>
    <row r="1319" spans="1:21" ht="17.45" customHeight="1">
      <c r="A1319" s="738" t="s">
        <v>1611</v>
      </c>
      <c r="B1319" s="26">
        <v>1314</v>
      </c>
      <c r="C1319" s="380" t="s">
        <v>4784</v>
      </c>
      <c r="D1319" s="643" t="s">
        <v>4785</v>
      </c>
      <c r="E1319" s="246" t="s">
        <v>4786</v>
      </c>
      <c r="F1319" s="220"/>
      <c r="G1319" s="220"/>
      <c r="H1319" s="223" t="s">
        <v>5025</v>
      </c>
      <c r="I1319" s="57" t="s">
        <v>5026</v>
      </c>
      <c r="J1319" s="57" t="s">
        <v>5027</v>
      </c>
      <c r="K1319" s="415">
        <v>44196</v>
      </c>
      <c r="L1319" s="415">
        <v>44926</v>
      </c>
      <c r="M1319" s="64">
        <v>24</v>
      </c>
      <c r="N1319" s="358">
        <v>4656000</v>
      </c>
      <c r="O1319" s="64">
        <f t="shared" si="98"/>
        <v>194000</v>
      </c>
      <c r="P1319" s="116">
        <f t="shared" ca="1" si="95"/>
        <v>12.310769695216004</v>
      </c>
      <c r="Q1319" s="117">
        <f t="shared" ca="1" si="96"/>
        <v>2328000</v>
      </c>
      <c r="R1319" s="61">
        <f>'[1]Pins Indonesia'!J3739</f>
        <v>825000</v>
      </c>
      <c r="S1319" s="118">
        <f>'[1]Pins Indonesia'!F3740</f>
        <v>0</v>
      </c>
      <c r="T1319" s="38">
        <f t="shared" si="97"/>
        <v>3831000</v>
      </c>
      <c r="U1319" s="499" t="s">
        <v>4790</v>
      </c>
    </row>
    <row r="1320" spans="1:21" ht="17.45" customHeight="1">
      <c r="A1320" s="738" t="s">
        <v>1611</v>
      </c>
      <c r="B1320" s="39">
        <v>1315</v>
      </c>
      <c r="C1320" s="380" t="s">
        <v>4784</v>
      </c>
      <c r="D1320" s="643" t="s">
        <v>4785</v>
      </c>
      <c r="E1320" s="246" t="s">
        <v>4786</v>
      </c>
      <c r="F1320" s="220"/>
      <c r="G1320" s="220"/>
      <c r="H1320" s="223" t="s">
        <v>5028</v>
      </c>
      <c r="I1320" s="57" t="s">
        <v>5029</v>
      </c>
      <c r="J1320" s="57" t="s">
        <v>5030</v>
      </c>
      <c r="K1320" s="415">
        <v>44196</v>
      </c>
      <c r="L1320" s="415">
        <v>44926</v>
      </c>
      <c r="M1320" s="64">
        <v>24</v>
      </c>
      <c r="N1320" s="358">
        <v>4656000</v>
      </c>
      <c r="O1320" s="64">
        <f t="shared" si="98"/>
        <v>194000</v>
      </c>
      <c r="P1320" s="116">
        <f t="shared" ca="1" si="95"/>
        <v>12.310769695216004</v>
      </c>
      <c r="Q1320" s="117">
        <f t="shared" ca="1" si="96"/>
        <v>2328000</v>
      </c>
      <c r="R1320" s="61">
        <f>'[1]Pins Indonesia'!J3787</f>
        <v>825000</v>
      </c>
      <c r="S1320" s="118">
        <f>'[1]Pins Indonesia'!F3788</f>
        <v>0</v>
      </c>
      <c r="T1320" s="38">
        <f t="shared" si="97"/>
        <v>3831000</v>
      </c>
      <c r="U1320" s="499" t="s">
        <v>4790</v>
      </c>
    </row>
    <row r="1321" spans="1:21" ht="17.45" customHeight="1">
      <c r="A1321" s="738" t="s">
        <v>1611</v>
      </c>
      <c r="B1321" s="26">
        <v>1316</v>
      </c>
      <c r="C1321" s="380" t="s">
        <v>4784</v>
      </c>
      <c r="D1321" s="643" t="s">
        <v>4785</v>
      </c>
      <c r="E1321" s="246" t="s">
        <v>4786</v>
      </c>
      <c r="F1321" s="220"/>
      <c r="G1321" s="220"/>
      <c r="H1321" s="223" t="s">
        <v>5031</v>
      </c>
      <c r="I1321" s="57" t="s">
        <v>5032</v>
      </c>
      <c r="J1321" s="57" t="s">
        <v>5033</v>
      </c>
      <c r="K1321" s="415">
        <v>44196</v>
      </c>
      <c r="L1321" s="415">
        <v>44926</v>
      </c>
      <c r="M1321" s="64">
        <v>24</v>
      </c>
      <c r="N1321" s="358">
        <v>4656000</v>
      </c>
      <c r="O1321" s="64">
        <f t="shared" si="98"/>
        <v>194000</v>
      </c>
      <c r="P1321" s="116">
        <f t="shared" ca="1" si="95"/>
        <v>12.310769695216004</v>
      </c>
      <c r="Q1321" s="117">
        <f t="shared" ca="1" si="96"/>
        <v>2328000</v>
      </c>
      <c r="R1321" s="61">
        <f>'[1]Pins Indonesia'!J3834</f>
        <v>825000</v>
      </c>
      <c r="S1321" s="118">
        <f>'[1]Pins Indonesia'!F3835</f>
        <v>0</v>
      </c>
      <c r="T1321" s="38">
        <f t="shared" si="97"/>
        <v>3831000</v>
      </c>
      <c r="U1321" s="499" t="s">
        <v>4790</v>
      </c>
    </row>
    <row r="1322" spans="1:21" ht="17.45" customHeight="1">
      <c r="A1322" s="738" t="s">
        <v>1611</v>
      </c>
      <c r="B1322" s="39">
        <v>1317</v>
      </c>
      <c r="C1322" s="380" t="s">
        <v>4784</v>
      </c>
      <c r="D1322" s="643" t="s">
        <v>4785</v>
      </c>
      <c r="E1322" s="246" t="s">
        <v>4786</v>
      </c>
      <c r="F1322" s="220"/>
      <c r="G1322" s="220"/>
      <c r="H1322" s="223" t="s">
        <v>5034</v>
      </c>
      <c r="I1322" s="57" t="s">
        <v>5035</v>
      </c>
      <c r="J1322" s="57" t="s">
        <v>5036</v>
      </c>
      <c r="K1322" s="415">
        <v>44196</v>
      </c>
      <c r="L1322" s="415">
        <v>44926</v>
      </c>
      <c r="M1322" s="64">
        <v>24</v>
      </c>
      <c r="N1322" s="358">
        <v>4656000</v>
      </c>
      <c r="O1322" s="64">
        <f t="shared" si="98"/>
        <v>194000</v>
      </c>
      <c r="P1322" s="116">
        <f t="shared" ca="1" si="95"/>
        <v>12.310769695216004</v>
      </c>
      <c r="Q1322" s="117">
        <f t="shared" ca="1" si="96"/>
        <v>2328000</v>
      </c>
      <c r="R1322" s="61">
        <f>'[1]Pins Indonesia'!J3881</f>
        <v>825000</v>
      </c>
      <c r="S1322" s="118">
        <f>'[1]Pins Indonesia'!F3882</f>
        <v>0</v>
      </c>
      <c r="T1322" s="38">
        <f t="shared" si="97"/>
        <v>3831000</v>
      </c>
      <c r="U1322" s="499" t="s">
        <v>4790</v>
      </c>
    </row>
    <row r="1323" spans="1:21" ht="17.45" customHeight="1">
      <c r="A1323" s="738" t="s">
        <v>1611</v>
      </c>
      <c r="B1323" s="26">
        <v>1318</v>
      </c>
      <c r="C1323" s="380" t="s">
        <v>4784</v>
      </c>
      <c r="D1323" s="643" t="s">
        <v>4785</v>
      </c>
      <c r="E1323" s="246" t="s">
        <v>4786</v>
      </c>
      <c r="F1323" s="220"/>
      <c r="G1323" s="220"/>
      <c r="H1323" s="223" t="s">
        <v>5037</v>
      </c>
      <c r="I1323" s="57" t="s">
        <v>5038</v>
      </c>
      <c r="J1323" s="57" t="s">
        <v>5039</v>
      </c>
      <c r="K1323" s="415">
        <v>44196</v>
      </c>
      <c r="L1323" s="415">
        <v>44926</v>
      </c>
      <c r="M1323" s="64">
        <v>24</v>
      </c>
      <c r="N1323" s="358">
        <v>4656000</v>
      </c>
      <c r="O1323" s="64">
        <f t="shared" si="98"/>
        <v>194000</v>
      </c>
      <c r="P1323" s="116">
        <f t="shared" ca="1" si="95"/>
        <v>12.310769695216004</v>
      </c>
      <c r="Q1323" s="117">
        <f t="shared" ca="1" si="96"/>
        <v>2328000</v>
      </c>
      <c r="R1323" s="61">
        <f>'[1]Pins Indonesia'!J3928</f>
        <v>825000</v>
      </c>
      <c r="S1323" s="118">
        <f>'[1]Pins Indonesia'!F3929</f>
        <v>0</v>
      </c>
      <c r="T1323" s="38">
        <f t="shared" si="97"/>
        <v>3831000</v>
      </c>
      <c r="U1323" s="499" t="s">
        <v>4790</v>
      </c>
    </row>
    <row r="1324" spans="1:21" ht="17.45" customHeight="1">
      <c r="A1324" s="738" t="s">
        <v>1611</v>
      </c>
      <c r="B1324" s="39">
        <v>1319</v>
      </c>
      <c r="C1324" s="380" t="s">
        <v>4784</v>
      </c>
      <c r="D1324" s="643" t="s">
        <v>4785</v>
      </c>
      <c r="E1324" s="246" t="s">
        <v>4786</v>
      </c>
      <c r="F1324" s="220"/>
      <c r="G1324" s="220"/>
      <c r="H1324" s="223" t="s">
        <v>5040</v>
      </c>
      <c r="I1324" s="57" t="s">
        <v>5041</v>
      </c>
      <c r="J1324" s="57" t="s">
        <v>5042</v>
      </c>
      <c r="K1324" s="415">
        <v>44196</v>
      </c>
      <c r="L1324" s="415">
        <v>44926</v>
      </c>
      <c r="M1324" s="64">
        <v>24</v>
      </c>
      <c r="N1324" s="358">
        <v>4656000</v>
      </c>
      <c r="O1324" s="64">
        <f t="shared" si="98"/>
        <v>194000</v>
      </c>
      <c r="P1324" s="116">
        <f t="shared" ca="1" si="95"/>
        <v>12.310769695216004</v>
      </c>
      <c r="Q1324" s="117">
        <f t="shared" ca="1" si="96"/>
        <v>2328000</v>
      </c>
      <c r="R1324" s="61">
        <f>'[1]Pins Indonesia'!J3975</f>
        <v>825000</v>
      </c>
      <c r="S1324" s="118">
        <f>'[1]Pins Indonesia'!F3976</f>
        <v>0</v>
      </c>
      <c r="T1324" s="38">
        <f t="shared" si="97"/>
        <v>3831000</v>
      </c>
      <c r="U1324" s="499" t="s">
        <v>4790</v>
      </c>
    </row>
    <row r="1325" spans="1:21" ht="17.45" customHeight="1">
      <c r="A1325" s="738" t="s">
        <v>1611</v>
      </c>
      <c r="B1325" s="26">
        <v>1320</v>
      </c>
      <c r="C1325" s="380" t="s">
        <v>4784</v>
      </c>
      <c r="D1325" s="643" t="s">
        <v>4785</v>
      </c>
      <c r="E1325" s="246" t="s">
        <v>4786</v>
      </c>
      <c r="F1325" s="220"/>
      <c r="G1325" s="220"/>
      <c r="H1325" s="223" t="s">
        <v>5043</v>
      </c>
      <c r="I1325" s="57" t="s">
        <v>5044</v>
      </c>
      <c r="J1325" s="57" t="s">
        <v>5045</v>
      </c>
      <c r="K1325" s="415">
        <v>44196</v>
      </c>
      <c r="L1325" s="415">
        <v>44926</v>
      </c>
      <c r="M1325" s="64">
        <v>24</v>
      </c>
      <c r="N1325" s="358">
        <v>4656000</v>
      </c>
      <c r="O1325" s="64">
        <f t="shared" si="98"/>
        <v>194000</v>
      </c>
      <c r="P1325" s="116">
        <f t="shared" ca="1" si="95"/>
        <v>12.310769695216004</v>
      </c>
      <c r="Q1325" s="117">
        <f t="shared" ca="1" si="96"/>
        <v>2328000</v>
      </c>
      <c r="R1325" s="61">
        <f>'[1]Pins Indonesia'!J4022</f>
        <v>825000</v>
      </c>
      <c r="S1325" s="118">
        <f>'[1]Pins Indonesia'!F4023</f>
        <v>0</v>
      </c>
      <c r="T1325" s="38">
        <f t="shared" si="97"/>
        <v>3831000</v>
      </c>
      <c r="U1325" s="499" t="s">
        <v>4790</v>
      </c>
    </row>
    <row r="1326" spans="1:21" ht="17.45" customHeight="1">
      <c r="A1326" s="738" t="s">
        <v>1611</v>
      </c>
      <c r="B1326" s="39">
        <v>1321</v>
      </c>
      <c r="C1326" s="380" t="s">
        <v>4784</v>
      </c>
      <c r="D1326" s="643" t="s">
        <v>4785</v>
      </c>
      <c r="E1326" s="246" t="s">
        <v>4786</v>
      </c>
      <c r="F1326" s="220"/>
      <c r="G1326" s="220"/>
      <c r="H1326" s="223" t="s">
        <v>5046</v>
      </c>
      <c r="I1326" s="57" t="s">
        <v>5047</v>
      </c>
      <c r="J1326" s="57" t="s">
        <v>5048</v>
      </c>
      <c r="K1326" s="415">
        <v>44196</v>
      </c>
      <c r="L1326" s="415">
        <v>44926</v>
      </c>
      <c r="M1326" s="64">
        <v>24</v>
      </c>
      <c r="N1326" s="358">
        <v>4656000</v>
      </c>
      <c r="O1326" s="64">
        <f t="shared" si="98"/>
        <v>194000</v>
      </c>
      <c r="P1326" s="116">
        <f t="shared" ca="1" si="95"/>
        <v>12.310769695216004</v>
      </c>
      <c r="Q1326" s="117">
        <f t="shared" ca="1" si="96"/>
        <v>2328000</v>
      </c>
      <c r="R1326" s="61">
        <f>'[1]Pins Indonesia'!J4069</f>
        <v>825000</v>
      </c>
      <c r="S1326" s="118">
        <f>'[1]Pins Indonesia'!F4070</f>
        <v>0</v>
      </c>
      <c r="T1326" s="38">
        <f t="shared" si="97"/>
        <v>3831000</v>
      </c>
      <c r="U1326" s="499" t="s">
        <v>4790</v>
      </c>
    </row>
    <row r="1327" spans="1:21" ht="17.45" customHeight="1">
      <c r="A1327" s="738" t="s">
        <v>1611</v>
      </c>
      <c r="B1327" s="26">
        <v>1322</v>
      </c>
      <c r="C1327" s="380" t="s">
        <v>4784</v>
      </c>
      <c r="D1327" s="643" t="s">
        <v>4785</v>
      </c>
      <c r="E1327" s="246" t="s">
        <v>4786</v>
      </c>
      <c r="F1327" s="220"/>
      <c r="G1327" s="220"/>
      <c r="H1327" s="223" t="s">
        <v>5049</v>
      </c>
      <c r="I1327" s="57" t="s">
        <v>5050</v>
      </c>
      <c r="J1327" s="57" t="s">
        <v>5051</v>
      </c>
      <c r="K1327" s="415">
        <v>44196</v>
      </c>
      <c r="L1327" s="415">
        <v>44926</v>
      </c>
      <c r="M1327" s="64">
        <v>24</v>
      </c>
      <c r="N1327" s="358">
        <v>4656000</v>
      </c>
      <c r="O1327" s="64">
        <f t="shared" si="98"/>
        <v>194000</v>
      </c>
      <c r="P1327" s="116">
        <f t="shared" ref="P1327:P1390" ca="1" si="99">($P$3-K1327)/30</f>
        <v>12.310769695216004</v>
      </c>
      <c r="Q1327" s="117">
        <f t="shared" ref="Q1327:Q1390" ca="1" si="100">LEFT(P1327,2)*O1327</f>
        <v>2328000</v>
      </c>
      <c r="R1327" s="61">
        <f>'[1]Pins Indonesia'!J4117</f>
        <v>825000</v>
      </c>
      <c r="S1327" s="118">
        <f>'[1]Pins Indonesia'!F4118</f>
        <v>0</v>
      </c>
      <c r="T1327" s="38">
        <f t="shared" si="97"/>
        <v>3831000</v>
      </c>
      <c r="U1327" s="499" t="s">
        <v>4790</v>
      </c>
    </row>
    <row r="1328" spans="1:21" ht="17.45" customHeight="1">
      <c r="A1328" s="738" t="s">
        <v>1611</v>
      </c>
      <c r="B1328" s="39">
        <v>1323</v>
      </c>
      <c r="C1328" s="380" t="s">
        <v>4784</v>
      </c>
      <c r="D1328" s="643" t="s">
        <v>4785</v>
      </c>
      <c r="E1328" s="246" t="s">
        <v>4786</v>
      </c>
      <c r="F1328" s="220"/>
      <c r="G1328" s="220"/>
      <c r="H1328" s="223" t="s">
        <v>5052</v>
      </c>
      <c r="I1328" s="57" t="s">
        <v>5053</v>
      </c>
      <c r="J1328" s="57" t="s">
        <v>5054</v>
      </c>
      <c r="K1328" s="415">
        <v>44196</v>
      </c>
      <c r="L1328" s="415">
        <v>44926</v>
      </c>
      <c r="M1328" s="64">
        <v>24</v>
      </c>
      <c r="N1328" s="358">
        <v>4656000</v>
      </c>
      <c r="O1328" s="64">
        <f t="shared" si="98"/>
        <v>194000</v>
      </c>
      <c r="P1328" s="116">
        <f t="shared" ca="1" si="99"/>
        <v>12.310769695216004</v>
      </c>
      <c r="Q1328" s="117">
        <f t="shared" ca="1" si="100"/>
        <v>2328000</v>
      </c>
      <c r="R1328" s="61">
        <f>'[1]Pins Indonesia'!J4164</f>
        <v>825000</v>
      </c>
      <c r="S1328" s="118">
        <f>'[1]Pins Indonesia'!F4165</f>
        <v>0</v>
      </c>
      <c r="T1328" s="38">
        <f t="shared" si="97"/>
        <v>3831000</v>
      </c>
      <c r="U1328" s="499" t="s">
        <v>4790</v>
      </c>
    </row>
    <row r="1329" spans="1:21" ht="17.45" customHeight="1">
      <c r="A1329" s="738" t="s">
        <v>1611</v>
      </c>
      <c r="B1329" s="26">
        <v>1324</v>
      </c>
      <c r="C1329" s="380" t="s">
        <v>4784</v>
      </c>
      <c r="D1329" s="643" t="s">
        <v>4785</v>
      </c>
      <c r="E1329" s="246" t="s">
        <v>4786</v>
      </c>
      <c r="F1329" s="220"/>
      <c r="G1329" s="220"/>
      <c r="H1329" s="223" t="s">
        <v>5055</v>
      </c>
      <c r="I1329" s="57" t="s">
        <v>5056</v>
      </c>
      <c r="J1329" s="57" t="s">
        <v>5057</v>
      </c>
      <c r="K1329" s="415">
        <v>44196</v>
      </c>
      <c r="L1329" s="415">
        <v>44926</v>
      </c>
      <c r="M1329" s="64">
        <v>24</v>
      </c>
      <c r="N1329" s="358">
        <v>4656000</v>
      </c>
      <c r="O1329" s="64">
        <f t="shared" si="98"/>
        <v>194000</v>
      </c>
      <c r="P1329" s="116">
        <f t="shared" ca="1" si="99"/>
        <v>12.310769695216004</v>
      </c>
      <c r="Q1329" s="117">
        <f t="shared" ca="1" si="100"/>
        <v>2328000</v>
      </c>
      <c r="R1329" s="61">
        <f>'[1]Pins Indonesia'!J4211</f>
        <v>825000</v>
      </c>
      <c r="S1329" s="118">
        <f>'[1]Pins Indonesia'!F4212</f>
        <v>0</v>
      </c>
      <c r="T1329" s="38">
        <f t="shared" si="97"/>
        <v>3831000</v>
      </c>
      <c r="U1329" s="499" t="s">
        <v>4790</v>
      </c>
    </row>
    <row r="1330" spans="1:21" ht="17.45" customHeight="1">
      <c r="A1330" s="738" t="s">
        <v>1611</v>
      </c>
      <c r="B1330" s="39">
        <v>1325</v>
      </c>
      <c r="C1330" s="380" t="s">
        <v>4784</v>
      </c>
      <c r="D1330" s="643" t="s">
        <v>4785</v>
      </c>
      <c r="E1330" s="246" t="s">
        <v>4786</v>
      </c>
      <c r="F1330" s="220"/>
      <c r="G1330" s="220"/>
      <c r="H1330" s="223" t="s">
        <v>5058</v>
      </c>
      <c r="I1330" s="57" t="s">
        <v>5059</v>
      </c>
      <c r="J1330" s="57" t="s">
        <v>5060</v>
      </c>
      <c r="K1330" s="415">
        <v>44196</v>
      </c>
      <c r="L1330" s="415">
        <v>44926</v>
      </c>
      <c r="M1330" s="64">
        <v>24</v>
      </c>
      <c r="N1330" s="358">
        <v>4656000</v>
      </c>
      <c r="O1330" s="64">
        <f t="shared" si="98"/>
        <v>194000</v>
      </c>
      <c r="P1330" s="116">
        <f t="shared" ca="1" si="99"/>
        <v>12.310769695216004</v>
      </c>
      <c r="Q1330" s="117">
        <f t="shared" ca="1" si="100"/>
        <v>2328000</v>
      </c>
      <c r="R1330" s="61">
        <f>'[1]Pins Indonesia'!J4258</f>
        <v>825000</v>
      </c>
      <c r="S1330" s="118">
        <f>'[1]Pins Indonesia'!F4259</f>
        <v>0</v>
      </c>
      <c r="T1330" s="38">
        <f t="shared" si="97"/>
        <v>3831000</v>
      </c>
      <c r="U1330" s="499" t="s">
        <v>4790</v>
      </c>
    </row>
    <row r="1331" spans="1:21" ht="17.45" customHeight="1">
      <c r="A1331" s="738" t="s">
        <v>1611</v>
      </c>
      <c r="B1331" s="26">
        <v>1326</v>
      </c>
      <c r="C1331" s="380" t="s">
        <v>4784</v>
      </c>
      <c r="D1331" s="643" t="s">
        <v>4785</v>
      </c>
      <c r="E1331" s="246" t="s">
        <v>4786</v>
      </c>
      <c r="F1331" s="220"/>
      <c r="G1331" s="220"/>
      <c r="H1331" s="223" t="s">
        <v>5061</v>
      </c>
      <c r="I1331" s="57" t="s">
        <v>5062</v>
      </c>
      <c r="J1331" s="57" t="s">
        <v>5063</v>
      </c>
      <c r="K1331" s="415">
        <v>44196</v>
      </c>
      <c r="L1331" s="415">
        <v>44926</v>
      </c>
      <c r="M1331" s="64">
        <v>24</v>
      </c>
      <c r="N1331" s="358">
        <v>4656000</v>
      </c>
      <c r="O1331" s="64">
        <f t="shared" si="98"/>
        <v>194000</v>
      </c>
      <c r="P1331" s="116">
        <f t="shared" ca="1" si="99"/>
        <v>12.310769695216004</v>
      </c>
      <c r="Q1331" s="117">
        <f t="shared" ca="1" si="100"/>
        <v>2328000</v>
      </c>
      <c r="R1331" s="61">
        <f>'[1]Pins Indonesia'!J4305</f>
        <v>825000</v>
      </c>
      <c r="S1331" s="118">
        <f>'[1]Pins Indonesia'!F4306</f>
        <v>0</v>
      </c>
      <c r="T1331" s="38">
        <f t="shared" si="97"/>
        <v>3831000</v>
      </c>
      <c r="U1331" s="499" t="s">
        <v>4790</v>
      </c>
    </row>
    <row r="1332" spans="1:21" ht="17.45" customHeight="1">
      <c r="A1332" s="738" t="s">
        <v>1611</v>
      </c>
      <c r="B1332" s="39">
        <v>1327</v>
      </c>
      <c r="C1332" s="380" t="s">
        <v>4784</v>
      </c>
      <c r="D1332" s="643" t="s">
        <v>4785</v>
      </c>
      <c r="E1332" s="246" t="s">
        <v>4786</v>
      </c>
      <c r="F1332" s="220"/>
      <c r="G1332" s="220"/>
      <c r="H1332" s="223" t="s">
        <v>5064</v>
      </c>
      <c r="I1332" s="57" t="s">
        <v>5065</v>
      </c>
      <c r="J1332" s="57" t="s">
        <v>5066</v>
      </c>
      <c r="K1332" s="415">
        <v>44196</v>
      </c>
      <c r="L1332" s="415">
        <v>44926</v>
      </c>
      <c r="M1332" s="64">
        <v>24</v>
      </c>
      <c r="N1332" s="358">
        <v>4656000</v>
      </c>
      <c r="O1332" s="64">
        <f t="shared" si="98"/>
        <v>194000</v>
      </c>
      <c r="P1332" s="116">
        <f t="shared" ca="1" si="99"/>
        <v>12.310769695216004</v>
      </c>
      <c r="Q1332" s="117">
        <f t="shared" ca="1" si="100"/>
        <v>2328000</v>
      </c>
      <c r="R1332" s="61">
        <f>'[1]Pins Indonesia'!J4352</f>
        <v>825000</v>
      </c>
      <c r="S1332" s="118">
        <f>'[1]Pins Indonesia'!F4353</f>
        <v>0</v>
      </c>
      <c r="T1332" s="38">
        <f t="shared" si="97"/>
        <v>3831000</v>
      </c>
      <c r="U1332" s="499" t="s">
        <v>4790</v>
      </c>
    </row>
    <row r="1333" spans="1:21" ht="17.45" customHeight="1">
      <c r="A1333" s="738" t="s">
        <v>1611</v>
      </c>
      <c r="B1333" s="26">
        <v>1328</v>
      </c>
      <c r="C1333" s="380" t="s">
        <v>4784</v>
      </c>
      <c r="D1333" s="643" t="s">
        <v>4785</v>
      </c>
      <c r="E1333" s="246" t="s">
        <v>4786</v>
      </c>
      <c r="F1333" s="220"/>
      <c r="G1333" s="220"/>
      <c r="H1333" s="223" t="s">
        <v>5067</v>
      </c>
      <c r="I1333" s="57" t="s">
        <v>5068</v>
      </c>
      <c r="J1333" s="57" t="s">
        <v>5069</v>
      </c>
      <c r="K1333" s="415">
        <v>44196</v>
      </c>
      <c r="L1333" s="415">
        <v>44926</v>
      </c>
      <c r="M1333" s="64">
        <v>24</v>
      </c>
      <c r="N1333" s="358">
        <v>4656000</v>
      </c>
      <c r="O1333" s="64">
        <f t="shared" si="98"/>
        <v>194000</v>
      </c>
      <c r="P1333" s="116">
        <f t="shared" ca="1" si="99"/>
        <v>12.310769695216004</v>
      </c>
      <c r="Q1333" s="117">
        <f t="shared" ca="1" si="100"/>
        <v>2328000</v>
      </c>
      <c r="R1333" s="61">
        <f>'[1]Pins Indonesia'!J4400</f>
        <v>825000</v>
      </c>
      <c r="S1333" s="118">
        <f>'[1]Pins Indonesia'!F4401</f>
        <v>0</v>
      </c>
      <c r="T1333" s="38">
        <f t="shared" ref="T1333:T1396" si="101">N1333-R1333</f>
        <v>3831000</v>
      </c>
      <c r="U1333" s="499" t="s">
        <v>4790</v>
      </c>
    </row>
    <row r="1334" spans="1:21" ht="17.45" customHeight="1">
      <c r="A1334" s="738" t="s">
        <v>1611</v>
      </c>
      <c r="B1334" s="39">
        <v>1329</v>
      </c>
      <c r="C1334" s="380" t="s">
        <v>4784</v>
      </c>
      <c r="D1334" s="643" t="s">
        <v>4785</v>
      </c>
      <c r="E1334" s="246" t="s">
        <v>4786</v>
      </c>
      <c r="F1334" s="220"/>
      <c r="G1334" s="220"/>
      <c r="H1334" s="223" t="s">
        <v>5070</v>
      </c>
      <c r="I1334" s="57" t="s">
        <v>5071</v>
      </c>
      <c r="J1334" s="57" t="s">
        <v>5072</v>
      </c>
      <c r="K1334" s="415">
        <v>44196</v>
      </c>
      <c r="L1334" s="415">
        <v>44926</v>
      </c>
      <c r="M1334" s="64">
        <v>24</v>
      </c>
      <c r="N1334" s="358">
        <v>4656000</v>
      </c>
      <c r="O1334" s="64">
        <f t="shared" si="98"/>
        <v>194000</v>
      </c>
      <c r="P1334" s="116">
        <f t="shared" ca="1" si="99"/>
        <v>12.310769695216004</v>
      </c>
      <c r="Q1334" s="117">
        <f t="shared" ca="1" si="100"/>
        <v>2328000</v>
      </c>
      <c r="R1334" s="61">
        <f>'[1]Pins Indonesia'!J4447</f>
        <v>825000</v>
      </c>
      <c r="S1334" s="118">
        <f>'[1]Pins Indonesia'!F4448</f>
        <v>0</v>
      </c>
      <c r="T1334" s="38">
        <f t="shared" si="101"/>
        <v>3831000</v>
      </c>
      <c r="U1334" s="499" t="s">
        <v>4790</v>
      </c>
    </row>
    <row r="1335" spans="1:21" ht="17.45" customHeight="1">
      <c r="A1335" s="738" t="s">
        <v>1611</v>
      </c>
      <c r="B1335" s="26">
        <v>1330</v>
      </c>
      <c r="C1335" s="380" t="s">
        <v>4784</v>
      </c>
      <c r="D1335" s="643" t="s">
        <v>4785</v>
      </c>
      <c r="E1335" s="246" t="s">
        <v>4786</v>
      </c>
      <c r="F1335" s="220"/>
      <c r="G1335" s="220"/>
      <c r="H1335" s="223" t="s">
        <v>5073</v>
      </c>
      <c r="I1335" s="57" t="s">
        <v>5074</v>
      </c>
      <c r="J1335" s="57" t="s">
        <v>5075</v>
      </c>
      <c r="K1335" s="415">
        <v>44196</v>
      </c>
      <c r="L1335" s="415">
        <v>44926</v>
      </c>
      <c r="M1335" s="64">
        <v>24</v>
      </c>
      <c r="N1335" s="358">
        <v>4656000</v>
      </c>
      <c r="O1335" s="64">
        <f t="shared" si="98"/>
        <v>194000</v>
      </c>
      <c r="P1335" s="116">
        <f t="shared" ca="1" si="99"/>
        <v>12.310769695216004</v>
      </c>
      <c r="Q1335" s="117">
        <f t="shared" ca="1" si="100"/>
        <v>2328000</v>
      </c>
      <c r="R1335" s="61">
        <f>'[1]Pins Indonesia'!J4494</f>
        <v>825000</v>
      </c>
      <c r="S1335" s="118">
        <f>'[1]Pins Indonesia'!F4495</f>
        <v>0</v>
      </c>
      <c r="T1335" s="38">
        <f t="shared" si="101"/>
        <v>3831000</v>
      </c>
      <c r="U1335" s="499" t="s">
        <v>4790</v>
      </c>
    </row>
    <row r="1336" spans="1:21" ht="17.45" customHeight="1">
      <c r="A1336" s="738" t="s">
        <v>1611</v>
      </c>
      <c r="B1336" s="39">
        <v>1331</v>
      </c>
      <c r="C1336" s="380" t="s">
        <v>4784</v>
      </c>
      <c r="D1336" s="643" t="s">
        <v>4785</v>
      </c>
      <c r="E1336" s="246" t="s">
        <v>4786</v>
      </c>
      <c r="F1336" s="220"/>
      <c r="G1336" s="220"/>
      <c r="H1336" s="223" t="s">
        <v>5076</v>
      </c>
      <c r="I1336" s="57" t="s">
        <v>5077</v>
      </c>
      <c r="J1336" s="57" t="s">
        <v>5078</v>
      </c>
      <c r="K1336" s="415">
        <v>44196</v>
      </c>
      <c r="L1336" s="415">
        <v>44926</v>
      </c>
      <c r="M1336" s="64">
        <v>24</v>
      </c>
      <c r="N1336" s="358">
        <v>4656000</v>
      </c>
      <c r="O1336" s="64">
        <f t="shared" si="98"/>
        <v>194000</v>
      </c>
      <c r="P1336" s="116">
        <f t="shared" ca="1" si="99"/>
        <v>12.310769695216004</v>
      </c>
      <c r="Q1336" s="117">
        <f t="shared" ca="1" si="100"/>
        <v>2328000</v>
      </c>
      <c r="R1336" s="61">
        <f>'[1]Pins Indonesia'!J4541</f>
        <v>825000</v>
      </c>
      <c r="S1336" s="118">
        <f>'[1]Pins Indonesia'!F4542</f>
        <v>0</v>
      </c>
      <c r="T1336" s="38">
        <f t="shared" si="101"/>
        <v>3831000</v>
      </c>
      <c r="U1336" s="499" t="s">
        <v>4790</v>
      </c>
    </row>
    <row r="1337" spans="1:21" ht="17.45" customHeight="1">
      <c r="A1337" s="738" t="s">
        <v>1611</v>
      </c>
      <c r="B1337" s="26">
        <v>1332</v>
      </c>
      <c r="C1337" s="380" t="s">
        <v>4784</v>
      </c>
      <c r="D1337" s="643" t="s">
        <v>4785</v>
      </c>
      <c r="E1337" s="246" t="s">
        <v>4786</v>
      </c>
      <c r="F1337" s="220"/>
      <c r="G1337" s="220"/>
      <c r="H1337" s="223" t="s">
        <v>5079</v>
      </c>
      <c r="I1337" s="57" t="s">
        <v>5080</v>
      </c>
      <c r="J1337" s="57" t="s">
        <v>5081</v>
      </c>
      <c r="K1337" s="415">
        <v>44196</v>
      </c>
      <c r="L1337" s="415">
        <v>44926</v>
      </c>
      <c r="M1337" s="64">
        <v>24</v>
      </c>
      <c r="N1337" s="358">
        <v>4656000</v>
      </c>
      <c r="O1337" s="64">
        <f t="shared" si="98"/>
        <v>194000</v>
      </c>
      <c r="P1337" s="116">
        <f t="shared" ca="1" si="99"/>
        <v>12.310769695216004</v>
      </c>
      <c r="Q1337" s="117">
        <f t="shared" ca="1" si="100"/>
        <v>2328000</v>
      </c>
      <c r="R1337" s="61">
        <f>'[1]Pins Indonesia'!J4588</f>
        <v>825000</v>
      </c>
      <c r="S1337" s="118">
        <f>'[1]Pins Indonesia'!F4589</f>
        <v>0</v>
      </c>
      <c r="T1337" s="38">
        <f t="shared" si="101"/>
        <v>3831000</v>
      </c>
      <c r="U1337" s="499" t="s">
        <v>4790</v>
      </c>
    </row>
    <row r="1338" spans="1:21" ht="17.45" customHeight="1">
      <c r="A1338" s="738" t="s">
        <v>1611</v>
      </c>
      <c r="B1338" s="39">
        <v>1333</v>
      </c>
      <c r="C1338" s="380" t="s">
        <v>4784</v>
      </c>
      <c r="D1338" s="643" t="s">
        <v>4785</v>
      </c>
      <c r="E1338" s="246" t="s">
        <v>4786</v>
      </c>
      <c r="F1338" s="220"/>
      <c r="G1338" s="220"/>
      <c r="H1338" s="223" t="s">
        <v>5082</v>
      </c>
      <c r="I1338" s="57" t="s">
        <v>5083</v>
      </c>
      <c r="J1338" s="57" t="s">
        <v>5084</v>
      </c>
      <c r="K1338" s="415">
        <v>44196</v>
      </c>
      <c r="L1338" s="415">
        <v>44926</v>
      </c>
      <c r="M1338" s="64">
        <v>24</v>
      </c>
      <c r="N1338" s="358">
        <v>4656000</v>
      </c>
      <c r="O1338" s="64">
        <f t="shared" si="98"/>
        <v>194000</v>
      </c>
      <c r="P1338" s="116">
        <f t="shared" ca="1" si="99"/>
        <v>12.310769695216004</v>
      </c>
      <c r="Q1338" s="117">
        <f t="shared" ca="1" si="100"/>
        <v>2328000</v>
      </c>
      <c r="R1338" s="61">
        <f>'[1]Pins Indonesia'!J4635</f>
        <v>825000</v>
      </c>
      <c r="S1338" s="118">
        <f>'[1]Pins Indonesia'!F4636</f>
        <v>0</v>
      </c>
      <c r="T1338" s="38">
        <f t="shared" si="101"/>
        <v>3831000</v>
      </c>
      <c r="U1338" s="499" t="s">
        <v>4790</v>
      </c>
    </row>
    <row r="1339" spans="1:21" ht="17.45" customHeight="1">
      <c r="A1339" s="738" t="s">
        <v>1611</v>
      </c>
      <c r="B1339" s="26">
        <v>1334</v>
      </c>
      <c r="C1339" s="380" t="s">
        <v>4784</v>
      </c>
      <c r="D1339" s="643" t="s">
        <v>4785</v>
      </c>
      <c r="E1339" s="246" t="s">
        <v>4786</v>
      </c>
      <c r="F1339" s="220"/>
      <c r="G1339" s="220"/>
      <c r="H1339" s="223" t="s">
        <v>5085</v>
      </c>
      <c r="I1339" s="57" t="s">
        <v>5086</v>
      </c>
      <c r="J1339" s="57" t="s">
        <v>5087</v>
      </c>
      <c r="K1339" s="415">
        <v>44196</v>
      </c>
      <c r="L1339" s="415">
        <v>44926</v>
      </c>
      <c r="M1339" s="64">
        <v>24</v>
      </c>
      <c r="N1339" s="358">
        <v>4656000</v>
      </c>
      <c r="O1339" s="64">
        <f t="shared" si="98"/>
        <v>194000</v>
      </c>
      <c r="P1339" s="116">
        <f t="shared" ca="1" si="99"/>
        <v>12.310769695216004</v>
      </c>
      <c r="Q1339" s="117">
        <f t="shared" ca="1" si="100"/>
        <v>2328000</v>
      </c>
      <c r="R1339" s="61">
        <f>'[1]Pins Indonesia'!J4682</f>
        <v>825000</v>
      </c>
      <c r="S1339" s="118">
        <f>'[1]Pins Indonesia'!F4683</f>
        <v>0</v>
      </c>
      <c r="T1339" s="38">
        <f t="shared" si="101"/>
        <v>3831000</v>
      </c>
      <c r="U1339" s="499" t="s">
        <v>4790</v>
      </c>
    </row>
    <row r="1340" spans="1:21" ht="17.45" customHeight="1">
      <c r="A1340" s="738" t="s">
        <v>1611</v>
      </c>
      <c r="B1340" s="39">
        <v>1335</v>
      </c>
      <c r="C1340" s="380" t="s">
        <v>4784</v>
      </c>
      <c r="D1340" s="643" t="s">
        <v>4785</v>
      </c>
      <c r="E1340" s="246" t="s">
        <v>4786</v>
      </c>
      <c r="F1340" s="220"/>
      <c r="G1340" s="220"/>
      <c r="H1340" s="223" t="s">
        <v>5088</v>
      </c>
      <c r="I1340" s="57" t="s">
        <v>5089</v>
      </c>
      <c r="J1340" s="57" t="s">
        <v>5090</v>
      </c>
      <c r="K1340" s="415">
        <v>44196</v>
      </c>
      <c r="L1340" s="415">
        <v>44926</v>
      </c>
      <c r="M1340" s="64">
        <v>24</v>
      </c>
      <c r="N1340" s="358">
        <v>4656000</v>
      </c>
      <c r="O1340" s="64">
        <f t="shared" si="98"/>
        <v>194000</v>
      </c>
      <c r="P1340" s="116">
        <f t="shared" ca="1" si="99"/>
        <v>12.310769695216004</v>
      </c>
      <c r="Q1340" s="117">
        <f t="shared" ca="1" si="100"/>
        <v>2328000</v>
      </c>
      <c r="R1340" s="61">
        <f>'[1]Pins Indonesia'!J4730</f>
        <v>825000</v>
      </c>
      <c r="S1340" s="118">
        <f>'[1]Pins Indonesia'!F4731</f>
        <v>0</v>
      </c>
      <c r="T1340" s="38">
        <f t="shared" si="101"/>
        <v>3831000</v>
      </c>
      <c r="U1340" s="499" t="s">
        <v>4790</v>
      </c>
    </row>
    <row r="1341" spans="1:21" ht="17.45" customHeight="1">
      <c r="A1341" s="738" t="s">
        <v>1611</v>
      </c>
      <c r="B1341" s="26">
        <v>1336</v>
      </c>
      <c r="C1341" s="380" t="s">
        <v>4784</v>
      </c>
      <c r="D1341" s="643" t="s">
        <v>4785</v>
      </c>
      <c r="E1341" s="246" t="s">
        <v>4786</v>
      </c>
      <c r="F1341" s="220"/>
      <c r="G1341" s="220"/>
      <c r="H1341" s="223" t="s">
        <v>5091</v>
      </c>
      <c r="I1341" s="57" t="s">
        <v>5092</v>
      </c>
      <c r="J1341" s="57" t="s">
        <v>5093</v>
      </c>
      <c r="K1341" s="415">
        <v>44196</v>
      </c>
      <c r="L1341" s="415">
        <v>44926</v>
      </c>
      <c r="M1341" s="64">
        <v>24</v>
      </c>
      <c r="N1341" s="358">
        <v>4656000</v>
      </c>
      <c r="O1341" s="64">
        <f t="shared" si="98"/>
        <v>194000</v>
      </c>
      <c r="P1341" s="116">
        <f t="shared" ca="1" si="99"/>
        <v>12.310769695216004</v>
      </c>
      <c r="Q1341" s="117">
        <f t="shared" ca="1" si="100"/>
        <v>2328000</v>
      </c>
      <c r="R1341" s="61">
        <f>'[1]Pins Indonesia'!J4777</f>
        <v>825000</v>
      </c>
      <c r="S1341" s="118">
        <f>'[1]Pins Indonesia'!F4778</f>
        <v>0</v>
      </c>
      <c r="T1341" s="38">
        <f t="shared" si="101"/>
        <v>3831000</v>
      </c>
      <c r="U1341" s="499" t="s">
        <v>4790</v>
      </c>
    </row>
    <row r="1342" spans="1:21" ht="17.45" customHeight="1">
      <c r="A1342" s="738" t="s">
        <v>1611</v>
      </c>
      <c r="B1342" s="39">
        <v>1337</v>
      </c>
      <c r="C1342" s="380" t="s">
        <v>4784</v>
      </c>
      <c r="D1342" s="643" t="s">
        <v>4785</v>
      </c>
      <c r="E1342" s="246" t="s">
        <v>4786</v>
      </c>
      <c r="F1342" s="220"/>
      <c r="G1342" s="220"/>
      <c r="H1342" s="223" t="s">
        <v>5094</v>
      </c>
      <c r="I1342" s="57" t="s">
        <v>5095</v>
      </c>
      <c r="J1342" s="57" t="s">
        <v>5096</v>
      </c>
      <c r="K1342" s="415">
        <v>44196</v>
      </c>
      <c r="L1342" s="415">
        <v>44926</v>
      </c>
      <c r="M1342" s="64">
        <v>24</v>
      </c>
      <c r="N1342" s="358">
        <v>4656000</v>
      </c>
      <c r="O1342" s="64">
        <f t="shared" si="98"/>
        <v>194000</v>
      </c>
      <c r="P1342" s="116">
        <f t="shared" ca="1" si="99"/>
        <v>12.310769695216004</v>
      </c>
      <c r="Q1342" s="117">
        <f t="shared" ca="1" si="100"/>
        <v>2328000</v>
      </c>
      <c r="R1342" s="61">
        <f>'[1]Pins Indonesia'!J4824</f>
        <v>825000</v>
      </c>
      <c r="S1342" s="118">
        <f>'[1]Pins Indonesia'!F4825</f>
        <v>0</v>
      </c>
      <c r="T1342" s="38">
        <f t="shared" si="101"/>
        <v>3831000</v>
      </c>
      <c r="U1342" s="499" t="s">
        <v>4790</v>
      </c>
    </row>
    <row r="1343" spans="1:21" ht="17.45" customHeight="1">
      <c r="A1343" s="738" t="s">
        <v>1611</v>
      </c>
      <c r="B1343" s="26">
        <v>1338</v>
      </c>
      <c r="C1343" s="380" t="s">
        <v>4784</v>
      </c>
      <c r="D1343" s="643" t="s">
        <v>4785</v>
      </c>
      <c r="E1343" s="246" t="s">
        <v>4786</v>
      </c>
      <c r="F1343" s="220"/>
      <c r="G1343" s="220"/>
      <c r="H1343" s="223" t="s">
        <v>5097</v>
      </c>
      <c r="I1343" s="57" t="s">
        <v>5098</v>
      </c>
      <c r="J1343" s="57" t="s">
        <v>5099</v>
      </c>
      <c r="K1343" s="415">
        <v>44196</v>
      </c>
      <c r="L1343" s="415">
        <v>44926</v>
      </c>
      <c r="M1343" s="64">
        <v>24</v>
      </c>
      <c r="N1343" s="358">
        <v>4656000</v>
      </c>
      <c r="O1343" s="64">
        <f t="shared" si="98"/>
        <v>194000</v>
      </c>
      <c r="P1343" s="116">
        <f t="shared" ca="1" si="99"/>
        <v>12.310769695216004</v>
      </c>
      <c r="Q1343" s="117">
        <f t="shared" ca="1" si="100"/>
        <v>2328000</v>
      </c>
      <c r="R1343" s="61">
        <f>'[1]Pins Indonesia'!J4871</f>
        <v>825000</v>
      </c>
      <c r="S1343" s="118">
        <f>'[1]Pins Indonesia'!F4872</f>
        <v>0</v>
      </c>
      <c r="T1343" s="38">
        <f t="shared" si="101"/>
        <v>3831000</v>
      </c>
      <c r="U1343" s="499" t="s">
        <v>4790</v>
      </c>
    </row>
    <row r="1344" spans="1:21" ht="17.45" customHeight="1">
      <c r="A1344" s="738" t="s">
        <v>1611</v>
      </c>
      <c r="B1344" s="39">
        <v>1339</v>
      </c>
      <c r="C1344" s="380" t="s">
        <v>4784</v>
      </c>
      <c r="D1344" s="643" t="s">
        <v>4785</v>
      </c>
      <c r="E1344" s="246" t="s">
        <v>4786</v>
      </c>
      <c r="F1344" s="220"/>
      <c r="G1344" s="220"/>
      <c r="H1344" s="223" t="s">
        <v>5100</v>
      </c>
      <c r="I1344" s="57" t="s">
        <v>5101</v>
      </c>
      <c r="J1344" s="57" t="s">
        <v>5102</v>
      </c>
      <c r="K1344" s="415">
        <v>44196</v>
      </c>
      <c r="L1344" s="415">
        <v>44926</v>
      </c>
      <c r="M1344" s="64">
        <v>24</v>
      </c>
      <c r="N1344" s="358">
        <v>4656000</v>
      </c>
      <c r="O1344" s="64">
        <f t="shared" si="98"/>
        <v>194000</v>
      </c>
      <c r="P1344" s="116">
        <f t="shared" ca="1" si="99"/>
        <v>12.310769695216004</v>
      </c>
      <c r="Q1344" s="117">
        <f t="shared" ca="1" si="100"/>
        <v>2328000</v>
      </c>
      <c r="R1344" s="61">
        <f>'[1]Pins Indonesia'!J4918</f>
        <v>825000</v>
      </c>
      <c r="S1344" s="118">
        <f>'[1]Pins Indonesia'!F4919</f>
        <v>0</v>
      </c>
      <c r="T1344" s="38">
        <f t="shared" si="101"/>
        <v>3831000</v>
      </c>
      <c r="U1344" s="499" t="s">
        <v>4790</v>
      </c>
    </row>
    <row r="1345" spans="1:21" ht="17.45" customHeight="1">
      <c r="A1345" s="738" t="s">
        <v>1611</v>
      </c>
      <c r="B1345" s="26">
        <v>1340</v>
      </c>
      <c r="C1345" s="380" t="s">
        <v>4784</v>
      </c>
      <c r="D1345" s="643" t="s">
        <v>4785</v>
      </c>
      <c r="E1345" s="246" t="s">
        <v>4786</v>
      </c>
      <c r="F1345" s="220"/>
      <c r="G1345" s="220"/>
      <c r="H1345" s="223" t="s">
        <v>5103</v>
      </c>
      <c r="I1345" s="57" t="s">
        <v>5104</v>
      </c>
      <c r="J1345" s="57" t="s">
        <v>5105</v>
      </c>
      <c r="K1345" s="415">
        <v>44196</v>
      </c>
      <c r="L1345" s="415">
        <v>44926</v>
      </c>
      <c r="M1345" s="64">
        <v>24</v>
      </c>
      <c r="N1345" s="358">
        <v>4656000</v>
      </c>
      <c r="O1345" s="64">
        <f t="shared" si="98"/>
        <v>194000</v>
      </c>
      <c r="P1345" s="116">
        <f t="shared" ca="1" si="99"/>
        <v>12.310769695216004</v>
      </c>
      <c r="Q1345" s="117">
        <f t="shared" ca="1" si="100"/>
        <v>2328000</v>
      </c>
      <c r="R1345" s="61">
        <f>'[1]Pins Indonesia'!J4965</f>
        <v>825000</v>
      </c>
      <c r="S1345" s="118">
        <f>'[1]Pins Indonesia'!F4966</f>
        <v>0</v>
      </c>
      <c r="T1345" s="38">
        <f t="shared" si="101"/>
        <v>3831000</v>
      </c>
      <c r="U1345" s="499" t="s">
        <v>4790</v>
      </c>
    </row>
    <row r="1346" spans="1:21" ht="17.45" customHeight="1">
      <c r="A1346" s="738" t="s">
        <v>1611</v>
      </c>
      <c r="B1346" s="39">
        <v>1341</v>
      </c>
      <c r="C1346" s="380" t="s">
        <v>4784</v>
      </c>
      <c r="D1346" s="643" t="s">
        <v>4785</v>
      </c>
      <c r="E1346" s="246" t="s">
        <v>4786</v>
      </c>
      <c r="F1346" s="220"/>
      <c r="G1346" s="220"/>
      <c r="H1346" s="223" t="s">
        <v>5106</v>
      </c>
      <c r="I1346" s="57" t="s">
        <v>5107</v>
      </c>
      <c r="J1346" s="57" t="s">
        <v>5108</v>
      </c>
      <c r="K1346" s="415">
        <v>44196</v>
      </c>
      <c r="L1346" s="415">
        <v>44926</v>
      </c>
      <c r="M1346" s="64">
        <v>24</v>
      </c>
      <c r="N1346" s="358">
        <v>4656000</v>
      </c>
      <c r="O1346" s="64">
        <f t="shared" si="98"/>
        <v>194000</v>
      </c>
      <c r="P1346" s="116">
        <f t="shared" ca="1" si="99"/>
        <v>12.310769695216004</v>
      </c>
      <c r="Q1346" s="117">
        <f t="shared" ca="1" si="100"/>
        <v>2328000</v>
      </c>
      <c r="R1346" s="61">
        <f>'[1]Pins Indonesia'!J5012</f>
        <v>825000</v>
      </c>
      <c r="S1346" s="118">
        <f>'[1]Pins Indonesia'!F5013</f>
        <v>0</v>
      </c>
      <c r="T1346" s="38">
        <f t="shared" si="101"/>
        <v>3831000</v>
      </c>
      <c r="U1346" s="499" t="s">
        <v>4790</v>
      </c>
    </row>
    <row r="1347" spans="1:21" ht="17.45" customHeight="1">
      <c r="A1347" s="738" t="s">
        <v>1611</v>
      </c>
      <c r="B1347" s="26">
        <v>1342</v>
      </c>
      <c r="C1347" s="380" t="s">
        <v>4784</v>
      </c>
      <c r="D1347" s="643" t="s">
        <v>4785</v>
      </c>
      <c r="E1347" s="246" t="s">
        <v>4786</v>
      </c>
      <c r="F1347" s="220"/>
      <c r="G1347" s="220"/>
      <c r="H1347" s="223" t="s">
        <v>5109</v>
      </c>
      <c r="I1347" s="57" t="s">
        <v>5110</v>
      </c>
      <c r="J1347" s="57" t="s">
        <v>5111</v>
      </c>
      <c r="K1347" s="415">
        <v>44196</v>
      </c>
      <c r="L1347" s="415">
        <v>44926</v>
      </c>
      <c r="M1347" s="64">
        <v>24</v>
      </c>
      <c r="N1347" s="358">
        <v>4656000</v>
      </c>
      <c r="O1347" s="64">
        <f t="shared" si="98"/>
        <v>194000</v>
      </c>
      <c r="P1347" s="116">
        <f t="shared" ca="1" si="99"/>
        <v>12.310769695216004</v>
      </c>
      <c r="Q1347" s="117">
        <f t="shared" ca="1" si="100"/>
        <v>2328000</v>
      </c>
      <c r="R1347" s="61">
        <f>'[1]Pins Indonesia'!J5059</f>
        <v>825000</v>
      </c>
      <c r="S1347" s="118">
        <f>'[1]Pins Indonesia'!F5060</f>
        <v>0</v>
      </c>
      <c r="T1347" s="38">
        <f t="shared" si="101"/>
        <v>3831000</v>
      </c>
      <c r="U1347" s="499" t="s">
        <v>4790</v>
      </c>
    </row>
    <row r="1348" spans="1:21" ht="17.45" customHeight="1">
      <c r="A1348" s="738" t="s">
        <v>1611</v>
      </c>
      <c r="B1348" s="39">
        <v>1343</v>
      </c>
      <c r="C1348" s="380" t="s">
        <v>4784</v>
      </c>
      <c r="D1348" s="643" t="s">
        <v>4785</v>
      </c>
      <c r="E1348" s="246" t="s">
        <v>4786</v>
      </c>
      <c r="F1348" s="220"/>
      <c r="G1348" s="220"/>
      <c r="H1348" s="223" t="s">
        <v>5112</v>
      </c>
      <c r="I1348" s="57" t="s">
        <v>5113</v>
      </c>
      <c r="J1348" s="57" t="s">
        <v>5114</v>
      </c>
      <c r="K1348" s="415">
        <v>44196</v>
      </c>
      <c r="L1348" s="415">
        <v>44926</v>
      </c>
      <c r="M1348" s="64">
        <v>24</v>
      </c>
      <c r="N1348" s="358">
        <v>4656000</v>
      </c>
      <c r="O1348" s="64">
        <f t="shared" si="98"/>
        <v>194000</v>
      </c>
      <c r="P1348" s="116">
        <f t="shared" ca="1" si="99"/>
        <v>12.310769695216004</v>
      </c>
      <c r="Q1348" s="117">
        <f t="shared" ca="1" si="100"/>
        <v>2328000</v>
      </c>
      <c r="R1348" s="61">
        <f>'[1]Pins Indonesia'!J5106</f>
        <v>825000</v>
      </c>
      <c r="S1348" s="118">
        <f>'[1]Pins Indonesia'!F5107</f>
        <v>0</v>
      </c>
      <c r="T1348" s="38">
        <f t="shared" si="101"/>
        <v>3831000</v>
      </c>
      <c r="U1348" s="499" t="s">
        <v>4790</v>
      </c>
    </row>
    <row r="1349" spans="1:21" ht="17.45" customHeight="1">
      <c r="A1349" s="738" t="s">
        <v>1611</v>
      </c>
      <c r="B1349" s="26">
        <v>1344</v>
      </c>
      <c r="C1349" s="380" t="s">
        <v>4784</v>
      </c>
      <c r="D1349" s="643" t="s">
        <v>4785</v>
      </c>
      <c r="E1349" s="246" t="s">
        <v>4786</v>
      </c>
      <c r="F1349" s="220"/>
      <c r="G1349" s="220"/>
      <c r="H1349" s="223" t="s">
        <v>5115</v>
      </c>
      <c r="I1349" s="57" t="s">
        <v>5116</v>
      </c>
      <c r="J1349" s="57" t="s">
        <v>5117</v>
      </c>
      <c r="K1349" s="415">
        <v>44196</v>
      </c>
      <c r="L1349" s="415">
        <v>44926</v>
      </c>
      <c r="M1349" s="64">
        <v>24</v>
      </c>
      <c r="N1349" s="358">
        <v>4656000</v>
      </c>
      <c r="O1349" s="64">
        <f t="shared" si="98"/>
        <v>194000</v>
      </c>
      <c r="P1349" s="116">
        <f t="shared" ca="1" si="99"/>
        <v>12.310769695216004</v>
      </c>
      <c r="Q1349" s="117">
        <f t="shared" ca="1" si="100"/>
        <v>2328000</v>
      </c>
      <c r="R1349" s="61">
        <f>'[1]Pins Indonesia'!J5153</f>
        <v>825000</v>
      </c>
      <c r="S1349" s="118">
        <f>'[1]Pins Indonesia'!F5154</f>
        <v>0</v>
      </c>
      <c r="T1349" s="38">
        <f t="shared" si="101"/>
        <v>3831000</v>
      </c>
      <c r="U1349" s="499" t="s">
        <v>4790</v>
      </c>
    </row>
    <row r="1350" spans="1:21" ht="17.45" customHeight="1">
      <c r="A1350" s="738" t="s">
        <v>1611</v>
      </c>
      <c r="B1350" s="39">
        <v>1345</v>
      </c>
      <c r="C1350" s="380" t="s">
        <v>4784</v>
      </c>
      <c r="D1350" s="643" t="s">
        <v>4785</v>
      </c>
      <c r="E1350" s="246" t="s">
        <v>4786</v>
      </c>
      <c r="F1350" s="220"/>
      <c r="G1350" s="220"/>
      <c r="H1350" s="223" t="s">
        <v>5118</v>
      </c>
      <c r="I1350" s="57" t="s">
        <v>5119</v>
      </c>
      <c r="J1350" s="57" t="s">
        <v>5120</v>
      </c>
      <c r="K1350" s="415">
        <v>44196</v>
      </c>
      <c r="L1350" s="415">
        <v>44926</v>
      </c>
      <c r="M1350" s="64">
        <v>24</v>
      </c>
      <c r="N1350" s="358">
        <v>4656000</v>
      </c>
      <c r="O1350" s="64">
        <f t="shared" si="98"/>
        <v>194000</v>
      </c>
      <c r="P1350" s="116">
        <f t="shared" ca="1" si="99"/>
        <v>12.310769695216004</v>
      </c>
      <c r="Q1350" s="117">
        <f t="shared" ca="1" si="100"/>
        <v>2328000</v>
      </c>
      <c r="R1350" s="61">
        <f>'[1]Pins Indonesia'!J5200</f>
        <v>825000</v>
      </c>
      <c r="S1350" s="118">
        <f>'[1]Pins Indonesia'!F5201</f>
        <v>0</v>
      </c>
      <c r="T1350" s="38">
        <f t="shared" si="101"/>
        <v>3831000</v>
      </c>
      <c r="U1350" s="499" t="s">
        <v>4790</v>
      </c>
    </row>
    <row r="1351" spans="1:21" ht="17.45" customHeight="1">
      <c r="A1351" s="738" t="s">
        <v>1611</v>
      </c>
      <c r="B1351" s="26">
        <v>1346</v>
      </c>
      <c r="C1351" s="380" t="s">
        <v>4784</v>
      </c>
      <c r="D1351" s="643" t="s">
        <v>4785</v>
      </c>
      <c r="E1351" s="246" t="s">
        <v>4786</v>
      </c>
      <c r="F1351" s="220"/>
      <c r="G1351" s="220"/>
      <c r="H1351" s="223" t="s">
        <v>5121</v>
      </c>
      <c r="I1351" s="57" t="s">
        <v>5122</v>
      </c>
      <c r="J1351" s="57" t="s">
        <v>5123</v>
      </c>
      <c r="K1351" s="415">
        <v>44196</v>
      </c>
      <c r="L1351" s="415">
        <v>44926</v>
      </c>
      <c r="M1351" s="64">
        <v>24</v>
      </c>
      <c r="N1351" s="358">
        <v>4656000</v>
      </c>
      <c r="O1351" s="64">
        <f t="shared" si="98"/>
        <v>194000</v>
      </c>
      <c r="P1351" s="116">
        <f t="shared" ca="1" si="99"/>
        <v>12.310769695216004</v>
      </c>
      <c r="Q1351" s="117">
        <f t="shared" ca="1" si="100"/>
        <v>2328000</v>
      </c>
      <c r="R1351" s="61">
        <f>'[1]Pins Indonesia'!J5247</f>
        <v>825000</v>
      </c>
      <c r="S1351" s="118">
        <f>'[1]Pins Indonesia'!F5248</f>
        <v>0</v>
      </c>
      <c r="T1351" s="38">
        <f t="shared" si="101"/>
        <v>3831000</v>
      </c>
      <c r="U1351" s="499" t="s">
        <v>4790</v>
      </c>
    </row>
    <row r="1352" spans="1:21" ht="17.45" customHeight="1">
      <c r="A1352" s="738" t="s">
        <v>1611</v>
      </c>
      <c r="B1352" s="39">
        <v>1347</v>
      </c>
      <c r="C1352" s="380" t="s">
        <v>4784</v>
      </c>
      <c r="D1352" s="643" t="s">
        <v>4785</v>
      </c>
      <c r="E1352" s="246" t="s">
        <v>4786</v>
      </c>
      <c r="F1352" s="220"/>
      <c r="G1352" s="220"/>
      <c r="H1352" s="223" t="s">
        <v>5124</v>
      </c>
      <c r="I1352" s="57" t="s">
        <v>5125</v>
      </c>
      <c r="J1352" s="57" t="s">
        <v>5126</v>
      </c>
      <c r="K1352" s="415">
        <v>44196</v>
      </c>
      <c r="L1352" s="415">
        <v>44926</v>
      </c>
      <c r="M1352" s="64">
        <v>24</v>
      </c>
      <c r="N1352" s="358">
        <v>4656000</v>
      </c>
      <c r="O1352" s="64">
        <f t="shared" si="98"/>
        <v>194000</v>
      </c>
      <c r="P1352" s="116">
        <f t="shared" ca="1" si="99"/>
        <v>12.310769695216004</v>
      </c>
      <c r="Q1352" s="117">
        <f t="shared" ca="1" si="100"/>
        <v>2328000</v>
      </c>
      <c r="R1352" s="61">
        <f>'[1]Pins Indonesia'!J5294</f>
        <v>825000</v>
      </c>
      <c r="S1352" s="118">
        <f>'[1]Pins Indonesia'!F5295</f>
        <v>0</v>
      </c>
      <c r="T1352" s="38">
        <f t="shared" si="101"/>
        <v>3831000</v>
      </c>
      <c r="U1352" s="499" t="s">
        <v>4790</v>
      </c>
    </row>
    <row r="1353" spans="1:21" ht="17.45" customHeight="1">
      <c r="A1353" s="738" t="s">
        <v>1611</v>
      </c>
      <c r="B1353" s="26">
        <v>1348</v>
      </c>
      <c r="C1353" s="380" t="s">
        <v>4784</v>
      </c>
      <c r="D1353" s="643" t="s">
        <v>4785</v>
      </c>
      <c r="E1353" s="246" t="s">
        <v>4786</v>
      </c>
      <c r="F1353" s="220"/>
      <c r="G1353" s="220"/>
      <c r="H1353" s="223" t="s">
        <v>5127</v>
      </c>
      <c r="I1353" s="57" t="s">
        <v>5128</v>
      </c>
      <c r="J1353" s="57" t="s">
        <v>5129</v>
      </c>
      <c r="K1353" s="415">
        <v>44196</v>
      </c>
      <c r="L1353" s="415">
        <v>44926</v>
      </c>
      <c r="M1353" s="64">
        <v>24</v>
      </c>
      <c r="N1353" s="358">
        <v>4656000</v>
      </c>
      <c r="O1353" s="64">
        <f t="shared" si="98"/>
        <v>194000</v>
      </c>
      <c r="P1353" s="116">
        <f t="shared" ca="1" si="99"/>
        <v>12.310769695216004</v>
      </c>
      <c r="Q1353" s="117">
        <f t="shared" ca="1" si="100"/>
        <v>2328000</v>
      </c>
      <c r="R1353" s="61">
        <f>'[1]Pins Indonesia'!J5342</f>
        <v>825000</v>
      </c>
      <c r="S1353" s="118">
        <f>'[1]Pins Indonesia'!F5343</f>
        <v>0</v>
      </c>
      <c r="T1353" s="38">
        <f t="shared" si="101"/>
        <v>3831000</v>
      </c>
      <c r="U1353" s="499" t="s">
        <v>4790</v>
      </c>
    </row>
    <row r="1354" spans="1:21" ht="17.45" customHeight="1">
      <c r="A1354" s="738" t="s">
        <v>1611</v>
      </c>
      <c r="B1354" s="39">
        <v>1349</v>
      </c>
      <c r="C1354" s="380" t="s">
        <v>4784</v>
      </c>
      <c r="D1354" s="643" t="s">
        <v>4785</v>
      </c>
      <c r="E1354" s="246" t="s">
        <v>4786</v>
      </c>
      <c r="F1354" s="220"/>
      <c r="G1354" s="220"/>
      <c r="H1354" s="223" t="s">
        <v>5130</v>
      </c>
      <c r="I1354" s="57" t="s">
        <v>5131</v>
      </c>
      <c r="J1354" s="57" t="s">
        <v>5132</v>
      </c>
      <c r="K1354" s="415">
        <v>44196</v>
      </c>
      <c r="L1354" s="415">
        <v>44926</v>
      </c>
      <c r="M1354" s="64">
        <v>24</v>
      </c>
      <c r="N1354" s="358">
        <v>4656000</v>
      </c>
      <c r="O1354" s="64">
        <f t="shared" si="98"/>
        <v>194000</v>
      </c>
      <c r="P1354" s="116">
        <f t="shared" ca="1" si="99"/>
        <v>12.310769695216004</v>
      </c>
      <c r="Q1354" s="117">
        <f t="shared" ca="1" si="100"/>
        <v>2328000</v>
      </c>
      <c r="R1354" s="61">
        <f>'[1]Pins Indonesia'!J5390</f>
        <v>825000</v>
      </c>
      <c r="S1354" s="118">
        <f>'[1]Pins Indonesia'!F5391</f>
        <v>0</v>
      </c>
      <c r="T1354" s="38">
        <f t="shared" si="101"/>
        <v>3831000</v>
      </c>
      <c r="U1354" s="499" t="s">
        <v>4790</v>
      </c>
    </row>
    <row r="1355" spans="1:21" ht="17.45" customHeight="1">
      <c r="A1355" s="738" t="s">
        <v>1611</v>
      </c>
      <c r="B1355" s="26">
        <v>1350</v>
      </c>
      <c r="C1355" s="380" t="s">
        <v>4784</v>
      </c>
      <c r="D1355" s="643" t="s">
        <v>4785</v>
      </c>
      <c r="E1355" s="246" t="s">
        <v>4786</v>
      </c>
      <c r="F1355" s="220"/>
      <c r="G1355" s="220"/>
      <c r="H1355" s="223" t="s">
        <v>5133</v>
      </c>
      <c r="I1355" s="57" t="s">
        <v>5134</v>
      </c>
      <c r="J1355" s="57" t="s">
        <v>5135</v>
      </c>
      <c r="K1355" s="415">
        <v>44196</v>
      </c>
      <c r="L1355" s="415">
        <v>44926</v>
      </c>
      <c r="M1355" s="64">
        <v>24</v>
      </c>
      <c r="N1355" s="358">
        <v>4656000</v>
      </c>
      <c r="O1355" s="64">
        <f t="shared" si="98"/>
        <v>194000</v>
      </c>
      <c r="P1355" s="116">
        <f t="shared" ca="1" si="99"/>
        <v>12.310769695216004</v>
      </c>
      <c r="Q1355" s="117">
        <f t="shared" ca="1" si="100"/>
        <v>2328000</v>
      </c>
      <c r="R1355" s="61">
        <f>'[1]Pins Indonesia'!J5437</f>
        <v>825000</v>
      </c>
      <c r="S1355" s="118">
        <f>'[1]Pins Indonesia'!F5438</f>
        <v>0</v>
      </c>
      <c r="T1355" s="38">
        <f t="shared" si="101"/>
        <v>3831000</v>
      </c>
      <c r="U1355" s="499" t="s">
        <v>4790</v>
      </c>
    </row>
    <row r="1356" spans="1:21" ht="17.45" customHeight="1">
      <c r="A1356" s="738" t="s">
        <v>1611</v>
      </c>
      <c r="B1356" s="39">
        <v>1351</v>
      </c>
      <c r="C1356" s="380" t="s">
        <v>4784</v>
      </c>
      <c r="D1356" s="643" t="s">
        <v>4785</v>
      </c>
      <c r="E1356" s="246" t="s">
        <v>4786</v>
      </c>
      <c r="F1356" s="220"/>
      <c r="G1356" s="220"/>
      <c r="H1356" s="223" t="s">
        <v>5136</v>
      </c>
      <c r="I1356" s="57" t="s">
        <v>5137</v>
      </c>
      <c r="J1356" s="57" t="s">
        <v>5138</v>
      </c>
      <c r="K1356" s="415">
        <v>44196</v>
      </c>
      <c r="L1356" s="415">
        <v>44926</v>
      </c>
      <c r="M1356" s="64">
        <v>24</v>
      </c>
      <c r="N1356" s="358">
        <v>4656000</v>
      </c>
      <c r="O1356" s="64">
        <f t="shared" si="98"/>
        <v>194000</v>
      </c>
      <c r="P1356" s="116">
        <f t="shared" ca="1" si="99"/>
        <v>12.310769695216004</v>
      </c>
      <c r="Q1356" s="117">
        <f t="shared" ca="1" si="100"/>
        <v>2328000</v>
      </c>
      <c r="R1356" s="61">
        <f>'[1]Pins Indonesia'!J5485</f>
        <v>825000</v>
      </c>
      <c r="S1356" s="118">
        <f>'[1]Pins Indonesia'!F5486</f>
        <v>0</v>
      </c>
      <c r="T1356" s="38">
        <f t="shared" si="101"/>
        <v>3831000</v>
      </c>
      <c r="U1356" s="499" t="s">
        <v>4790</v>
      </c>
    </row>
    <row r="1357" spans="1:21" ht="17.45" customHeight="1">
      <c r="A1357" s="738" t="s">
        <v>1611</v>
      </c>
      <c r="B1357" s="26">
        <v>1352</v>
      </c>
      <c r="C1357" s="380" t="s">
        <v>4784</v>
      </c>
      <c r="D1357" s="643" t="s">
        <v>4785</v>
      </c>
      <c r="E1357" s="246" t="s">
        <v>4786</v>
      </c>
      <c r="F1357" s="220"/>
      <c r="G1357" s="220"/>
      <c r="H1357" s="223" t="s">
        <v>5139</v>
      </c>
      <c r="I1357" s="57" t="s">
        <v>5140</v>
      </c>
      <c r="J1357" s="57" t="s">
        <v>5141</v>
      </c>
      <c r="K1357" s="415">
        <v>44196</v>
      </c>
      <c r="L1357" s="415">
        <v>44926</v>
      </c>
      <c r="M1357" s="64">
        <v>24</v>
      </c>
      <c r="N1357" s="358">
        <v>4656000</v>
      </c>
      <c r="O1357" s="64">
        <f t="shared" si="98"/>
        <v>194000</v>
      </c>
      <c r="P1357" s="116">
        <f t="shared" ca="1" si="99"/>
        <v>12.310769695216004</v>
      </c>
      <c r="Q1357" s="117">
        <f t="shared" ca="1" si="100"/>
        <v>2328000</v>
      </c>
      <c r="R1357" s="61">
        <f>'[1]Pins Indonesia'!J5532</f>
        <v>825000</v>
      </c>
      <c r="S1357" s="118">
        <f>'[1]Pins Indonesia'!F5533</f>
        <v>0</v>
      </c>
      <c r="T1357" s="38">
        <f t="shared" si="101"/>
        <v>3831000</v>
      </c>
      <c r="U1357" s="499" t="s">
        <v>4790</v>
      </c>
    </row>
    <row r="1358" spans="1:21" ht="17.45" customHeight="1">
      <c r="A1358" s="738" t="s">
        <v>1611</v>
      </c>
      <c r="B1358" s="39">
        <v>1353</v>
      </c>
      <c r="C1358" s="380" t="s">
        <v>4784</v>
      </c>
      <c r="D1358" s="643" t="s">
        <v>4785</v>
      </c>
      <c r="E1358" s="246" t="s">
        <v>4786</v>
      </c>
      <c r="F1358" s="220"/>
      <c r="G1358" s="220"/>
      <c r="H1358" s="223" t="s">
        <v>5142</v>
      </c>
      <c r="I1358" s="57" t="s">
        <v>5143</v>
      </c>
      <c r="J1358" s="57" t="s">
        <v>5144</v>
      </c>
      <c r="K1358" s="415">
        <v>44196</v>
      </c>
      <c r="L1358" s="415">
        <v>44926</v>
      </c>
      <c r="M1358" s="64">
        <v>24</v>
      </c>
      <c r="N1358" s="358">
        <v>4656000</v>
      </c>
      <c r="O1358" s="64">
        <f t="shared" ref="O1358:O1421" si="102">N1358/M1358</f>
        <v>194000</v>
      </c>
      <c r="P1358" s="116">
        <f t="shared" ca="1" si="99"/>
        <v>12.310769695216004</v>
      </c>
      <c r="Q1358" s="117">
        <f t="shared" ca="1" si="100"/>
        <v>2328000</v>
      </c>
      <c r="R1358" s="61">
        <f>'[1]Pins Indonesia'!J5579</f>
        <v>825000</v>
      </c>
      <c r="S1358" s="118">
        <f>'[1]Pins Indonesia'!F5580</f>
        <v>0</v>
      </c>
      <c r="T1358" s="38">
        <f t="shared" si="101"/>
        <v>3831000</v>
      </c>
      <c r="U1358" s="499" t="s">
        <v>4790</v>
      </c>
    </row>
    <row r="1359" spans="1:21" ht="17.45" customHeight="1">
      <c r="A1359" s="738" t="s">
        <v>1611</v>
      </c>
      <c r="B1359" s="26">
        <v>1354</v>
      </c>
      <c r="C1359" s="380" t="s">
        <v>4784</v>
      </c>
      <c r="D1359" s="643" t="s">
        <v>4785</v>
      </c>
      <c r="E1359" s="246" t="s">
        <v>4786</v>
      </c>
      <c r="F1359" s="220"/>
      <c r="G1359" s="220"/>
      <c r="H1359" s="223" t="s">
        <v>5145</v>
      </c>
      <c r="I1359" s="57" t="s">
        <v>5146</v>
      </c>
      <c r="J1359" s="57" t="s">
        <v>5147</v>
      </c>
      <c r="K1359" s="415">
        <v>44196</v>
      </c>
      <c r="L1359" s="415">
        <v>44926</v>
      </c>
      <c r="M1359" s="64">
        <v>24</v>
      </c>
      <c r="N1359" s="358">
        <v>4656000</v>
      </c>
      <c r="O1359" s="64">
        <f t="shared" si="102"/>
        <v>194000</v>
      </c>
      <c r="P1359" s="116">
        <f t="shared" ca="1" si="99"/>
        <v>12.310769695216004</v>
      </c>
      <c r="Q1359" s="117">
        <f t="shared" ca="1" si="100"/>
        <v>2328000</v>
      </c>
      <c r="R1359" s="61">
        <f>'[1]Pins Indonesia'!J5626</f>
        <v>825000</v>
      </c>
      <c r="S1359" s="118">
        <f>'[1]Pins Indonesia'!F5627</f>
        <v>0</v>
      </c>
      <c r="T1359" s="38">
        <f t="shared" si="101"/>
        <v>3831000</v>
      </c>
      <c r="U1359" s="499" t="s">
        <v>4790</v>
      </c>
    </row>
    <row r="1360" spans="1:21" ht="17.45" customHeight="1">
      <c r="A1360" s="738" t="s">
        <v>1611</v>
      </c>
      <c r="B1360" s="39">
        <v>1355</v>
      </c>
      <c r="C1360" s="380" t="s">
        <v>4784</v>
      </c>
      <c r="D1360" s="643" t="s">
        <v>4785</v>
      </c>
      <c r="E1360" s="246" t="s">
        <v>4786</v>
      </c>
      <c r="F1360" s="220"/>
      <c r="G1360" s="220"/>
      <c r="H1360" s="223" t="s">
        <v>5148</v>
      </c>
      <c r="I1360" s="57" t="s">
        <v>5149</v>
      </c>
      <c r="J1360" s="57" t="s">
        <v>5150</v>
      </c>
      <c r="K1360" s="415">
        <v>44196</v>
      </c>
      <c r="L1360" s="415">
        <v>44926</v>
      </c>
      <c r="M1360" s="64">
        <v>24</v>
      </c>
      <c r="N1360" s="358">
        <v>4656000</v>
      </c>
      <c r="O1360" s="64">
        <f t="shared" si="102"/>
        <v>194000</v>
      </c>
      <c r="P1360" s="116">
        <f t="shared" ca="1" si="99"/>
        <v>12.310769695216004</v>
      </c>
      <c r="Q1360" s="117">
        <f t="shared" ca="1" si="100"/>
        <v>2328000</v>
      </c>
      <c r="R1360" s="61">
        <f>'[1]Pins Indonesia'!J5674</f>
        <v>825000</v>
      </c>
      <c r="S1360" s="118">
        <f>'[1]Pins Indonesia'!F5675</f>
        <v>0</v>
      </c>
      <c r="T1360" s="38">
        <f t="shared" si="101"/>
        <v>3831000</v>
      </c>
      <c r="U1360" s="499" t="s">
        <v>4790</v>
      </c>
    </row>
    <row r="1361" spans="1:21" ht="17.45" customHeight="1">
      <c r="A1361" s="738" t="s">
        <v>1611</v>
      </c>
      <c r="B1361" s="26">
        <v>1356</v>
      </c>
      <c r="C1361" s="380" t="s">
        <v>4784</v>
      </c>
      <c r="D1361" s="643" t="s">
        <v>4785</v>
      </c>
      <c r="E1361" s="246" t="s">
        <v>4786</v>
      </c>
      <c r="F1361" s="220"/>
      <c r="G1361" s="220"/>
      <c r="H1361" s="223" t="s">
        <v>5151</v>
      </c>
      <c r="I1361" s="57" t="s">
        <v>5152</v>
      </c>
      <c r="J1361" s="57" t="s">
        <v>5153</v>
      </c>
      <c r="K1361" s="415">
        <v>44196</v>
      </c>
      <c r="L1361" s="415">
        <v>44926</v>
      </c>
      <c r="M1361" s="64">
        <v>24</v>
      </c>
      <c r="N1361" s="358">
        <v>4656000</v>
      </c>
      <c r="O1361" s="64">
        <f t="shared" si="102"/>
        <v>194000</v>
      </c>
      <c r="P1361" s="116">
        <f t="shared" ca="1" si="99"/>
        <v>12.310769695216004</v>
      </c>
      <c r="Q1361" s="117">
        <f t="shared" ca="1" si="100"/>
        <v>2328000</v>
      </c>
      <c r="R1361" s="61">
        <f>'[1]Pins Indonesia'!J5722</f>
        <v>825000</v>
      </c>
      <c r="S1361" s="118">
        <f>'[1]Pins Indonesia'!F5723</f>
        <v>0</v>
      </c>
      <c r="T1361" s="38">
        <f t="shared" si="101"/>
        <v>3831000</v>
      </c>
      <c r="U1361" s="499" t="s">
        <v>4790</v>
      </c>
    </row>
    <row r="1362" spans="1:21" ht="17.45" customHeight="1">
      <c r="A1362" s="738" t="s">
        <v>1611</v>
      </c>
      <c r="B1362" s="39">
        <v>1357</v>
      </c>
      <c r="C1362" s="380" t="s">
        <v>4784</v>
      </c>
      <c r="D1362" s="643" t="s">
        <v>4785</v>
      </c>
      <c r="E1362" s="246" t="s">
        <v>4786</v>
      </c>
      <c r="F1362" s="220"/>
      <c r="G1362" s="220"/>
      <c r="H1362" s="223" t="s">
        <v>5154</v>
      </c>
      <c r="I1362" s="57" t="s">
        <v>5155</v>
      </c>
      <c r="J1362" s="57" t="s">
        <v>5156</v>
      </c>
      <c r="K1362" s="415">
        <v>44196</v>
      </c>
      <c r="L1362" s="415">
        <v>44926</v>
      </c>
      <c r="M1362" s="64">
        <v>24</v>
      </c>
      <c r="N1362" s="358">
        <v>4656000</v>
      </c>
      <c r="O1362" s="64">
        <f t="shared" si="102"/>
        <v>194000</v>
      </c>
      <c r="P1362" s="116">
        <f t="shared" ca="1" si="99"/>
        <v>12.310769695216004</v>
      </c>
      <c r="Q1362" s="117">
        <f t="shared" ca="1" si="100"/>
        <v>2328000</v>
      </c>
      <c r="R1362" s="61">
        <f>'[1]Pins Indonesia'!J5769</f>
        <v>825000</v>
      </c>
      <c r="S1362" s="118">
        <f>'[1]Pins Indonesia'!F5770</f>
        <v>0</v>
      </c>
      <c r="T1362" s="38">
        <f t="shared" si="101"/>
        <v>3831000</v>
      </c>
      <c r="U1362" s="499" t="s">
        <v>4790</v>
      </c>
    </row>
    <row r="1363" spans="1:21" ht="17.45" customHeight="1">
      <c r="A1363" s="738" t="s">
        <v>1611</v>
      </c>
      <c r="B1363" s="26">
        <v>1358</v>
      </c>
      <c r="C1363" s="380" t="s">
        <v>4784</v>
      </c>
      <c r="D1363" s="643" t="s">
        <v>4785</v>
      </c>
      <c r="E1363" s="246" t="s">
        <v>4786</v>
      </c>
      <c r="F1363" s="220"/>
      <c r="G1363" s="220"/>
      <c r="H1363" s="223" t="s">
        <v>5157</v>
      </c>
      <c r="I1363" s="57" t="s">
        <v>5158</v>
      </c>
      <c r="J1363" s="57" t="s">
        <v>5159</v>
      </c>
      <c r="K1363" s="415">
        <v>44196</v>
      </c>
      <c r="L1363" s="415">
        <v>44926</v>
      </c>
      <c r="M1363" s="64">
        <v>24</v>
      </c>
      <c r="N1363" s="358">
        <v>4656000</v>
      </c>
      <c r="O1363" s="64">
        <f t="shared" si="102"/>
        <v>194000</v>
      </c>
      <c r="P1363" s="116">
        <f t="shared" ca="1" si="99"/>
        <v>12.310769695216004</v>
      </c>
      <c r="Q1363" s="117">
        <f t="shared" ca="1" si="100"/>
        <v>2328000</v>
      </c>
      <c r="R1363" s="61">
        <f>'[1]Pins Indonesia'!J5817</f>
        <v>825000</v>
      </c>
      <c r="S1363" s="118">
        <f>'[1]Pins Indonesia'!F5818</f>
        <v>0</v>
      </c>
      <c r="T1363" s="38">
        <f t="shared" si="101"/>
        <v>3831000</v>
      </c>
      <c r="U1363" s="499" t="s">
        <v>4790</v>
      </c>
    </row>
    <row r="1364" spans="1:21" ht="17.45" customHeight="1">
      <c r="A1364" s="738" t="s">
        <v>1611</v>
      </c>
      <c r="B1364" s="39">
        <v>1359</v>
      </c>
      <c r="C1364" s="380" t="s">
        <v>4784</v>
      </c>
      <c r="D1364" s="643" t="s">
        <v>4785</v>
      </c>
      <c r="E1364" s="246" t="s">
        <v>4786</v>
      </c>
      <c r="F1364" s="220"/>
      <c r="G1364" s="220"/>
      <c r="H1364" s="223" t="s">
        <v>5160</v>
      </c>
      <c r="I1364" s="57" t="s">
        <v>5161</v>
      </c>
      <c r="J1364" s="57" t="s">
        <v>5162</v>
      </c>
      <c r="K1364" s="415">
        <v>44196</v>
      </c>
      <c r="L1364" s="415">
        <v>44926</v>
      </c>
      <c r="M1364" s="64">
        <v>24</v>
      </c>
      <c r="N1364" s="358">
        <v>4656000</v>
      </c>
      <c r="O1364" s="64">
        <f t="shared" si="102"/>
        <v>194000</v>
      </c>
      <c r="P1364" s="116">
        <f t="shared" ca="1" si="99"/>
        <v>12.310769695216004</v>
      </c>
      <c r="Q1364" s="117">
        <f t="shared" ca="1" si="100"/>
        <v>2328000</v>
      </c>
      <c r="R1364" s="61">
        <f>'[1]Pins Indonesia'!J5865</f>
        <v>825000</v>
      </c>
      <c r="S1364" s="118">
        <f>'[1]Pins Indonesia'!F5866</f>
        <v>0</v>
      </c>
      <c r="T1364" s="38">
        <f t="shared" si="101"/>
        <v>3831000</v>
      </c>
      <c r="U1364" s="499" t="s">
        <v>4790</v>
      </c>
    </row>
    <row r="1365" spans="1:21" ht="17.45" customHeight="1">
      <c r="A1365" s="738" t="s">
        <v>1611</v>
      </c>
      <c r="B1365" s="26">
        <v>1360</v>
      </c>
      <c r="C1365" s="380" t="s">
        <v>4784</v>
      </c>
      <c r="D1365" s="643" t="s">
        <v>4785</v>
      </c>
      <c r="E1365" s="246" t="s">
        <v>4786</v>
      </c>
      <c r="F1365" s="220"/>
      <c r="G1365" s="220"/>
      <c r="H1365" s="223" t="s">
        <v>5163</v>
      </c>
      <c r="I1365" s="57" t="s">
        <v>5164</v>
      </c>
      <c r="J1365" s="57" t="s">
        <v>5165</v>
      </c>
      <c r="K1365" s="415">
        <v>44196</v>
      </c>
      <c r="L1365" s="415">
        <v>44926</v>
      </c>
      <c r="M1365" s="64">
        <v>24</v>
      </c>
      <c r="N1365" s="358">
        <v>4656000</v>
      </c>
      <c r="O1365" s="64">
        <f t="shared" si="102"/>
        <v>194000</v>
      </c>
      <c r="P1365" s="116">
        <f t="shared" ca="1" si="99"/>
        <v>12.310769695216004</v>
      </c>
      <c r="Q1365" s="117">
        <f t="shared" ca="1" si="100"/>
        <v>2328000</v>
      </c>
      <c r="R1365" s="61">
        <f>'[1]Pins Indonesia'!J5912</f>
        <v>825000</v>
      </c>
      <c r="S1365" s="118">
        <f>'[1]Pins Indonesia'!F5913</f>
        <v>0</v>
      </c>
      <c r="T1365" s="38">
        <f t="shared" si="101"/>
        <v>3831000</v>
      </c>
      <c r="U1365" s="499" t="s">
        <v>4790</v>
      </c>
    </row>
    <row r="1366" spans="1:21" ht="17.45" customHeight="1">
      <c r="A1366" s="738" t="s">
        <v>1611</v>
      </c>
      <c r="B1366" s="39">
        <v>1361</v>
      </c>
      <c r="C1366" s="380" t="s">
        <v>4784</v>
      </c>
      <c r="D1366" s="643" t="s">
        <v>4785</v>
      </c>
      <c r="E1366" s="246" t="s">
        <v>4786</v>
      </c>
      <c r="F1366" s="220"/>
      <c r="G1366" s="220"/>
      <c r="H1366" s="223" t="s">
        <v>5166</v>
      </c>
      <c r="I1366" s="57" t="s">
        <v>5167</v>
      </c>
      <c r="J1366" s="57" t="s">
        <v>5168</v>
      </c>
      <c r="K1366" s="415">
        <v>44196</v>
      </c>
      <c r="L1366" s="415">
        <v>44926</v>
      </c>
      <c r="M1366" s="64">
        <v>24</v>
      </c>
      <c r="N1366" s="358">
        <v>4656000</v>
      </c>
      <c r="O1366" s="64">
        <f t="shared" si="102"/>
        <v>194000</v>
      </c>
      <c r="P1366" s="116">
        <f t="shared" ca="1" si="99"/>
        <v>12.310769695216004</v>
      </c>
      <c r="Q1366" s="117">
        <f t="shared" ca="1" si="100"/>
        <v>2328000</v>
      </c>
      <c r="R1366" s="61">
        <f>'[1]Pins Indonesia'!J5959</f>
        <v>825000</v>
      </c>
      <c r="S1366" s="118">
        <f>'[1]Pins Indonesia'!F5960</f>
        <v>0</v>
      </c>
      <c r="T1366" s="38">
        <f t="shared" si="101"/>
        <v>3831000</v>
      </c>
      <c r="U1366" s="499" t="s">
        <v>4790</v>
      </c>
    </row>
    <row r="1367" spans="1:21" ht="17.45" customHeight="1">
      <c r="A1367" s="738" t="s">
        <v>1611</v>
      </c>
      <c r="B1367" s="26">
        <v>1362</v>
      </c>
      <c r="C1367" s="380" t="s">
        <v>4784</v>
      </c>
      <c r="D1367" s="643" t="s">
        <v>4785</v>
      </c>
      <c r="E1367" s="246" t="s">
        <v>4786</v>
      </c>
      <c r="F1367" s="220"/>
      <c r="G1367" s="220"/>
      <c r="H1367" s="223" t="s">
        <v>5169</v>
      </c>
      <c r="I1367" s="57" t="s">
        <v>5170</v>
      </c>
      <c r="J1367" s="57" t="s">
        <v>5171</v>
      </c>
      <c r="K1367" s="415">
        <v>44196</v>
      </c>
      <c r="L1367" s="415">
        <v>44926</v>
      </c>
      <c r="M1367" s="64">
        <v>24</v>
      </c>
      <c r="N1367" s="358">
        <v>4656000</v>
      </c>
      <c r="O1367" s="64">
        <f t="shared" si="102"/>
        <v>194000</v>
      </c>
      <c r="P1367" s="116">
        <f t="shared" ca="1" si="99"/>
        <v>12.310769695216004</v>
      </c>
      <c r="Q1367" s="117">
        <f t="shared" ca="1" si="100"/>
        <v>2328000</v>
      </c>
      <c r="R1367" s="61">
        <f>'[1]Pins Indonesia'!J6007</f>
        <v>825000</v>
      </c>
      <c r="S1367" s="118">
        <f>'[1]Pins Indonesia'!F6008</f>
        <v>0</v>
      </c>
      <c r="T1367" s="38">
        <f t="shared" si="101"/>
        <v>3831000</v>
      </c>
      <c r="U1367" s="499" t="s">
        <v>4790</v>
      </c>
    </row>
    <row r="1368" spans="1:21" ht="17.45" customHeight="1">
      <c r="A1368" s="738" t="s">
        <v>1611</v>
      </c>
      <c r="B1368" s="39">
        <v>1363</v>
      </c>
      <c r="C1368" s="380" t="s">
        <v>4784</v>
      </c>
      <c r="D1368" s="643" t="s">
        <v>4785</v>
      </c>
      <c r="E1368" s="246" t="s">
        <v>4786</v>
      </c>
      <c r="F1368" s="220"/>
      <c r="G1368" s="220"/>
      <c r="H1368" s="223" t="s">
        <v>5172</v>
      </c>
      <c r="I1368" s="57" t="s">
        <v>5173</v>
      </c>
      <c r="J1368" s="57" t="s">
        <v>5174</v>
      </c>
      <c r="K1368" s="415">
        <v>44196</v>
      </c>
      <c r="L1368" s="415">
        <v>44926</v>
      </c>
      <c r="M1368" s="64">
        <v>24</v>
      </c>
      <c r="N1368" s="358">
        <v>4656000</v>
      </c>
      <c r="O1368" s="64">
        <f t="shared" si="102"/>
        <v>194000</v>
      </c>
      <c r="P1368" s="116">
        <f t="shared" ca="1" si="99"/>
        <v>12.310769695216004</v>
      </c>
      <c r="Q1368" s="117">
        <f t="shared" ca="1" si="100"/>
        <v>2328000</v>
      </c>
      <c r="R1368" s="61">
        <f>'[1]Pins Indonesia'!J6055</f>
        <v>825000</v>
      </c>
      <c r="S1368" s="118">
        <f>'[1]Pins Indonesia'!F6056</f>
        <v>0</v>
      </c>
      <c r="T1368" s="38">
        <f t="shared" si="101"/>
        <v>3831000</v>
      </c>
      <c r="U1368" s="499" t="s">
        <v>4790</v>
      </c>
    </row>
    <row r="1369" spans="1:21" ht="17.45" customHeight="1">
      <c r="A1369" s="738" t="s">
        <v>1611</v>
      </c>
      <c r="B1369" s="26">
        <v>1364</v>
      </c>
      <c r="C1369" s="380" t="s">
        <v>4784</v>
      </c>
      <c r="D1369" s="643" t="s">
        <v>4785</v>
      </c>
      <c r="E1369" s="246" t="s">
        <v>4786</v>
      </c>
      <c r="F1369" s="220"/>
      <c r="G1369" s="220"/>
      <c r="H1369" s="223" t="s">
        <v>5175</v>
      </c>
      <c r="I1369" s="57" t="s">
        <v>5176</v>
      </c>
      <c r="J1369" s="57" t="s">
        <v>5177</v>
      </c>
      <c r="K1369" s="415">
        <v>44196</v>
      </c>
      <c r="L1369" s="415">
        <v>44926</v>
      </c>
      <c r="M1369" s="64">
        <v>24</v>
      </c>
      <c r="N1369" s="358">
        <v>4656000</v>
      </c>
      <c r="O1369" s="64">
        <f t="shared" si="102"/>
        <v>194000</v>
      </c>
      <c r="P1369" s="116">
        <f t="shared" ca="1" si="99"/>
        <v>12.310769695216004</v>
      </c>
      <c r="Q1369" s="117">
        <f t="shared" ca="1" si="100"/>
        <v>2328000</v>
      </c>
      <c r="R1369" s="61">
        <f>'[1]Pins Indonesia'!J6103</f>
        <v>825000</v>
      </c>
      <c r="S1369" s="118">
        <f>'[1]Pins Indonesia'!F6104</f>
        <v>0</v>
      </c>
      <c r="T1369" s="38">
        <f t="shared" si="101"/>
        <v>3831000</v>
      </c>
      <c r="U1369" s="499" t="s">
        <v>4790</v>
      </c>
    </row>
    <row r="1370" spans="1:21" ht="17.45" customHeight="1">
      <c r="A1370" s="738" t="s">
        <v>1611</v>
      </c>
      <c r="B1370" s="39">
        <v>1365</v>
      </c>
      <c r="C1370" s="380" t="s">
        <v>4784</v>
      </c>
      <c r="D1370" s="643" t="s">
        <v>4785</v>
      </c>
      <c r="E1370" s="246" t="s">
        <v>4786</v>
      </c>
      <c r="F1370" s="220"/>
      <c r="G1370" s="220"/>
      <c r="H1370" s="223" t="s">
        <v>5178</v>
      </c>
      <c r="I1370" s="57" t="s">
        <v>5179</v>
      </c>
      <c r="J1370" s="57" t="s">
        <v>5180</v>
      </c>
      <c r="K1370" s="415">
        <v>44196</v>
      </c>
      <c r="L1370" s="415">
        <v>44926</v>
      </c>
      <c r="M1370" s="64">
        <v>24</v>
      </c>
      <c r="N1370" s="358">
        <v>4656000</v>
      </c>
      <c r="O1370" s="64">
        <f t="shared" si="102"/>
        <v>194000</v>
      </c>
      <c r="P1370" s="116">
        <f t="shared" ca="1" si="99"/>
        <v>12.310769695216004</v>
      </c>
      <c r="Q1370" s="117">
        <f t="shared" ca="1" si="100"/>
        <v>2328000</v>
      </c>
      <c r="R1370" s="61">
        <f>'[1]Pins Indonesia'!J6150</f>
        <v>825000</v>
      </c>
      <c r="S1370" s="118">
        <f>'[1]Pins Indonesia'!F6151</f>
        <v>0</v>
      </c>
      <c r="T1370" s="38">
        <f t="shared" si="101"/>
        <v>3831000</v>
      </c>
      <c r="U1370" s="499" t="s">
        <v>4790</v>
      </c>
    </row>
    <row r="1371" spans="1:21" ht="17.45" customHeight="1">
      <c r="A1371" s="738" t="s">
        <v>1611</v>
      </c>
      <c r="B1371" s="26">
        <v>1366</v>
      </c>
      <c r="C1371" s="380" t="s">
        <v>4784</v>
      </c>
      <c r="D1371" s="643" t="s">
        <v>4785</v>
      </c>
      <c r="E1371" s="246" t="s">
        <v>4786</v>
      </c>
      <c r="F1371" s="220"/>
      <c r="G1371" s="220"/>
      <c r="H1371" s="223" t="s">
        <v>5181</v>
      </c>
      <c r="I1371" s="57" t="s">
        <v>5182</v>
      </c>
      <c r="J1371" s="57" t="s">
        <v>5183</v>
      </c>
      <c r="K1371" s="415">
        <v>44196</v>
      </c>
      <c r="L1371" s="415">
        <v>44926</v>
      </c>
      <c r="M1371" s="64">
        <v>24</v>
      </c>
      <c r="N1371" s="358">
        <v>4656000</v>
      </c>
      <c r="O1371" s="64">
        <f t="shared" si="102"/>
        <v>194000</v>
      </c>
      <c r="P1371" s="116">
        <f t="shared" ca="1" si="99"/>
        <v>12.310769695216004</v>
      </c>
      <c r="Q1371" s="117">
        <f t="shared" ca="1" si="100"/>
        <v>2328000</v>
      </c>
      <c r="R1371" s="61">
        <f>'[1]Pins Indonesia'!J6197</f>
        <v>825000</v>
      </c>
      <c r="S1371" s="118">
        <f>'[1]Pins Indonesia'!F6198</f>
        <v>0</v>
      </c>
      <c r="T1371" s="38">
        <f t="shared" si="101"/>
        <v>3831000</v>
      </c>
      <c r="U1371" s="499" t="s">
        <v>4790</v>
      </c>
    </row>
    <row r="1372" spans="1:21" ht="17.45" customHeight="1">
      <c r="A1372" s="738" t="s">
        <v>1611</v>
      </c>
      <c r="B1372" s="39">
        <v>1367</v>
      </c>
      <c r="C1372" s="380" t="s">
        <v>4784</v>
      </c>
      <c r="D1372" s="643" t="s">
        <v>4785</v>
      </c>
      <c r="E1372" s="246" t="s">
        <v>4786</v>
      </c>
      <c r="F1372" s="220"/>
      <c r="G1372" s="220"/>
      <c r="H1372" s="223" t="s">
        <v>5184</v>
      </c>
      <c r="I1372" s="57" t="s">
        <v>5185</v>
      </c>
      <c r="J1372" s="57" t="s">
        <v>5186</v>
      </c>
      <c r="K1372" s="415">
        <v>44196</v>
      </c>
      <c r="L1372" s="415">
        <v>44926</v>
      </c>
      <c r="M1372" s="64">
        <v>24</v>
      </c>
      <c r="N1372" s="358">
        <v>4656000</v>
      </c>
      <c r="O1372" s="64">
        <f t="shared" si="102"/>
        <v>194000</v>
      </c>
      <c r="P1372" s="116">
        <f t="shared" ca="1" si="99"/>
        <v>12.310769695216004</v>
      </c>
      <c r="Q1372" s="117">
        <f t="shared" ca="1" si="100"/>
        <v>2328000</v>
      </c>
      <c r="R1372" s="61">
        <f>'[1]Pins Indonesia'!J6244</f>
        <v>825000</v>
      </c>
      <c r="S1372" s="118">
        <f>'[1]Pins Indonesia'!F6245</f>
        <v>0</v>
      </c>
      <c r="T1372" s="38">
        <f t="shared" si="101"/>
        <v>3831000</v>
      </c>
      <c r="U1372" s="499" t="s">
        <v>4790</v>
      </c>
    </row>
    <row r="1373" spans="1:21" ht="17.45" customHeight="1">
      <c r="A1373" s="738" t="s">
        <v>1611</v>
      </c>
      <c r="B1373" s="26">
        <v>1368</v>
      </c>
      <c r="C1373" s="380" t="s">
        <v>4784</v>
      </c>
      <c r="D1373" s="643" t="s">
        <v>4785</v>
      </c>
      <c r="E1373" s="246" t="s">
        <v>4786</v>
      </c>
      <c r="F1373" s="220"/>
      <c r="G1373" s="220"/>
      <c r="H1373" s="223" t="s">
        <v>5187</v>
      </c>
      <c r="I1373" s="57" t="s">
        <v>5188</v>
      </c>
      <c r="J1373" s="57" t="s">
        <v>5189</v>
      </c>
      <c r="K1373" s="415">
        <v>44196</v>
      </c>
      <c r="L1373" s="415">
        <v>44926</v>
      </c>
      <c r="M1373" s="64">
        <v>24</v>
      </c>
      <c r="N1373" s="358">
        <v>4656000</v>
      </c>
      <c r="O1373" s="64">
        <f t="shared" si="102"/>
        <v>194000</v>
      </c>
      <c r="P1373" s="116">
        <f t="shared" ca="1" si="99"/>
        <v>12.310769695216004</v>
      </c>
      <c r="Q1373" s="117">
        <f t="shared" ca="1" si="100"/>
        <v>2328000</v>
      </c>
      <c r="R1373" s="61">
        <f>'[1]Pins Indonesia'!J6292</f>
        <v>825000</v>
      </c>
      <c r="S1373" s="118">
        <f>'[1]Pins Indonesia'!F6293</f>
        <v>0</v>
      </c>
      <c r="T1373" s="38">
        <f t="shared" si="101"/>
        <v>3831000</v>
      </c>
      <c r="U1373" s="499" t="s">
        <v>4790</v>
      </c>
    </row>
    <row r="1374" spans="1:21" ht="17.45" customHeight="1">
      <c r="A1374" s="738" t="s">
        <v>1611</v>
      </c>
      <c r="B1374" s="39">
        <v>1369</v>
      </c>
      <c r="C1374" s="380" t="s">
        <v>4784</v>
      </c>
      <c r="D1374" s="643" t="s">
        <v>4785</v>
      </c>
      <c r="E1374" s="246" t="s">
        <v>4786</v>
      </c>
      <c r="F1374" s="220"/>
      <c r="G1374" s="220"/>
      <c r="H1374" s="223" t="s">
        <v>5190</v>
      </c>
      <c r="I1374" s="57" t="s">
        <v>5191</v>
      </c>
      <c r="J1374" s="57" t="s">
        <v>5192</v>
      </c>
      <c r="K1374" s="415">
        <v>44196</v>
      </c>
      <c r="L1374" s="415">
        <v>44926</v>
      </c>
      <c r="M1374" s="64">
        <v>24</v>
      </c>
      <c r="N1374" s="358">
        <v>4656000</v>
      </c>
      <c r="O1374" s="64">
        <f t="shared" si="102"/>
        <v>194000</v>
      </c>
      <c r="P1374" s="116">
        <f t="shared" ca="1" si="99"/>
        <v>12.310769695216004</v>
      </c>
      <c r="Q1374" s="117">
        <f t="shared" ca="1" si="100"/>
        <v>2328000</v>
      </c>
      <c r="R1374" s="61">
        <f>'[1]Pins Indonesia'!J6340</f>
        <v>825000</v>
      </c>
      <c r="S1374" s="118">
        <f>'[1]Pins Indonesia'!F6341</f>
        <v>0</v>
      </c>
      <c r="T1374" s="38">
        <f t="shared" si="101"/>
        <v>3831000</v>
      </c>
      <c r="U1374" s="499" t="s">
        <v>4790</v>
      </c>
    </row>
    <row r="1375" spans="1:21" ht="17.45" customHeight="1">
      <c r="A1375" s="738" t="s">
        <v>1611</v>
      </c>
      <c r="B1375" s="26">
        <v>1370</v>
      </c>
      <c r="C1375" s="380" t="s">
        <v>4784</v>
      </c>
      <c r="D1375" s="643" t="s">
        <v>4785</v>
      </c>
      <c r="E1375" s="246" t="s">
        <v>4786</v>
      </c>
      <c r="F1375" s="220"/>
      <c r="G1375" s="220"/>
      <c r="H1375" s="223" t="s">
        <v>5193</v>
      </c>
      <c r="I1375" s="57" t="s">
        <v>5194</v>
      </c>
      <c r="J1375" s="57" t="s">
        <v>5195</v>
      </c>
      <c r="K1375" s="415">
        <v>44196</v>
      </c>
      <c r="L1375" s="415">
        <v>44926</v>
      </c>
      <c r="M1375" s="64">
        <v>24</v>
      </c>
      <c r="N1375" s="358">
        <v>4656000</v>
      </c>
      <c r="O1375" s="64">
        <f t="shared" si="102"/>
        <v>194000</v>
      </c>
      <c r="P1375" s="116">
        <f t="shared" ca="1" si="99"/>
        <v>12.310769695216004</v>
      </c>
      <c r="Q1375" s="117">
        <f t="shared" ca="1" si="100"/>
        <v>2328000</v>
      </c>
      <c r="R1375" s="61">
        <f>'[1]Pins Indonesia'!J6387</f>
        <v>825000</v>
      </c>
      <c r="S1375" s="118">
        <f>'[1]Pins Indonesia'!F6388</f>
        <v>0</v>
      </c>
      <c r="T1375" s="38">
        <f t="shared" si="101"/>
        <v>3831000</v>
      </c>
      <c r="U1375" s="499" t="s">
        <v>4790</v>
      </c>
    </row>
    <row r="1376" spans="1:21" ht="17.45" customHeight="1">
      <c r="A1376" s="738" t="s">
        <v>1611</v>
      </c>
      <c r="B1376" s="39">
        <v>1371</v>
      </c>
      <c r="C1376" s="380" t="s">
        <v>4784</v>
      </c>
      <c r="D1376" s="643" t="s">
        <v>4785</v>
      </c>
      <c r="E1376" s="246" t="s">
        <v>4786</v>
      </c>
      <c r="F1376" s="220"/>
      <c r="G1376" s="220"/>
      <c r="H1376" s="223" t="s">
        <v>5196</v>
      </c>
      <c r="I1376" s="57" t="s">
        <v>5197</v>
      </c>
      <c r="J1376" s="57" t="s">
        <v>5198</v>
      </c>
      <c r="K1376" s="415">
        <v>44196</v>
      </c>
      <c r="L1376" s="415">
        <v>44926</v>
      </c>
      <c r="M1376" s="64">
        <v>24</v>
      </c>
      <c r="N1376" s="358">
        <v>4656000</v>
      </c>
      <c r="O1376" s="64">
        <f t="shared" si="102"/>
        <v>194000</v>
      </c>
      <c r="P1376" s="116">
        <f t="shared" ca="1" si="99"/>
        <v>12.310769695216004</v>
      </c>
      <c r="Q1376" s="117">
        <f t="shared" ca="1" si="100"/>
        <v>2328000</v>
      </c>
      <c r="R1376" s="61">
        <f>'[1]Pins Indonesia'!J6435</f>
        <v>825000</v>
      </c>
      <c r="S1376" s="118">
        <f>'[1]Pins Indonesia'!F6436</f>
        <v>0</v>
      </c>
      <c r="T1376" s="38">
        <f t="shared" si="101"/>
        <v>3831000</v>
      </c>
      <c r="U1376" s="499" t="s">
        <v>4790</v>
      </c>
    </row>
    <row r="1377" spans="1:21" ht="17.45" customHeight="1">
      <c r="A1377" s="738" t="s">
        <v>1611</v>
      </c>
      <c r="B1377" s="26">
        <v>1372</v>
      </c>
      <c r="C1377" s="380" t="s">
        <v>4784</v>
      </c>
      <c r="D1377" s="643" t="s">
        <v>4785</v>
      </c>
      <c r="E1377" s="246" t="s">
        <v>4786</v>
      </c>
      <c r="F1377" s="220"/>
      <c r="G1377" s="220"/>
      <c r="H1377" s="223" t="s">
        <v>5199</v>
      </c>
      <c r="I1377" s="57" t="s">
        <v>5200</v>
      </c>
      <c r="J1377" s="57" t="s">
        <v>5201</v>
      </c>
      <c r="K1377" s="415">
        <v>44196</v>
      </c>
      <c r="L1377" s="415">
        <v>44926</v>
      </c>
      <c r="M1377" s="64">
        <v>24</v>
      </c>
      <c r="N1377" s="358">
        <v>4656000</v>
      </c>
      <c r="O1377" s="64">
        <f t="shared" si="102"/>
        <v>194000</v>
      </c>
      <c r="P1377" s="116">
        <f t="shared" ca="1" si="99"/>
        <v>12.310769695216004</v>
      </c>
      <c r="Q1377" s="117">
        <f t="shared" ca="1" si="100"/>
        <v>2328000</v>
      </c>
      <c r="R1377" s="61">
        <f>'[1]Pins Indonesia'!J6482</f>
        <v>825000</v>
      </c>
      <c r="S1377" s="118">
        <f>'[1]Pins Indonesia'!F6483</f>
        <v>0</v>
      </c>
      <c r="T1377" s="38">
        <f t="shared" si="101"/>
        <v>3831000</v>
      </c>
      <c r="U1377" s="499" t="s">
        <v>4790</v>
      </c>
    </row>
    <row r="1378" spans="1:21" ht="17.45" customHeight="1">
      <c r="A1378" s="738" t="s">
        <v>1611</v>
      </c>
      <c r="B1378" s="39">
        <v>1373</v>
      </c>
      <c r="C1378" s="380" t="s">
        <v>4784</v>
      </c>
      <c r="D1378" s="643" t="s">
        <v>4785</v>
      </c>
      <c r="E1378" s="246" t="s">
        <v>4786</v>
      </c>
      <c r="F1378" s="220"/>
      <c r="G1378" s="220"/>
      <c r="H1378" s="223" t="s">
        <v>5202</v>
      </c>
      <c r="I1378" s="57" t="s">
        <v>5203</v>
      </c>
      <c r="J1378" s="57" t="s">
        <v>5204</v>
      </c>
      <c r="K1378" s="415">
        <v>44196</v>
      </c>
      <c r="L1378" s="415">
        <v>44926</v>
      </c>
      <c r="M1378" s="64">
        <v>24</v>
      </c>
      <c r="N1378" s="358">
        <v>4656000</v>
      </c>
      <c r="O1378" s="64">
        <f t="shared" si="102"/>
        <v>194000</v>
      </c>
      <c r="P1378" s="116">
        <f t="shared" ca="1" si="99"/>
        <v>12.310769695216004</v>
      </c>
      <c r="Q1378" s="117">
        <f t="shared" ca="1" si="100"/>
        <v>2328000</v>
      </c>
      <c r="R1378" s="61">
        <f>'[1]Pins Indonesia'!J6529</f>
        <v>825000</v>
      </c>
      <c r="S1378" s="118">
        <f>'[1]Pins Indonesia'!F6530</f>
        <v>0</v>
      </c>
      <c r="T1378" s="38">
        <f t="shared" si="101"/>
        <v>3831000</v>
      </c>
      <c r="U1378" s="499" t="s">
        <v>4790</v>
      </c>
    </row>
    <row r="1379" spans="1:21" ht="17.45" customHeight="1">
      <c r="A1379" s="738" t="s">
        <v>1611</v>
      </c>
      <c r="B1379" s="26">
        <v>1374</v>
      </c>
      <c r="C1379" s="380" t="s">
        <v>4784</v>
      </c>
      <c r="D1379" s="643" t="s">
        <v>4785</v>
      </c>
      <c r="E1379" s="246" t="s">
        <v>4786</v>
      </c>
      <c r="F1379" s="220"/>
      <c r="G1379" s="220"/>
      <c r="H1379" s="223" t="s">
        <v>5205</v>
      </c>
      <c r="I1379" s="57" t="s">
        <v>5206</v>
      </c>
      <c r="J1379" s="57" t="s">
        <v>5207</v>
      </c>
      <c r="K1379" s="415">
        <v>44196</v>
      </c>
      <c r="L1379" s="415">
        <v>44926</v>
      </c>
      <c r="M1379" s="64">
        <v>24</v>
      </c>
      <c r="N1379" s="358">
        <v>4656000</v>
      </c>
      <c r="O1379" s="64">
        <f t="shared" si="102"/>
        <v>194000</v>
      </c>
      <c r="P1379" s="116">
        <f t="shared" ca="1" si="99"/>
        <v>12.310769695216004</v>
      </c>
      <c r="Q1379" s="117">
        <f t="shared" ca="1" si="100"/>
        <v>2328000</v>
      </c>
      <c r="R1379" s="61">
        <f>'[1]Pins Indonesia'!J6576</f>
        <v>825000</v>
      </c>
      <c r="S1379" s="118">
        <f>'[1]Pins Indonesia'!F6577</f>
        <v>0</v>
      </c>
      <c r="T1379" s="38">
        <f t="shared" si="101"/>
        <v>3831000</v>
      </c>
      <c r="U1379" s="499" t="s">
        <v>4790</v>
      </c>
    </row>
    <row r="1380" spans="1:21" ht="17.45" customHeight="1">
      <c r="A1380" s="738" t="s">
        <v>1611</v>
      </c>
      <c r="B1380" s="39">
        <v>1375</v>
      </c>
      <c r="C1380" s="380" t="s">
        <v>4784</v>
      </c>
      <c r="D1380" s="643" t="s">
        <v>4785</v>
      </c>
      <c r="E1380" s="246" t="s">
        <v>4786</v>
      </c>
      <c r="F1380" s="220"/>
      <c r="G1380" s="220"/>
      <c r="H1380" s="223" t="s">
        <v>5208</v>
      </c>
      <c r="I1380" s="57" t="s">
        <v>5209</v>
      </c>
      <c r="J1380" s="57" t="s">
        <v>5210</v>
      </c>
      <c r="K1380" s="415">
        <v>44196</v>
      </c>
      <c r="L1380" s="415">
        <v>44926</v>
      </c>
      <c r="M1380" s="64">
        <v>24</v>
      </c>
      <c r="N1380" s="358">
        <v>4656000</v>
      </c>
      <c r="O1380" s="64">
        <f t="shared" si="102"/>
        <v>194000</v>
      </c>
      <c r="P1380" s="116">
        <f t="shared" ca="1" si="99"/>
        <v>12.310769695216004</v>
      </c>
      <c r="Q1380" s="117">
        <f t="shared" ca="1" si="100"/>
        <v>2328000</v>
      </c>
      <c r="R1380" s="61">
        <f>'[1]Pins Indonesia'!J6623</f>
        <v>825000</v>
      </c>
      <c r="S1380" s="118">
        <f>'[1]Pins Indonesia'!F6624</f>
        <v>0</v>
      </c>
      <c r="T1380" s="38">
        <f t="shared" si="101"/>
        <v>3831000</v>
      </c>
      <c r="U1380" s="499" t="s">
        <v>4790</v>
      </c>
    </row>
    <row r="1381" spans="1:21" ht="17.45" customHeight="1">
      <c r="A1381" s="738" t="s">
        <v>1611</v>
      </c>
      <c r="B1381" s="26">
        <v>1376</v>
      </c>
      <c r="C1381" s="380" t="s">
        <v>4784</v>
      </c>
      <c r="D1381" s="643" t="s">
        <v>4785</v>
      </c>
      <c r="E1381" s="246" t="s">
        <v>4786</v>
      </c>
      <c r="F1381" s="220"/>
      <c r="G1381" s="220"/>
      <c r="H1381" s="223" t="s">
        <v>5211</v>
      </c>
      <c r="I1381" s="57" t="s">
        <v>5212</v>
      </c>
      <c r="J1381" s="57" t="s">
        <v>5213</v>
      </c>
      <c r="K1381" s="415">
        <v>44196</v>
      </c>
      <c r="L1381" s="415">
        <v>44926</v>
      </c>
      <c r="M1381" s="64">
        <v>24</v>
      </c>
      <c r="N1381" s="358">
        <v>4656000</v>
      </c>
      <c r="O1381" s="64">
        <f t="shared" si="102"/>
        <v>194000</v>
      </c>
      <c r="P1381" s="116">
        <f t="shared" ca="1" si="99"/>
        <v>12.310769695216004</v>
      </c>
      <c r="Q1381" s="117">
        <f t="shared" ca="1" si="100"/>
        <v>2328000</v>
      </c>
      <c r="R1381" s="61">
        <f>'[1]Pins Indonesia'!J6671</f>
        <v>825000</v>
      </c>
      <c r="S1381" s="118">
        <f>'[1]Pins Indonesia'!F6672</f>
        <v>0</v>
      </c>
      <c r="T1381" s="38">
        <f t="shared" si="101"/>
        <v>3831000</v>
      </c>
      <c r="U1381" s="499" t="s">
        <v>4790</v>
      </c>
    </row>
    <row r="1382" spans="1:21" ht="17.45" customHeight="1">
      <c r="A1382" s="738" t="s">
        <v>1611</v>
      </c>
      <c r="B1382" s="39">
        <v>1377</v>
      </c>
      <c r="C1382" s="380" t="s">
        <v>4784</v>
      </c>
      <c r="D1382" s="643" t="s">
        <v>4785</v>
      </c>
      <c r="E1382" s="246" t="s">
        <v>4786</v>
      </c>
      <c r="F1382" s="220"/>
      <c r="G1382" s="220"/>
      <c r="H1382" s="223" t="s">
        <v>5214</v>
      </c>
      <c r="I1382" s="57" t="s">
        <v>5215</v>
      </c>
      <c r="J1382" s="57" t="s">
        <v>5216</v>
      </c>
      <c r="K1382" s="415">
        <v>44196</v>
      </c>
      <c r="L1382" s="415">
        <v>44926</v>
      </c>
      <c r="M1382" s="64">
        <v>24</v>
      </c>
      <c r="N1382" s="358">
        <v>4656000</v>
      </c>
      <c r="O1382" s="64">
        <f t="shared" si="102"/>
        <v>194000</v>
      </c>
      <c r="P1382" s="116">
        <f t="shared" ca="1" si="99"/>
        <v>12.310769695216004</v>
      </c>
      <c r="Q1382" s="117">
        <f t="shared" ca="1" si="100"/>
        <v>2328000</v>
      </c>
      <c r="R1382" s="61">
        <f>'[1]Pins Indonesia'!J6718</f>
        <v>825000</v>
      </c>
      <c r="S1382" s="118">
        <f>'[1]Pins Indonesia'!F6719</f>
        <v>0</v>
      </c>
      <c r="T1382" s="38">
        <f t="shared" si="101"/>
        <v>3831000</v>
      </c>
      <c r="U1382" s="499" t="s">
        <v>4790</v>
      </c>
    </row>
    <row r="1383" spans="1:21" ht="17.45" customHeight="1">
      <c r="A1383" s="738" t="s">
        <v>1611</v>
      </c>
      <c r="B1383" s="26">
        <v>1378</v>
      </c>
      <c r="C1383" s="380" t="s">
        <v>4784</v>
      </c>
      <c r="D1383" s="643" t="s">
        <v>4785</v>
      </c>
      <c r="E1383" s="246" t="s">
        <v>4786</v>
      </c>
      <c r="F1383" s="220"/>
      <c r="G1383" s="220"/>
      <c r="H1383" s="223" t="s">
        <v>5217</v>
      </c>
      <c r="I1383" s="57" t="s">
        <v>5218</v>
      </c>
      <c r="J1383" s="57" t="s">
        <v>5219</v>
      </c>
      <c r="K1383" s="415">
        <v>44196</v>
      </c>
      <c r="L1383" s="415">
        <v>44926</v>
      </c>
      <c r="M1383" s="64">
        <v>24</v>
      </c>
      <c r="N1383" s="358">
        <v>4656000</v>
      </c>
      <c r="O1383" s="64">
        <f t="shared" si="102"/>
        <v>194000</v>
      </c>
      <c r="P1383" s="116">
        <f t="shared" ca="1" si="99"/>
        <v>12.310769695216004</v>
      </c>
      <c r="Q1383" s="117">
        <f t="shared" ca="1" si="100"/>
        <v>2328000</v>
      </c>
      <c r="R1383" s="61">
        <f>'[1]Pins Indonesia'!J6765</f>
        <v>825000</v>
      </c>
      <c r="S1383" s="118">
        <f>'[1]Pins Indonesia'!F6766</f>
        <v>0</v>
      </c>
      <c r="T1383" s="38">
        <f t="shared" si="101"/>
        <v>3831000</v>
      </c>
      <c r="U1383" s="499" t="s">
        <v>4790</v>
      </c>
    </row>
    <row r="1384" spans="1:21" ht="17.45" customHeight="1">
      <c r="A1384" s="738" t="s">
        <v>1611</v>
      </c>
      <c r="B1384" s="39">
        <v>1379</v>
      </c>
      <c r="C1384" s="380" t="s">
        <v>4784</v>
      </c>
      <c r="D1384" s="643" t="s">
        <v>4785</v>
      </c>
      <c r="E1384" s="246" t="s">
        <v>4786</v>
      </c>
      <c r="F1384" s="220"/>
      <c r="G1384" s="220"/>
      <c r="H1384" s="223" t="s">
        <v>5220</v>
      </c>
      <c r="I1384" s="57" t="s">
        <v>5221</v>
      </c>
      <c r="J1384" s="57" t="s">
        <v>5222</v>
      </c>
      <c r="K1384" s="415">
        <v>44196</v>
      </c>
      <c r="L1384" s="415">
        <v>44926</v>
      </c>
      <c r="M1384" s="64">
        <v>24</v>
      </c>
      <c r="N1384" s="358">
        <v>4656000</v>
      </c>
      <c r="O1384" s="64">
        <f t="shared" si="102"/>
        <v>194000</v>
      </c>
      <c r="P1384" s="116">
        <f t="shared" ca="1" si="99"/>
        <v>12.310769695216004</v>
      </c>
      <c r="Q1384" s="117">
        <f t="shared" ca="1" si="100"/>
        <v>2328000</v>
      </c>
      <c r="R1384" s="61">
        <f>'[1]Pins Indonesia'!J6812</f>
        <v>825000</v>
      </c>
      <c r="S1384" s="118">
        <f>'[1]Pins Indonesia'!F6813</f>
        <v>0</v>
      </c>
      <c r="T1384" s="38">
        <f t="shared" si="101"/>
        <v>3831000</v>
      </c>
      <c r="U1384" s="499" t="s">
        <v>4790</v>
      </c>
    </row>
    <row r="1385" spans="1:21" ht="17.45" customHeight="1">
      <c r="A1385" s="738" t="s">
        <v>1611</v>
      </c>
      <c r="B1385" s="26">
        <v>1380</v>
      </c>
      <c r="C1385" s="380" t="s">
        <v>4784</v>
      </c>
      <c r="D1385" s="643" t="s">
        <v>4785</v>
      </c>
      <c r="E1385" s="246" t="s">
        <v>4786</v>
      </c>
      <c r="F1385" s="220"/>
      <c r="G1385" s="220"/>
      <c r="H1385" s="223" t="s">
        <v>5223</v>
      </c>
      <c r="I1385" s="57" t="s">
        <v>5224</v>
      </c>
      <c r="J1385" s="57" t="s">
        <v>5225</v>
      </c>
      <c r="K1385" s="415">
        <v>44196</v>
      </c>
      <c r="L1385" s="415">
        <v>44926</v>
      </c>
      <c r="M1385" s="64">
        <v>24</v>
      </c>
      <c r="N1385" s="358">
        <v>4656000</v>
      </c>
      <c r="O1385" s="64">
        <f t="shared" si="102"/>
        <v>194000</v>
      </c>
      <c r="P1385" s="116">
        <f t="shared" ca="1" si="99"/>
        <v>12.310769695216004</v>
      </c>
      <c r="Q1385" s="117">
        <f t="shared" ca="1" si="100"/>
        <v>2328000</v>
      </c>
      <c r="R1385" s="61">
        <f>'[1]Pins Indonesia'!J6860</f>
        <v>825000</v>
      </c>
      <c r="S1385" s="118">
        <f>'[1]Pins Indonesia'!F6861</f>
        <v>0</v>
      </c>
      <c r="T1385" s="38">
        <f t="shared" si="101"/>
        <v>3831000</v>
      </c>
      <c r="U1385" s="499" t="s">
        <v>4790</v>
      </c>
    </row>
    <row r="1386" spans="1:21" ht="17.45" customHeight="1">
      <c r="A1386" s="738" t="s">
        <v>1611</v>
      </c>
      <c r="B1386" s="39">
        <v>1381</v>
      </c>
      <c r="C1386" s="380" t="s">
        <v>4784</v>
      </c>
      <c r="D1386" s="643" t="s">
        <v>4785</v>
      </c>
      <c r="E1386" s="246" t="s">
        <v>4786</v>
      </c>
      <c r="F1386" s="220"/>
      <c r="G1386" s="220"/>
      <c r="H1386" s="223" t="s">
        <v>5226</v>
      </c>
      <c r="I1386" s="57" t="s">
        <v>5227</v>
      </c>
      <c r="J1386" s="57" t="s">
        <v>5228</v>
      </c>
      <c r="K1386" s="415">
        <v>44196</v>
      </c>
      <c r="L1386" s="415">
        <v>44926</v>
      </c>
      <c r="M1386" s="64">
        <v>24</v>
      </c>
      <c r="N1386" s="358">
        <v>4656000</v>
      </c>
      <c r="O1386" s="64">
        <f t="shared" si="102"/>
        <v>194000</v>
      </c>
      <c r="P1386" s="116">
        <f t="shared" ca="1" si="99"/>
        <v>12.310769695216004</v>
      </c>
      <c r="Q1386" s="117">
        <f t="shared" ca="1" si="100"/>
        <v>2328000</v>
      </c>
      <c r="R1386" s="61">
        <f>'[1]Pins Indonesia'!J6908</f>
        <v>825000</v>
      </c>
      <c r="S1386" s="118">
        <f>'[1]Pins Indonesia'!F6909</f>
        <v>0</v>
      </c>
      <c r="T1386" s="38">
        <f t="shared" si="101"/>
        <v>3831000</v>
      </c>
      <c r="U1386" s="499" t="s">
        <v>4790</v>
      </c>
    </row>
    <row r="1387" spans="1:21" ht="17.45" customHeight="1">
      <c r="A1387" s="738" t="s">
        <v>1611</v>
      </c>
      <c r="B1387" s="26">
        <v>1382</v>
      </c>
      <c r="C1387" s="380" t="s">
        <v>4784</v>
      </c>
      <c r="D1387" s="643" t="s">
        <v>4785</v>
      </c>
      <c r="E1387" s="246" t="s">
        <v>4786</v>
      </c>
      <c r="F1387" s="220"/>
      <c r="G1387" s="220"/>
      <c r="H1387" s="223" t="s">
        <v>5229</v>
      </c>
      <c r="I1387" s="57" t="s">
        <v>5230</v>
      </c>
      <c r="J1387" s="57" t="s">
        <v>5231</v>
      </c>
      <c r="K1387" s="415">
        <v>44196</v>
      </c>
      <c r="L1387" s="415">
        <v>44926</v>
      </c>
      <c r="M1387" s="64">
        <v>24</v>
      </c>
      <c r="N1387" s="358">
        <v>4656000</v>
      </c>
      <c r="O1387" s="64">
        <f t="shared" si="102"/>
        <v>194000</v>
      </c>
      <c r="P1387" s="116">
        <f t="shared" ca="1" si="99"/>
        <v>12.310769695216004</v>
      </c>
      <c r="Q1387" s="117">
        <f t="shared" ca="1" si="100"/>
        <v>2328000</v>
      </c>
      <c r="R1387" s="61">
        <f>'[1]Pins Indonesia'!J6955</f>
        <v>825000</v>
      </c>
      <c r="S1387" s="118">
        <f>'[1]Pins Indonesia'!F6956</f>
        <v>0</v>
      </c>
      <c r="T1387" s="38">
        <f t="shared" si="101"/>
        <v>3831000</v>
      </c>
      <c r="U1387" s="499" t="s">
        <v>4790</v>
      </c>
    </row>
    <row r="1388" spans="1:21" ht="17.45" customHeight="1">
      <c r="A1388" s="738" t="s">
        <v>1611</v>
      </c>
      <c r="B1388" s="39">
        <v>1383</v>
      </c>
      <c r="C1388" s="380" t="s">
        <v>4784</v>
      </c>
      <c r="D1388" s="643" t="s">
        <v>4785</v>
      </c>
      <c r="E1388" s="246" t="s">
        <v>4786</v>
      </c>
      <c r="F1388" s="220"/>
      <c r="G1388" s="220"/>
      <c r="H1388" s="223" t="s">
        <v>5232</v>
      </c>
      <c r="I1388" s="57" t="s">
        <v>5233</v>
      </c>
      <c r="J1388" s="57" t="s">
        <v>5234</v>
      </c>
      <c r="K1388" s="415">
        <v>44196</v>
      </c>
      <c r="L1388" s="415">
        <v>44926</v>
      </c>
      <c r="M1388" s="64">
        <v>24</v>
      </c>
      <c r="N1388" s="358">
        <v>4656000</v>
      </c>
      <c r="O1388" s="64">
        <f t="shared" si="102"/>
        <v>194000</v>
      </c>
      <c r="P1388" s="116">
        <f t="shared" ca="1" si="99"/>
        <v>12.310769695216004</v>
      </c>
      <c r="Q1388" s="117">
        <f t="shared" ca="1" si="100"/>
        <v>2328000</v>
      </c>
      <c r="R1388" s="61">
        <f>'[1]Pins Indonesia'!J7003</f>
        <v>825000</v>
      </c>
      <c r="S1388" s="118">
        <f>'[1]Pins Indonesia'!F7004</f>
        <v>0</v>
      </c>
      <c r="T1388" s="38">
        <f t="shared" si="101"/>
        <v>3831000</v>
      </c>
      <c r="U1388" s="499" t="s">
        <v>4790</v>
      </c>
    </row>
    <row r="1389" spans="1:21" ht="17.45" customHeight="1">
      <c r="A1389" s="738" t="s">
        <v>1611</v>
      </c>
      <c r="B1389" s="26">
        <v>1384</v>
      </c>
      <c r="C1389" s="380" t="s">
        <v>4784</v>
      </c>
      <c r="D1389" s="643" t="s">
        <v>4785</v>
      </c>
      <c r="E1389" s="246" t="s">
        <v>4786</v>
      </c>
      <c r="F1389" s="220"/>
      <c r="G1389" s="220"/>
      <c r="H1389" s="223" t="s">
        <v>5235</v>
      </c>
      <c r="I1389" s="57" t="s">
        <v>5236</v>
      </c>
      <c r="J1389" s="57" t="s">
        <v>5237</v>
      </c>
      <c r="K1389" s="415">
        <v>44196</v>
      </c>
      <c r="L1389" s="415">
        <v>44926</v>
      </c>
      <c r="M1389" s="64">
        <v>24</v>
      </c>
      <c r="N1389" s="358">
        <v>4656000</v>
      </c>
      <c r="O1389" s="64">
        <f t="shared" si="102"/>
        <v>194000</v>
      </c>
      <c r="P1389" s="116">
        <f t="shared" ca="1" si="99"/>
        <v>12.310769695216004</v>
      </c>
      <c r="Q1389" s="117">
        <f t="shared" ca="1" si="100"/>
        <v>2328000</v>
      </c>
      <c r="R1389" s="61">
        <f>'[1]Pins Indonesia'!J7050</f>
        <v>825000</v>
      </c>
      <c r="S1389" s="118">
        <f>'[1]Pins Indonesia'!F7051</f>
        <v>0</v>
      </c>
      <c r="T1389" s="38">
        <f t="shared" si="101"/>
        <v>3831000</v>
      </c>
      <c r="U1389" s="499" t="s">
        <v>4790</v>
      </c>
    </row>
    <row r="1390" spans="1:21" ht="17.45" customHeight="1">
      <c r="A1390" s="738" t="s">
        <v>1611</v>
      </c>
      <c r="B1390" s="39">
        <v>1385</v>
      </c>
      <c r="C1390" s="380" t="s">
        <v>4784</v>
      </c>
      <c r="D1390" s="643" t="s">
        <v>4785</v>
      </c>
      <c r="E1390" s="246" t="s">
        <v>4786</v>
      </c>
      <c r="F1390" s="220"/>
      <c r="G1390" s="220"/>
      <c r="H1390" s="223" t="s">
        <v>5238</v>
      </c>
      <c r="I1390" s="57" t="s">
        <v>5239</v>
      </c>
      <c r="J1390" s="57" t="s">
        <v>5240</v>
      </c>
      <c r="K1390" s="415">
        <v>44196</v>
      </c>
      <c r="L1390" s="415">
        <v>44926</v>
      </c>
      <c r="M1390" s="64">
        <v>24</v>
      </c>
      <c r="N1390" s="358">
        <v>4656000</v>
      </c>
      <c r="O1390" s="64">
        <f t="shared" si="102"/>
        <v>194000</v>
      </c>
      <c r="P1390" s="116">
        <f t="shared" ca="1" si="99"/>
        <v>12.310769695216004</v>
      </c>
      <c r="Q1390" s="117">
        <f t="shared" ca="1" si="100"/>
        <v>2328000</v>
      </c>
      <c r="R1390" s="61">
        <f>'[1]Pins Indonesia'!J7098</f>
        <v>825000</v>
      </c>
      <c r="S1390" s="118">
        <f>'[1]Pins Indonesia'!F7099</f>
        <v>0</v>
      </c>
      <c r="T1390" s="38">
        <f t="shared" si="101"/>
        <v>3831000</v>
      </c>
      <c r="U1390" s="499" t="s">
        <v>4790</v>
      </c>
    </row>
    <row r="1391" spans="1:21" ht="17.45" customHeight="1">
      <c r="A1391" s="738" t="s">
        <v>1611</v>
      </c>
      <c r="B1391" s="26">
        <v>1386</v>
      </c>
      <c r="C1391" s="380" t="s">
        <v>4784</v>
      </c>
      <c r="D1391" s="643" t="s">
        <v>4785</v>
      </c>
      <c r="E1391" s="246" t="s">
        <v>4786</v>
      </c>
      <c r="F1391" s="220"/>
      <c r="G1391" s="220"/>
      <c r="H1391" s="223" t="s">
        <v>5241</v>
      </c>
      <c r="I1391" s="57" t="s">
        <v>5242</v>
      </c>
      <c r="J1391" s="57" t="s">
        <v>5243</v>
      </c>
      <c r="K1391" s="415">
        <v>44196</v>
      </c>
      <c r="L1391" s="415">
        <v>44926</v>
      </c>
      <c r="M1391" s="64">
        <v>24</v>
      </c>
      <c r="N1391" s="358">
        <v>4656000</v>
      </c>
      <c r="O1391" s="64">
        <f t="shared" si="102"/>
        <v>194000</v>
      </c>
      <c r="P1391" s="116">
        <f t="shared" ref="P1391:P1454" ca="1" si="103">($P$3-K1391)/30</f>
        <v>12.310769695216004</v>
      </c>
      <c r="Q1391" s="117">
        <f t="shared" ref="Q1391:Q1454" ca="1" si="104">LEFT(P1391,2)*O1391</f>
        <v>2328000</v>
      </c>
      <c r="R1391" s="61">
        <f>'[1]Pins Indonesia'!J7145</f>
        <v>825000</v>
      </c>
      <c r="S1391" s="118">
        <f>'[1]Pins Indonesia'!F7146</f>
        <v>0</v>
      </c>
      <c r="T1391" s="38">
        <f t="shared" si="101"/>
        <v>3831000</v>
      </c>
      <c r="U1391" s="499" t="s">
        <v>4790</v>
      </c>
    </row>
    <row r="1392" spans="1:21" ht="17.45" customHeight="1">
      <c r="A1392" s="738" t="s">
        <v>1611</v>
      </c>
      <c r="B1392" s="39">
        <v>1387</v>
      </c>
      <c r="C1392" s="380" t="s">
        <v>4784</v>
      </c>
      <c r="D1392" s="643" t="s">
        <v>4785</v>
      </c>
      <c r="E1392" s="246" t="s">
        <v>4786</v>
      </c>
      <c r="F1392" s="220"/>
      <c r="G1392" s="220"/>
      <c r="H1392" s="223" t="s">
        <v>5244</v>
      </c>
      <c r="I1392" s="57" t="s">
        <v>5245</v>
      </c>
      <c r="J1392" s="57" t="s">
        <v>5246</v>
      </c>
      <c r="K1392" s="415">
        <v>44196</v>
      </c>
      <c r="L1392" s="415">
        <v>44926</v>
      </c>
      <c r="M1392" s="64">
        <v>24</v>
      </c>
      <c r="N1392" s="358">
        <v>4656000</v>
      </c>
      <c r="O1392" s="64">
        <f t="shared" si="102"/>
        <v>194000</v>
      </c>
      <c r="P1392" s="116">
        <f t="shared" ca="1" si="103"/>
        <v>12.310769695216004</v>
      </c>
      <c r="Q1392" s="117">
        <f t="shared" ca="1" si="104"/>
        <v>2328000</v>
      </c>
      <c r="R1392" s="61">
        <f>'[1]Pins Indonesia'!J7193</f>
        <v>825000</v>
      </c>
      <c r="S1392" s="118">
        <f>'[1]Pins Indonesia'!F7194</f>
        <v>0</v>
      </c>
      <c r="T1392" s="38">
        <f t="shared" si="101"/>
        <v>3831000</v>
      </c>
      <c r="U1392" s="499" t="s">
        <v>4790</v>
      </c>
    </row>
    <row r="1393" spans="1:21" ht="17.45" customHeight="1">
      <c r="A1393" s="738" t="s">
        <v>1611</v>
      </c>
      <c r="B1393" s="26">
        <v>1388</v>
      </c>
      <c r="C1393" s="380" t="s">
        <v>4784</v>
      </c>
      <c r="D1393" s="643" t="s">
        <v>4785</v>
      </c>
      <c r="E1393" s="246" t="s">
        <v>4786</v>
      </c>
      <c r="F1393" s="220"/>
      <c r="G1393" s="220"/>
      <c r="H1393" s="223" t="s">
        <v>5247</v>
      </c>
      <c r="I1393" s="57" t="s">
        <v>5248</v>
      </c>
      <c r="J1393" s="57" t="s">
        <v>5249</v>
      </c>
      <c r="K1393" s="415">
        <v>44196</v>
      </c>
      <c r="L1393" s="415">
        <v>44926</v>
      </c>
      <c r="M1393" s="64">
        <v>24</v>
      </c>
      <c r="N1393" s="358">
        <v>4656000</v>
      </c>
      <c r="O1393" s="64">
        <f t="shared" si="102"/>
        <v>194000</v>
      </c>
      <c r="P1393" s="116">
        <f t="shared" ca="1" si="103"/>
        <v>12.310769695216004</v>
      </c>
      <c r="Q1393" s="117">
        <f t="shared" ca="1" si="104"/>
        <v>2328000</v>
      </c>
      <c r="R1393" s="61">
        <f>'[1]Pins Indonesia'!J7241</f>
        <v>825000</v>
      </c>
      <c r="S1393" s="118">
        <f>'[1]Pins Indonesia'!F7242</f>
        <v>0</v>
      </c>
      <c r="T1393" s="38">
        <f t="shared" si="101"/>
        <v>3831000</v>
      </c>
      <c r="U1393" s="499" t="s">
        <v>4790</v>
      </c>
    </row>
    <row r="1394" spans="1:21" ht="17.45" customHeight="1">
      <c r="A1394" s="738" t="s">
        <v>1611</v>
      </c>
      <c r="B1394" s="39">
        <v>1389</v>
      </c>
      <c r="C1394" s="380" t="s">
        <v>4784</v>
      </c>
      <c r="D1394" s="643" t="s">
        <v>4785</v>
      </c>
      <c r="E1394" s="246" t="s">
        <v>4786</v>
      </c>
      <c r="F1394" s="220"/>
      <c r="G1394" s="220"/>
      <c r="H1394" s="223" t="s">
        <v>5250</v>
      </c>
      <c r="I1394" s="57" t="s">
        <v>5251</v>
      </c>
      <c r="J1394" s="57" t="s">
        <v>5252</v>
      </c>
      <c r="K1394" s="415">
        <v>44196</v>
      </c>
      <c r="L1394" s="415">
        <v>44926</v>
      </c>
      <c r="M1394" s="64">
        <v>24</v>
      </c>
      <c r="N1394" s="358">
        <v>4656000</v>
      </c>
      <c r="O1394" s="64">
        <f t="shared" si="102"/>
        <v>194000</v>
      </c>
      <c r="P1394" s="116">
        <f t="shared" ca="1" si="103"/>
        <v>12.310769695216004</v>
      </c>
      <c r="Q1394" s="117">
        <f t="shared" ca="1" si="104"/>
        <v>2328000</v>
      </c>
      <c r="R1394" s="61">
        <f>'[1]Pins Indonesia'!J7289</f>
        <v>825000</v>
      </c>
      <c r="S1394" s="118">
        <f>'[1]Pins Indonesia'!F7290</f>
        <v>0</v>
      </c>
      <c r="T1394" s="38">
        <f t="shared" si="101"/>
        <v>3831000</v>
      </c>
      <c r="U1394" s="499" t="s">
        <v>4790</v>
      </c>
    </row>
    <row r="1395" spans="1:21" ht="17.45" customHeight="1">
      <c r="A1395" s="738" t="s">
        <v>1611</v>
      </c>
      <c r="B1395" s="26">
        <v>1390</v>
      </c>
      <c r="C1395" s="380" t="s">
        <v>4784</v>
      </c>
      <c r="D1395" s="643" t="s">
        <v>4785</v>
      </c>
      <c r="E1395" s="246" t="s">
        <v>4786</v>
      </c>
      <c r="F1395" s="220"/>
      <c r="G1395" s="220"/>
      <c r="H1395" s="223" t="s">
        <v>5253</v>
      </c>
      <c r="I1395" s="57" t="s">
        <v>5254</v>
      </c>
      <c r="J1395" s="57" t="s">
        <v>5255</v>
      </c>
      <c r="K1395" s="415">
        <v>44196</v>
      </c>
      <c r="L1395" s="415">
        <v>44926</v>
      </c>
      <c r="M1395" s="64">
        <v>24</v>
      </c>
      <c r="N1395" s="358">
        <v>4656000</v>
      </c>
      <c r="O1395" s="64">
        <f t="shared" si="102"/>
        <v>194000</v>
      </c>
      <c r="P1395" s="116">
        <f t="shared" ca="1" si="103"/>
        <v>12.310769695216004</v>
      </c>
      <c r="Q1395" s="117">
        <f t="shared" ca="1" si="104"/>
        <v>2328000</v>
      </c>
      <c r="R1395" s="61">
        <f>'[1]Pins Indonesia'!J7336</f>
        <v>825000</v>
      </c>
      <c r="S1395" s="118">
        <f>'[1]Pins Indonesia'!F7337</f>
        <v>0</v>
      </c>
      <c r="T1395" s="38">
        <f t="shared" si="101"/>
        <v>3831000</v>
      </c>
      <c r="U1395" s="499" t="s">
        <v>4790</v>
      </c>
    </row>
    <row r="1396" spans="1:21" ht="17.45" customHeight="1">
      <c r="A1396" s="738" t="s">
        <v>1611</v>
      </c>
      <c r="B1396" s="39">
        <v>1391</v>
      </c>
      <c r="C1396" s="380" t="s">
        <v>4784</v>
      </c>
      <c r="D1396" s="643" t="s">
        <v>4785</v>
      </c>
      <c r="E1396" s="246" t="s">
        <v>4786</v>
      </c>
      <c r="F1396" s="220"/>
      <c r="G1396" s="220"/>
      <c r="H1396" s="223" t="s">
        <v>5256</v>
      </c>
      <c r="I1396" s="57" t="s">
        <v>5257</v>
      </c>
      <c r="J1396" s="57" t="s">
        <v>5258</v>
      </c>
      <c r="K1396" s="415">
        <v>44196</v>
      </c>
      <c r="L1396" s="415">
        <v>44926</v>
      </c>
      <c r="M1396" s="64">
        <v>24</v>
      </c>
      <c r="N1396" s="358">
        <v>4656000</v>
      </c>
      <c r="O1396" s="64">
        <f t="shared" si="102"/>
        <v>194000</v>
      </c>
      <c r="P1396" s="116">
        <f t="shared" ca="1" si="103"/>
        <v>12.310769695216004</v>
      </c>
      <c r="Q1396" s="117">
        <f t="shared" ca="1" si="104"/>
        <v>2328000</v>
      </c>
      <c r="R1396" s="61">
        <f>'[1]Pins Indonesia'!J7383</f>
        <v>825000</v>
      </c>
      <c r="S1396" s="118">
        <f>'[1]Pins Indonesia'!F7384</f>
        <v>0</v>
      </c>
      <c r="T1396" s="38">
        <f t="shared" si="101"/>
        <v>3831000</v>
      </c>
      <c r="U1396" s="499" t="s">
        <v>4790</v>
      </c>
    </row>
    <row r="1397" spans="1:21" ht="17.45" customHeight="1">
      <c r="A1397" s="738" t="s">
        <v>1611</v>
      </c>
      <c r="B1397" s="26">
        <v>1392</v>
      </c>
      <c r="C1397" s="380" t="s">
        <v>4784</v>
      </c>
      <c r="D1397" s="643" t="s">
        <v>4785</v>
      </c>
      <c r="E1397" s="246" t="s">
        <v>4786</v>
      </c>
      <c r="F1397" s="220"/>
      <c r="G1397" s="220"/>
      <c r="H1397" s="223" t="s">
        <v>5259</v>
      </c>
      <c r="I1397" s="57" t="s">
        <v>5260</v>
      </c>
      <c r="J1397" s="57" t="s">
        <v>5261</v>
      </c>
      <c r="K1397" s="415">
        <v>44196</v>
      </c>
      <c r="L1397" s="415">
        <v>44926</v>
      </c>
      <c r="M1397" s="64">
        <v>24</v>
      </c>
      <c r="N1397" s="358">
        <v>4656000</v>
      </c>
      <c r="O1397" s="64">
        <f t="shared" si="102"/>
        <v>194000</v>
      </c>
      <c r="P1397" s="116">
        <f t="shared" ca="1" si="103"/>
        <v>12.310769695216004</v>
      </c>
      <c r="Q1397" s="117">
        <f t="shared" ca="1" si="104"/>
        <v>2328000</v>
      </c>
      <c r="R1397" s="61">
        <f>'[1]Pins Indonesia'!J7430</f>
        <v>825000</v>
      </c>
      <c r="S1397" s="118">
        <f>'[1]Pins Indonesia'!F7431</f>
        <v>0</v>
      </c>
      <c r="T1397" s="38">
        <f t="shared" ref="T1397:T1460" si="105">N1397-R1397</f>
        <v>3831000</v>
      </c>
      <c r="U1397" s="499" t="s">
        <v>4790</v>
      </c>
    </row>
    <row r="1398" spans="1:21" ht="17.45" customHeight="1">
      <c r="A1398" s="738" t="s">
        <v>1611</v>
      </c>
      <c r="B1398" s="39">
        <v>1393</v>
      </c>
      <c r="C1398" s="380" t="s">
        <v>4784</v>
      </c>
      <c r="D1398" s="643" t="s">
        <v>4785</v>
      </c>
      <c r="E1398" s="246" t="s">
        <v>4786</v>
      </c>
      <c r="F1398" s="220"/>
      <c r="G1398" s="220"/>
      <c r="H1398" s="223" t="s">
        <v>5262</v>
      </c>
      <c r="I1398" s="57" t="s">
        <v>5263</v>
      </c>
      <c r="J1398" s="57" t="s">
        <v>5264</v>
      </c>
      <c r="K1398" s="415">
        <v>44196</v>
      </c>
      <c r="L1398" s="415">
        <v>44926</v>
      </c>
      <c r="M1398" s="64">
        <v>24</v>
      </c>
      <c r="N1398" s="358">
        <v>4656000</v>
      </c>
      <c r="O1398" s="64">
        <f t="shared" si="102"/>
        <v>194000</v>
      </c>
      <c r="P1398" s="116">
        <f t="shared" ca="1" si="103"/>
        <v>12.310769695216004</v>
      </c>
      <c r="Q1398" s="117">
        <f t="shared" ca="1" si="104"/>
        <v>2328000</v>
      </c>
      <c r="R1398" s="61">
        <f>'[1]Pins Indonesia'!J7477</f>
        <v>825000</v>
      </c>
      <c r="S1398" s="118">
        <f>'[1]Pins Indonesia'!F7478</f>
        <v>0</v>
      </c>
      <c r="T1398" s="38">
        <f t="shared" si="105"/>
        <v>3831000</v>
      </c>
      <c r="U1398" s="499" t="s">
        <v>4790</v>
      </c>
    </row>
    <row r="1399" spans="1:21" ht="17.45" customHeight="1">
      <c r="A1399" s="738" t="s">
        <v>1611</v>
      </c>
      <c r="B1399" s="26">
        <v>1394</v>
      </c>
      <c r="C1399" s="380" t="s">
        <v>4784</v>
      </c>
      <c r="D1399" s="643" t="s">
        <v>4785</v>
      </c>
      <c r="E1399" s="246" t="s">
        <v>4786</v>
      </c>
      <c r="F1399" s="220"/>
      <c r="G1399" s="220"/>
      <c r="H1399" s="223" t="s">
        <v>5265</v>
      </c>
      <c r="I1399" s="57" t="s">
        <v>5266</v>
      </c>
      <c r="J1399" s="57" t="s">
        <v>5267</v>
      </c>
      <c r="K1399" s="415">
        <v>44196</v>
      </c>
      <c r="L1399" s="415">
        <v>44926</v>
      </c>
      <c r="M1399" s="64">
        <v>24</v>
      </c>
      <c r="N1399" s="358">
        <v>4656000</v>
      </c>
      <c r="O1399" s="64">
        <f t="shared" si="102"/>
        <v>194000</v>
      </c>
      <c r="P1399" s="116">
        <f t="shared" ca="1" si="103"/>
        <v>12.310769695216004</v>
      </c>
      <c r="Q1399" s="117">
        <f t="shared" ca="1" si="104"/>
        <v>2328000</v>
      </c>
      <c r="R1399" s="61">
        <f>'[1]Pins Indonesia'!J7525</f>
        <v>825000</v>
      </c>
      <c r="S1399" s="118">
        <f>'[1]Pins Indonesia'!F7526</f>
        <v>0</v>
      </c>
      <c r="T1399" s="38">
        <f t="shared" si="105"/>
        <v>3831000</v>
      </c>
      <c r="U1399" s="499" t="s">
        <v>4790</v>
      </c>
    </row>
    <row r="1400" spans="1:21" ht="17.45" customHeight="1">
      <c r="A1400" s="738" t="s">
        <v>1611</v>
      </c>
      <c r="B1400" s="39">
        <v>1395</v>
      </c>
      <c r="C1400" s="380" t="s">
        <v>4784</v>
      </c>
      <c r="D1400" s="643" t="s">
        <v>4785</v>
      </c>
      <c r="E1400" s="246" t="s">
        <v>4786</v>
      </c>
      <c r="F1400" s="220"/>
      <c r="G1400" s="220"/>
      <c r="H1400" s="223" t="s">
        <v>5268</v>
      </c>
      <c r="I1400" s="57" t="s">
        <v>5269</v>
      </c>
      <c r="J1400" s="57" t="s">
        <v>5270</v>
      </c>
      <c r="K1400" s="415">
        <v>44196</v>
      </c>
      <c r="L1400" s="415">
        <v>44926</v>
      </c>
      <c r="M1400" s="64">
        <v>24</v>
      </c>
      <c r="N1400" s="358">
        <v>4656000</v>
      </c>
      <c r="O1400" s="64">
        <f t="shared" si="102"/>
        <v>194000</v>
      </c>
      <c r="P1400" s="116">
        <f t="shared" ca="1" si="103"/>
        <v>12.310769695216004</v>
      </c>
      <c r="Q1400" s="117">
        <f t="shared" ca="1" si="104"/>
        <v>2328000</v>
      </c>
      <c r="R1400" s="61">
        <f>'[1]Pins Indonesia'!J7573</f>
        <v>825000</v>
      </c>
      <c r="S1400" s="118">
        <f>'[1]Pins Indonesia'!F7574</f>
        <v>0</v>
      </c>
      <c r="T1400" s="38">
        <f t="shared" si="105"/>
        <v>3831000</v>
      </c>
      <c r="U1400" s="499" t="s">
        <v>4790</v>
      </c>
    </row>
    <row r="1401" spans="1:21" ht="17.45" customHeight="1">
      <c r="A1401" s="738" t="s">
        <v>1611</v>
      </c>
      <c r="B1401" s="26">
        <v>1396</v>
      </c>
      <c r="C1401" s="380" t="s">
        <v>4784</v>
      </c>
      <c r="D1401" s="668" t="s">
        <v>4785</v>
      </c>
      <c r="E1401" s="246" t="s">
        <v>4786</v>
      </c>
      <c r="F1401" s="220"/>
      <c r="G1401" s="220"/>
      <c r="H1401" s="223" t="s">
        <v>5271</v>
      </c>
      <c r="I1401" s="57" t="s">
        <v>5272</v>
      </c>
      <c r="J1401" s="57" t="s">
        <v>5273</v>
      </c>
      <c r="K1401" s="415">
        <v>44196</v>
      </c>
      <c r="L1401" s="415">
        <v>44926</v>
      </c>
      <c r="M1401" s="64">
        <v>24</v>
      </c>
      <c r="N1401" s="358">
        <v>4656000</v>
      </c>
      <c r="O1401" s="64">
        <f t="shared" si="102"/>
        <v>194000</v>
      </c>
      <c r="P1401" s="116">
        <f t="shared" ca="1" si="103"/>
        <v>12.310769695216004</v>
      </c>
      <c r="Q1401" s="117">
        <f t="shared" ca="1" si="104"/>
        <v>2328000</v>
      </c>
      <c r="R1401" s="61">
        <f>'[1]Pins Indonesia'!J7620</f>
        <v>825000</v>
      </c>
      <c r="S1401" s="118">
        <f>'[1]Pins Indonesia'!F7621</f>
        <v>0</v>
      </c>
      <c r="T1401" s="38">
        <f t="shared" si="105"/>
        <v>3831000</v>
      </c>
      <c r="U1401" s="499" t="s">
        <v>4790</v>
      </c>
    </row>
    <row r="1402" spans="1:21" ht="17.45" customHeight="1" thickBot="1">
      <c r="A1402" s="738"/>
      <c r="B1402" s="39">
        <v>1397</v>
      </c>
      <c r="C1402" s="394" t="s">
        <v>5274</v>
      </c>
      <c r="D1402" s="668" t="s">
        <v>4785</v>
      </c>
      <c r="E1402" s="362" t="s">
        <v>5275</v>
      </c>
      <c r="F1402" s="365"/>
      <c r="G1402" s="365"/>
      <c r="H1402" s="308" t="s">
        <v>5276</v>
      </c>
      <c r="I1402" s="69" t="s">
        <v>5277</v>
      </c>
      <c r="J1402" s="69" t="s">
        <v>5278</v>
      </c>
      <c r="K1402" s="459">
        <v>44500</v>
      </c>
      <c r="L1402" s="459">
        <v>45596</v>
      </c>
      <c r="M1402" s="73">
        <v>36</v>
      </c>
      <c r="N1402" s="367">
        <v>18000000</v>
      </c>
      <c r="O1402" s="73">
        <f t="shared" si="102"/>
        <v>500000</v>
      </c>
      <c r="P1402" s="116">
        <f t="shared" ca="1" si="103"/>
        <v>2.1774363618826706</v>
      </c>
      <c r="Q1402" s="117">
        <f t="shared" ca="1" si="104"/>
        <v>1000000</v>
      </c>
      <c r="R1402" s="61">
        <f>'[1]Pins Indonesia'!J7621</f>
        <v>0</v>
      </c>
      <c r="S1402" s="134"/>
      <c r="T1402" s="38">
        <f t="shared" si="105"/>
        <v>18000000</v>
      </c>
      <c r="U1402" s="499"/>
    </row>
    <row r="1403" spans="1:21" ht="17.45" customHeight="1">
      <c r="B1403" s="26">
        <v>1398</v>
      </c>
      <c r="C1403" s="641" t="s">
        <v>5279</v>
      </c>
      <c r="D1403" s="642" t="s">
        <v>5280</v>
      </c>
      <c r="E1403" s="240" t="s">
        <v>5281</v>
      </c>
      <c r="F1403" s="199"/>
      <c r="G1403" s="199"/>
      <c r="H1403" s="203" t="s">
        <v>5282</v>
      </c>
      <c r="I1403" s="204" t="s">
        <v>5283</v>
      </c>
      <c r="J1403" s="204" t="s">
        <v>5284</v>
      </c>
      <c r="K1403" s="446">
        <v>44196</v>
      </c>
      <c r="L1403" s="446">
        <v>45291</v>
      </c>
      <c r="M1403" s="178">
        <v>36</v>
      </c>
      <c r="N1403" s="353">
        <v>25200000</v>
      </c>
      <c r="O1403" s="178">
        <f t="shared" si="102"/>
        <v>700000</v>
      </c>
      <c r="P1403" s="288">
        <f t="shared" ca="1" si="103"/>
        <v>12.310769695216004</v>
      </c>
      <c r="Q1403" s="289">
        <f t="shared" ca="1" si="104"/>
        <v>8400000</v>
      </c>
      <c r="R1403" s="179"/>
      <c r="S1403" s="695"/>
      <c r="T1403" s="25">
        <f t="shared" si="105"/>
        <v>25200000</v>
      </c>
      <c r="U1403" s="174"/>
    </row>
    <row r="1404" spans="1:21" ht="17.45" customHeight="1">
      <c r="B1404" s="39">
        <v>1399</v>
      </c>
      <c r="C1404" s="377" t="s">
        <v>5285</v>
      </c>
      <c r="D1404" s="706" t="s">
        <v>5280</v>
      </c>
      <c r="E1404" s="209" t="s">
        <v>5281</v>
      </c>
      <c r="F1404" s="210"/>
      <c r="G1404" s="210"/>
      <c r="H1404" s="211" t="s">
        <v>5286</v>
      </c>
      <c r="I1404" s="212" t="s">
        <v>5287</v>
      </c>
      <c r="J1404" s="212" t="s">
        <v>5288</v>
      </c>
      <c r="K1404" s="213">
        <v>44196</v>
      </c>
      <c r="L1404" s="213">
        <v>45291</v>
      </c>
      <c r="M1404" s="214">
        <v>36</v>
      </c>
      <c r="N1404" s="215">
        <v>25200000</v>
      </c>
      <c r="O1404" s="214">
        <f t="shared" si="102"/>
        <v>700000</v>
      </c>
      <c r="P1404" s="116">
        <f t="shared" ca="1" si="103"/>
        <v>12.310769695216004</v>
      </c>
      <c r="Q1404" s="117">
        <f t="shared" ca="1" si="104"/>
        <v>8400000</v>
      </c>
      <c r="R1404" s="105">
        <f>'[1]Cirebon Power'!J774</f>
        <v>1591000</v>
      </c>
      <c r="S1404" s="218">
        <f>'[1]Cirebon Power'!F775</f>
        <v>2</v>
      </c>
      <c r="T1404" s="630">
        <f t="shared" si="105"/>
        <v>23609000</v>
      </c>
      <c r="U1404" s="174"/>
    </row>
    <row r="1405" spans="1:21" ht="17.45" customHeight="1">
      <c r="B1405" s="26">
        <v>1400</v>
      </c>
      <c r="C1405" s="377" t="s">
        <v>5289</v>
      </c>
      <c r="D1405" s="706" t="s">
        <v>5280</v>
      </c>
      <c r="E1405" s="209" t="s">
        <v>5290</v>
      </c>
      <c r="F1405" s="210"/>
      <c r="G1405" s="210" t="s">
        <v>5291</v>
      </c>
      <c r="H1405" s="211" t="s">
        <v>5292</v>
      </c>
      <c r="I1405" s="212" t="s">
        <v>5293</v>
      </c>
      <c r="J1405" s="212" t="s">
        <v>5294</v>
      </c>
      <c r="K1405" s="213">
        <v>44196</v>
      </c>
      <c r="L1405" s="213">
        <v>45291</v>
      </c>
      <c r="M1405" s="214">
        <v>36</v>
      </c>
      <c r="N1405" s="215">
        <v>43200000</v>
      </c>
      <c r="O1405" s="214">
        <f t="shared" si="102"/>
        <v>1200000</v>
      </c>
      <c r="P1405" s="116">
        <f t="shared" ca="1" si="103"/>
        <v>12.310769695216004</v>
      </c>
      <c r="Q1405" s="117">
        <f t="shared" ca="1" si="104"/>
        <v>14400000</v>
      </c>
      <c r="R1405" s="105">
        <f>'[1]Cirebon Power'!J415</f>
        <v>2774550</v>
      </c>
      <c r="S1405" s="218">
        <f>'[1]Cirebon Power'!F416</f>
        <v>2</v>
      </c>
      <c r="T1405" s="630">
        <f t="shared" si="105"/>
        <v>40425450</v>
      </c>
      <c r="U1405" s="174"/>
    </row>
    <row r="1406" spans="1:21" ht="17.45" customHeight="1">
      <c r="B1406" s="39">
        <v>1401</v>
      </c>
      <c r="C1406" s="377" t="s">
        <v>5289</v>
      </c>
      <c r="D1406" s="706" t="s">
        <v>5280</v>
      </c>
      <c r="E1406" s="209" t="s">
        <v>5290</v>
      </c>
      <c r="F1406" s="210"/>
      <c r="G1406" s="210" t="s">
        <v>5295</v>
      </c>
      <c r="H1406" s="211" t="s">
        <v>5296</v>
      </c>
      <c r="I1406" s="212" t="s">
        <v>5297</v>
      </c>
      <c r="J1406" s="212" t="s">
        <v>5298</v>
      </c>
      <c r="K1406" s="213">
        <v>44196</v>
      </c>
      <c r="L1406" s="213">
        <v>45291</v>
      </c>
      <c r="M1406" s="214">
        <v>36</v>
      </c>
      <c r="N1406" s="215">
        <v>43200000</v>
      </c>
      <c r="O1406" s="214">
        <f t="shared" si="102"/>
        <v>1200000</v>
      </c>
      <c r="P1406" s="116">
        <f t="shared" ca="1" si="103"/>
        <v>12.310769695216004</v>
      </c>
      <c r="Q1406" s="117">
        <f t="shared" ca="1" si="104"/>
        <v>14400000</v>
      </c>
      <c r="R1406" s="105">
        <f>'[1]Cirebon Power'!J476</f>
        <v>2872690</v>
      </c>
      <c r="S1406" s="218">
        <f>'[1]Cirebon Power'!F477</f>
        <v>5</v>
      </c>
      <c r="T1406" s="630">
        <f t="shared" si="105"/>
        <v>40327310</v>
      </c>
      <c r="U1406" s="174"/>
    </row>
    <row r="1407" spans="1:21" ht="17.45" customHeight="1">
      <c r="B1407" s="26">
        <v>1402</v>
      </c>
      <c r="C1407" s="377" t="s">
        <v>5299</v>
      </c>
      <c r="D1407" s="706" t="s">
        <v>5280</v>
      </c>
      <c r="E1407" s="209" t="s">
        <v>905</v>
      </c>
      <c r="F1407" s="210"/>
      <c r="G1407" s="210"/>
      <c r="H1407" s="211" t="s">
        <v>5300</v>
      </c>
      <c r="I1407" s="212" t="s">
        <v>5301</v>
      </c>
      <c r="J1407" s="212" t="s">
        <v>5302</v>
      </c>
      <c r="K1407" s="213">
        <v>44196</v>
      </c>
      <c r="L1407" s="213">
        <v>46022</v>
      </c>
      <c r="M1407" s="214">
        <v>60</v>
      </c>
      <c r="N1407" s="215">
        <v>42000000</v>
      </c>
      <c r="O1407" s="214">
        <f t="shared" si="102"/>
        <v>700000</v>
      </c>
      <c r="P1407" s="116">
        <f t="shared" ca="1" si="103"/>
        <v>12.310769695216004</v>
      </c>
      <c r="Q1407" s="117">
        <f t="shared" ca="1" si="104"/>
        <v>8400000</v>
      </c>
      <c r="R1407" s="105">
        <f>'[1]Cirebon Power'!J714</f>
        <v>43890</v>
      </c>
      <c r="S1407" s="218">
        <f>'[1]Cirebon Power'!F715</f>
        <v>1</v>
      </c>
      <c r="T1407" s="630">
        <f t="shared" si="105"/>
        <v>41956110</v>
      </c>
      <c r="U1407" s="174"/>
    </row>
    <row r="1408" spans="1:21" ht="17.45" customHeight="1">
      <c r="B1408" s="39">
        <v>1403</v>
      </c>
      <c r="C1408" s="380" t="s">
        <v>5303</v>
      </c>
      <c r="D1408" s="706" t="s">
        <v>5280</v>
      </c>
      <c r="E1408" s="246" t="s">
        <v>988</v>
      </c>
      <c r="F1408" s="220"/>
      <c r="G1408" s="220"/>
      <c r="H1408" s="223" t="s">
        <v>5304</v>
      </c>
      <c r="I1408" s="57" t="s">
        <v>5305</v>
      </c>
      <c r="J1408" s="57" t="s">
        <v>5306</v>
      </c>
      <c r="K1408" s="213">
        <v>44196</v>
      </c>
      <c r="L1408" s="213">
        <v>45291</v>
      </c>
      <c r="M1408" s="214">
        <v>36</v>
      </c>
      <c r="N1408" s="358">
        <v>25200000</v>
      </c>
      <c r="O1408" s="64">
        <f t="shared" si="102"/>
        <v>700000</v>
      </c>
      <c r="P1408" s="116">
        <f t="shared" ca="1" si="103"/>
        <v>12.310769695216004</v>
      </c>
      <c r="Q1408" s="117">
        <f t="shared" ca="1" si="104"/>
        <v>8400000</v>
      </c>
      <c r="R1408" s="61">
        <f>'[1]Cirebon Power'!J235</f>
        <v>504925</v>
      </c>
      <c r="S1408" s="118">
        <f>'[1]Cirebon Power'!F236</f>
        <v>2</v>
      </c>
      <c r="T1408" s="38">
        <f t="shared" si="105"/>
        <v>24695075</v>
      </c>
      <c r="U1408" s="174"/>
    </row>
    <row r="1409" spans="1:21" ht="17.45" customHeight="1">
      <c r="B1409" s="26">
        <v>1404</v>
      </c>
      <c r="C1409" s="380" t="s">
        <v>5307</v>
      </c>
      <c r="D1409" s="706" t="s">
        <v>5280</v>
      </c>
      <c r="E1409" s="246" t="s">
        <v>969</v>
      </c>
      <c r="F1409" s="220"/>
      <c r="G1409" s="220"/>
      <c r="H1409" s="223" t="s">
        <v>5308</v>
      </c>
      <c r="I1409" s="57" t="s">
        <v>5309</v>
      </c>
      <c r="J1409" s="57" t="s">
        <v>5310</v>
      </c>
      <c r="K1409" s="213">
        <v>44196</v>
      </c>
      <c r="L1409" s="213">
        <v>45291</v>
      </c>
      <c r="M1409" s="214">
        <v>36</v>
      </c>
      <c r="N1409" s="358">
        <v>54000000</v>
      </c>
      <c r="O1409" s="64">
        <f t="shared" si="102"/>
        <v>1500000</v>
      </c>
      <c r="P1409" s="116">
        <f t="shared" ca="1" si="103"/>
        <v>12.310769695216004</v>
      </c>
      <c r="Q1409" s="117">
        <f t="shared" ca="1" si="104"/>
        <v>18000000</v>
      </c>
      <c r="R1409" s="61">
        <f>'[1]Cirebon Power'!J114</f>
        <v>14608968</v>
      </c>
      <c r="S1409" s="118">
        <f>'[1]Cirebon Power'!F115</f>
        <v>8</v>
      </c>
      <c r="T1409" s="38">
        <f t="shared" si="105"/>
        <v>39391032</v>
      </c>
      <c r="U1409" s="174"/>
    </row>
    <row r="1410" spans="1:21" ht="17.45" customHeight="1">
      <c r="B1410" s="39">
        <v>1405</v>
      </c>
      <c r="C1410" s="380" t="s">
        <v>5307</v>
      </c>
      <c r="D1410" s="706" t="s">
        <v>5280</v>
      </c>
      <c r="E1410" s="246" t="s">
        <v>969</v>
      </c>
      <c r="F1410" s="220"/>
      <c r="G1410" s="220"/>
      <c r="H1410" s="223" t="s">
        <v>5311</v>
      </c>
      <c r="I1410" s="57" t="s">
        <v>5312</v>
      </c>
      <c r="J1410" s="57" t="s">
        <v>5313</v>
      </c>
      <c r="K1410" s="213">
        <v>44196</v>
      </c>
      <c r="L1410" s="213">
        <v>45291</v>
      </c>
      <c r="M1410" s="214">
        <v>36</v>
      </c>
      <c r="N1410" s="358">
        <v>54000000</v>
      </c>
      <c r="O1410" s="64">
        <f t="shared" si="102"/>
        <v>1500000</v>
      </c>
      <c r="P1410" s="116">
        <f t="shared" ca="1" si="103"/>
        <v>12.310769695216004</v>
      </c>
      <c r="Q1410" s="117">
        <f t="shared" ca="1" si="104"/>
        <v>18000000</v>
      </c>
      <c r="R1410" s="61">
        <f>'[1]Cirebon Power'!J174</f>
        <v>7560316</v>
      </c>
      <c r="S1410" s="118">
        <f>'[1]Cirebon Power'!F175</f>
        <v>7</v>
      </c>
      <c r="T1410" s="38">
        <f t="shared" si="105"/>
        <v>46439684</v>
      </c>
      <c r="U1410" s="174"/>
    </row>
    <row r="1411" spans="1:21" ht="17.45" customHeight="1">
      <c r="B1411" s="26">
        <v>1406</v>
      </c>
      <c r="C1411" s="380" t="s">
        <v>5307</v>
      </c>
      <c r="D1411" s="706" t="s">
        <v>5280</v>
      </c>
      <c r="E1411" s="246" t="s">
        <v>969</v>
      </c>
      <c r="F1411" s="220"/>
      <c r="G1411" s="220"/>
      <c r="H1411" s="223" t="s">
        <v>5314</v>
      </c>
      <c r="I1411" s="57" t="s">
        <v>5315</v>
      </c>
      <c r="J1411" s="57" t="s">
        <v>5316</v>
      </c>
      <c r="K1411" s="213">
        <v>44196</v>
      </c>
      <c r="L1411" s="213">
        <v>45291</v>
      </c>
      <c r="M1411" s="214">
        <v>36</v>
      </c>
      <c r="N1411" s="358">
        <v>54000000</v>
      </c>
      <c r="O1411" s="64">
        <f t="shared" si="102"/>
        <v>1500000</v>
      </c>
      <c r="P1411" s="116">
        <f t="shared" ca="1" si="103"/>
        <v>12.310769695216004</v>
      </c>
      <c r="Q1411" s="117">
        <f t="shared" ca="1" si="104"/>
        <v>18000000</v>
      </c>
      <c r="R1411" s="61">
        <f>'[1]Cirebon Power'!J593</f>
        <v>3686161</v>
      </c>
      <c r="S1411" s="118">
        <f>'[1]Cirebon Power'!F594</f>
        <v>4</v>
      </c>
      <c r="T1411" s="38">
        <f t="shared" si="105"/>
        <v>50313839</v>
      </c>
      <c r="U1411" s="174"/>
    </row>
    <row r="1412" spans="1:21" ht="17.45" customHeight="1">
      <c r="B1412" s="39">
        <v>1407</v>
      </c>
      <c r="C1412" s="380" t="s">
        <v>5317</v>
      </c>
      <c r="D1412" s="706" t="s">
        <v>5280</v>
      </c>
      <c r="E1412" s="246" t="s">
        <v>4518</v>
      </c>
      <c r="F1412" s="220"/>
      <c r="G1412" s="220"/>
      <c r="H1412" s="223" t="s">
        <v>5318</v>
      </c>
      <c r="I1412" s="57" t="s">
        <v>5319</v>
      </c>
      <c r="J1412" s="57" t="s">
        <v>5320</v>
      </c>
      <c r="K1412" s="213">
        <v>44196</v>
      </c>
      <c r="L1412" s="213">
        <v>45291</v>
      </c>
      <c r="M1412" s="214">
        <v>36</v>
      </c>
      <c r="N1412" s="358">
        <v>52200000</v>
      </c>
      <c r="O1412" s="64">
        <f t="shared" si="102"/>
        <v>1450000</v>
      </c>
      <c r="P1412" s="116">
        <f t="shared" ca="1" si="103"/>
        <v>12.310769695216004</v>
      </c>
      <c r="Q1412" s="117">
        <f t="shared" ca="1" si="104"/>
        <v>17400000</v>
      </c>
      <c r="R1412" s="61">
        <f>'[1]Cirebon Power'!J294</f>
        <v>2606002</v>
      </c>
      <c r="S1412" s="118">
        <f>'[1]Cirebon Power'!F295</f>
        <v>3</v>
      </c>
      <c r="T1412" s="38">
        <f t="shared" si="105"/>
        <v>49593998</v>
      </c>
      <c r="U1412" s="174"/>
    </row>
    <row r="1413" spans="1:21" ht="17.45" customHeight="1">
      <c r="B1413" s="26">
        <v>1408</v>
      </c>
      <c r="C1413" s="380" t="s">
        <v>5317</v>
      </c>
      <c r="D1413" s="706" t="s">
        <v>5280</v>
      </c>
      <c r="E1413" s="246" t="s">
        <v>4518</v>
      </c>
      <c r="F1413" s="220"/>
      <c r="G1413" s="220"/>
      <c r="H1413" s="223" t="s">
        <v>5321</v>
      </c>
      <c r="I1413" s="57" t="s">
        <v>5322</v>
      </c>
      <c r="J1413" s="57" t="s">
        <v>5323</v>
      </c>
      <c r="K1413" s="213">
        <v>44196</v>
      </c>
      <c r="L1413" s="213">
        <v>45291</v>
      </c>
      <c r="M1413" s="214">
        <v>36</v>
      </c>
      <c r="N1413" s="358">
        <v>52200000</v>
      </c>
      <c r="O1413" s="64">
        <f t="shared" si="102"/>
        <v>1450000</v>
      </c>
      <c r="P1413" s="116">
        <f t="shared" ca="1" si="103"/>
        <v>12.310769695216004</v>
      </c>
      <c r="Q1413" s="117">
        <f t="shared" ca="1" si="104"/>
        <v>17400000</v>
      </c>
      <c r="R1413" s="61">
        <f>'[1]Cirebon Power'!J55</f>
        <v>2633052</v>
      </c>
      <c r="S1413" s="118">
        <f>'[1]Cirebon Power'!F56</f>
        <v>3</v>
      </c>
      <c r="T1413" s="38">
        <f t="shared" si="105"/>
        <v>49566948</v>
      </c>
      <c r="U1413" s="174"/>
    </row>
    <row r="1414" spans="1:21" ht="17.45" customHeight="1">
      <c r="B1414" s="39">
        <v>1409</v>
      </c>
      <c r="C1414" s="380" t="s">
        <v>5317</v>
      </c>
      <c r="D1414" s="706" t="s">
        <v>5280</v>
      </c>
      <c r="E1414" s="246" t="s">
        <v>4518</v>
      </c>
      <c r="F1414" s="220"/>
      <c r="G1414" s="220"/>
      <c r="H1414" s="223" t="s">
        <v>5324</v>
      </c>
      <c r="I1414" s="57" t="s">
        <v>5325</v>
      </c>
      <c r="J1414" s="57" t="s">
        <v>5326</v>
      </c>
      <c r="K1414" s="213">
        <v>44196</v>
      </c>
      <c r="L1414" s="213">
        <v>45291</v>
      </c>
      <c r="M1414" s="214">
        <v>36</v>
      </c>
      <c r="N1414" s="358">
        <v>52200000</v>
      </c>
      <c r="O1414" s="64">
        <f t="shared" si="102"/>
        <v>1450000</v>
      </c>
      <c r="P1414" s="116">
        <f t="shared" ca="1" si="103"/>
        <v>12.310769695216004</v>
      </c>
      <c r="Q1414" s="117">
        <f t="shared" ca="1" si="104"/>
        <v>17400000</v>
      </c>
      <c r="R1414" s="61">
        <f>'[1]Cirebon Power'!J355</f>
        <v>1099198</v>
      </c>
      <c r="S1414" s="118">
        <f>'[1]Cirebon Power'!F356</f>
        <v>2</v>
      </c>
      <c r="T1414" s="38">
        <f t="shared" si="105"/>
        <v>51100802</v>
      </c>
      <c r="U1414" s="174"/>
    </row>
    <row r="1415" spans="1:21" ht="17.45" customHeight="1">
      <c r="B1415" s="26">
        <v>1410</v>
      </c>
      <c r="C1415" s="399" t="s">
        <v>5327</v>
      </c>
      <c r="D1415" s="643" t="s">
        <v>5280</v>
      </c>
      <c r="E1415" s="253" t="s">
        <v>4531</v>
      </c>
      <c r="F1415" s="262"/>
      <c r="G1415" s="262"/>
      <c r="H1415" s="335" t="s">
        <v>5328</v>
      </c>
      <c r="I1415" s="336" t="s">
        <v>5329</v>
      </c>
      <c r="J1415" s="336" t="s">
        <v>5330</v>
      </c>
      <c r="K1415" s="459">
        <v>44196</v>
      </c>
      <c r="L1415" s="459">
        <v>45291</v>
      </c>
      <c r="M1415" s="73">
        <v>36</v>
      </c>
      <c r="N1415" s="371">
        <v>25200000</v>
      </c>
      <c r="O1415" s="60">
        <f t="shared" si="102"/>
        <v>700000</v>
      </c>
      <c r="P1415" s="74">
        <f t="shared" ca="1" si="103"/>
        <v>12.310769695216004</v>
      </c>
      <c r="Q1415" s="75">
        <f t="shared" ca="1" si="104"/>
        <v>8400000</v>
      </c>
      <c r="R1415" s="127">
        <f>'[1]Cirebon Power'!J534</f>
        <v>43890</v>
      </c>
      <c r="S1415" s="128">
        <f>'[1]Cirebon Power'!F535</f>
        <v>1</v>
      </c>
      <c r="T1415" s="108">
        <f t="shared" si="105"/>
        <v>25156110</v>
      </c>
      <c r="U1415" s="174"/>
    </row>
    <row r="1416" spans="1:21" ht="17.45" customHeight="1">
      <c r="A1416" s="553" t="s">
        <v>1611</v>
      </c>
      <c r="B1416" s="39">
        <v>1411</v>
      </c>
      <c r="C1416" s="399" t="s">
        <v>5331</v>
      </c>
      <c r="D1416" s="643" t="s">
        <v>5332</v>
      </c>
      <c r="E1416" s="253" t="s">
        <v>5333</v>
      </c>
      <c r="F1416" s="262"/>
      <c r="G1416" s="262"/>
      <c r="H1416" s="335" t="s">
        <v>5334</v>
      </c>
      <c r="I1416" s="336" t="s">
        <v>5335</v>
      </c>
      <c r="J1416" s="336" t="s">
        <v>5336</v>
      </c>
      <c r="K1416" s="415">
        <v>44408</v>
      </c>
      <c r="L1416" s="415">
        <v>46234</v>
      </c>
      <c r="M1416" s="64">
        <v>60</v>
      </c>
      <c r="N1416" s="371">
        <v>108000000</v>
      </c>
      <c r="O1416" s="60">
        <f t="shared" si="102"/>
        <v>1800000</v>
      </c>
      <c r="P1416" s="74">
        <f t="shared" ca="1" si="103"/>
        <v>5.2441030285493371</v>
      </c>
      <c r="Q1416" s="75">
        <f t="shared" ca="1" si="104"/>
        <v>9000000</v>
      </c>
      <c r="R1416" s="127"/>
      <c r="S1416" s="128"/>
      <c r="T1416" s="108">
        <f t="shared" si="105"/>
        <v>108000000</v>
      </c>
      <c r="U1416" s="174"/>
    </row>
    <row r="1417" spans="1:21" ht="17.45" customHeight="1">
      <c r="B1417" s="26">
        <v>1412</v>
      </c>
      <c r="C1417" s="399" t="s">
        <v>5337</v>
      </c>
      <c r="D1417" s="643" t="s">
        <v>5280</v>
      </c>
      <c r="E1417" s="253" t="s">
        <v>4584</v>
      </c>
      <c r="F1417" s="262"/>
      <c r="G1417" s="262"/>
      <c r="H1417" s="335" t="s">
        <v>5338</v>
      </c>
      <c r="I1417" s="336" t="s">
        <v>5339</v>
      </c>
      <c r="J1417" s="336" t="s">
        <v>5340</v>
      </c>
      <c r="K1417" s="415">
        <v>44408</v>
      </c>
      <c r="L1417" s="415">
        <v>45504</v>
      </c>
      <c r="M1417" s="64">
        <v>36</v>
      </c>
      <c r="N1417" s="371">
        <v>36000000</v>
      </c>
      <c r="O1417" s="60">
        <f t="shared" si="102"/>
        <v>1000000</v>
      </c>
      <c r="P1417" s="74">
        <f t="shared" ca="1" si="103"/>
        <v>5.2441030285493371</v>
      </c>
      <c r="Q1417" s="75">
        <f t="shared" ca="1" si="104"/>
        <v>5000000</v>
      </c>
      <c r="R1417" s="127">
        <f>'[1]Cirebon Power'!J835</f>
        <v>3288000</v>
      </c>
      <c r="S1417" s="128">
        <f>'[1]Cirebon Power'!F836</f>
        <v>2</v>
      </c>
      <c r="T1417" s="108">
        <f t="shared" si="105"/>
        <v>32712000</v>
      </c>
      <c r="U1417" s="174"/>
    </row>
    <row r="1418" spans="1:21" ht="17.45" customHeight="1">
      <c r="B1418" s="39">
        <v>1413</v>
      </c>
      <c r="C1418" s="399" t="s">
        <v>5341</v>
      </c>
      <c r="D1418" s="643" t="s">
        <v>5280</v>
      </c>
      <c r="E1418" s="253" t="s">
        <v>5342</v>
      </c>
      <c r="F1418" s="262"/>
      <c r="G1418" s="262"/>
      <c r="H1418" s="335" t="s">
        <v>5343</v>
      </c>
      <c r="I1418" s="336" t="s">
        <v>5344</v>
      </c>
      <c r="J1418" s="336" t="s">
        <v>5345</v>
      </c>
      <c r="K1418" s="415">
        <v>44408</v>
      </c>
      <c r="L1418" s="415">
        <v>45504</v>
      </c>
      <c r="M1418" s="64">
        <v>36</v>
      </c>
      <c r="N1418" s="371">
        <v>36000000</v>
      </c>
      <c r="O1418" s="60">
        <f t="shared" si="102"/>
        <v>1000000</v>
      </c>
      <c r="P1418" s="74">
        <f t="shared" ca="1" si="103"/>
        <v>5.2441030285493371</v>
      </c>
      <c r="Q1418" s="75">
        <f t="shared" ca="1" si="104"/>
        <v>5000000</v>
      </c>
      <c r="R1418" s="127"/>
      <c r="S1418" s="128"/>
      <c r="T1418" s="108">
        <f t="shared" si="105"/>
        <v>36000000</v>
      </c>
      <c r="U1418" s="174"/>
    </row>
    <row r="1419" spans="1:21" ht="17.45" customHeight="1">
      <c r="B1419" s="26">
        <v>1414</v>
      </c>
      <c r="C1419" s="399" t="s">
        <v>5346</v>
      </c>
      <c r="D1419" s="643" t="s">
        <v>5280</v>
      </c>
      <c r="E1419" s="253" t="s">
        <v>4531</v>
      </c>
      <c r="F1419" s="262"/>
      <c r="G1419" s="262"/>
      <c r="H1419" s="335" t="s">
        <v>5347</v>
      </c>
      <c r="I1419" s="336" t="s">
        <v>5348</v>
      </c>
      <c r="J1419" s="336" t="s">
        <v>5349</v>
      </c>
      <c r="K1419" s="415">
        <v>44408</v>
      </c>
      <c r="L1419" s="415">
        <v>45504</v>
      </c>
      <c r="M1419" s="64">
        <v>36</v>
      </c>
      <c r="N1419" s="371">
        <v>28800000</v>
      </c>
      <c r="O1419" s="60">
        <f t="shared" si="102"/>
        <v>800000</v>
      </c>
      <c r="P1419" s="74">
        <f t="shared" ca="1" si="103"/>
        <v>5.2441030285493371</v>
      </c>
      <c r="Q1419" s="75">
        <f t="shared" ca="1" si="104"/>
        <v>4000000</v>
      </c>
      <c r="R1419" s="127"/>
      <c r="S1419" s="128"/>
      <c r="T1419" s="108">
        <f t="shared" si="105"/>
        <v>28800000</v>
      </c>
      <c r="U1419" s="174"/>
    </row>
    <row r="1420" spans="1:21" ht="17.45" customHeight="1" thickBot="1">
      <c r="B1420" s="39">
        <v>1415</v>
      </c>
      <c r="C1420" s="666" t="s">
        <v>5350</v>
      </c>
      <c r="D1420" s="709" t="s">
        <v>5280</v>
      </c>
      <c r="E1420" s="373" t="s">
        <v>209</v>
      </c>
      <c r="F1420" s="372"/>
      <c r="G1420" s="372"/>
      <c r="H1420" s="322" t="s">
        <v>5351</v>
      </c>
      <c r="I1420" s="343" t="s">
        <v>5352</v>
      </c>
      <c r="J1420" s="343" t="s">
        <v>5353</v>
      </c>
      <c r="K1420" s="444">
        <v>44408</v>
      </c>
      <c r="L1420" s="444">
        <v>45504</v>
      </c>
      <c r="M1420" s="193">
        <v>36</v>
      </c>
      <c r="N1420" s="376">
        <v>32400000</v>
      </c>
      <c r="O1420" s="193">
        <f t="shared" si="102"/>
        <v>900000</v>
      </c>
      <c r="P1420" s="194">
        <f t="shared" ca="1" si="103"/>
        <v>5.2441030285493371</v>
      </c>
      <c r="Q1420" s="195">
        <f t="shared" ca="1" si="104"/>
        <v>4500000</v>
      </c>
      <c r="R1420" s="325">
        <f>'[1]Cirebon Power'!J653</f>
        <v>43890</v>
      </c>
      <c r="S1420" s="433">
        <f>'[1]Cirebon Power'!F654</f>
        <v>1</v>
      </c>
      <c r="T1420" s="198">
        <f t="shared" si="105"/>
        <v>32356110</v>
      </c>
      <c r="U1420" s="174"/>
    </row>
    <row r="1421" spans="1:21" ht="17.45" customHeight="1">
      <c r="B1421" s="26">
        <v>1416</v>
      </c>
      <c r="C1421" s="377" t="s">
        <v>5354</v>
      </c>
      <c r="D1421" s="706" t="s">
        <v>5355</v>
      </c>
      <c r="E1421" s="209" t="s">
        <v>993</v>
      </c>
      <c r="F1421" s="210"/>
      <c r="G1421" s="210"/>
      <c r="H1421" s="211" t="s">
        <v>5356</v>
      </c>
      <c r="I1421" s="212" t="s">
        <v>5357</v>
      </c>
      <c r="J1421" s="212" t="s">
        <v>5358</v>
      </c>
      <c r="K1421" s="213">
        <v>44196</v>
      </c>
      <c r="L1421" s="213">
        <v>44561</v>
      </c>
      <c r="M1421" s="214">
        <v>12</v>
      </c>
      <c r="N1421" s="215">
        <v>6000000</v>
      </c>
      <c r="O1421" s="214">
        <f t="shared" si="102"/>
        <v>500000</v>
      </c>
      <c r="P1421" s="216">
        <f t="shared" ca="1" si="103"/>
        <v>12.310769695216004</v>
      </c>
      <c r="Q1421" s="217">
        <f t="shared" ca="1" si="104"/>
        <v>6000000</v>
      </c>
      <c r="R1421" s="105">
        <f>'[1]Infomedia Nusantara'!J30</f>
        <v>11481417</v>
      </c>
      <c r="S1421" s="218">
        <f>'[1]Infomedia Nusantara'!F31</f>
        <v>5</v>
      </c>
      <c r="T1421" s="741">
        <f t="shared" si="105"/>
        <v>-5481417</v>
      </c>
      <c r="U1421" s="174"/>
    </row>
    <row r="1422" spans="1:21" ht="17.45" customHeight="1">
      <c r="B1422" s="39">
        <v>1417</v>
      </c>
      <c r="C1422" s="380" t="s">
        <v>5359</v>
      </c>
      <c r="D1422" s="706" t="s">
        <v>5360</v>
      </c>
      <c r="E1422" s="246" t="s">
        <v>5361</v>
      </c>
      <c r="F1422" s="220"/>
      <c r="G1422" s="220" t="s">
        <v>4388</v>
      </c>
      <c r="H1422" s="223" t="s">
        <v>5362</v>
      </c>
      <c r="I1422" s="57" t="s">
        <v>5363</v>
      </c>
      <c r="J1422" s="57" t="s">
        <v>5364</v>
      </c>
      <c r="K1422" s="213">
        <v>44201</v>
      </c>
      <c r="L1422" s="213">
        <v>44566</v>
      </c>
      <c r="M1422" s="214">
        <v>12</v>
      </c>
      <c r="N1422" s="358">
        <v>22800000</v>
      </c>
      <c r="O1422" s="64">
        <f t="shared" ref="O1422:O1485" si="106">N1422/M1422</f>
        <v>1900000</v>
      </c>
      <c r="P1422" s="116">
        <f t="shared" ca="1" si="103"/>
        <v>12.144103028549337</v>
      </c>
      <c r="Q1422" s="117">
        <f t="shared" ca="1" si="104"/>
        <v>22800000</v>
      </c>
      <c r="R1422" s="61">
        <f>[1]Dafitama!J30</f>
        <v>7671072</v>
      </c>
      <c r="S1422" s="118">
        <f>[1]Dafitama!F31</f>
        <v>4</v>
      </c>
      <c r="T1422" s="38">
        <f t="shared" si="105"/>
        <v>15128928</v>
      </c>
      <c r="U1422" s="174"/>
    </row>
    <row r="1423" spans="1:21" ht="17.45" customHeight="1">
      <c r="B1423" s="26">
        <v>1418</v>
      </c>
      <c r="C1423" s="380" t="s">
        <v>5365</v>
      </c>
      <c r="D1423" s="706" t="s">
        <v>5360</v>
      </c>
      <c r="E1423" s="246" t="s">
        <v>43</v>
      </c>
      <c r="F1423" s="220"/>
      <c r="G1423" s="220" t="s">
        <v>4388</v>
      </c>
      <c r="H1423" s="223" t="s">
        <v>5366</v>
      </c>
      <c r="I1423" s="57" t="s">
        <v>5367</v>
      </c>
      <c r="J1423" s="57" t="s">
        <v>5368</v>
      </c>
      <c r="K1423" s="213">
        <v>44365</v>
      </c>
      <c r="L1423" s="213">
        <v>45461</v>
      </c>
      <c r="M1423" s="214">
        <v>36</v>
      </c>
      <c r="N1423" s="358">
        <v>21600000</v>
      </c>
      <c r="O1423" s="64">
        <f t="shared" si="106"/>
        <v>600000</v>
      </c>
      <c r="P1423" s="116">
        <f t="shared" ca="1" si="103"/>
        <v>6.6774363618826706</v>
      </c>
      <c r="Q1423" s="117">
        <f t="shared" ca="1" si="104"/>
        <v>3600000</v>
      </c>
      <c r="R1423" s="61">
        <f>[1]Dafitama!J90</f>
        <v>844560</v>
      </c>
      <c r="S1423" s="118">
        <f>[1]Dafitama!F91</f>
        <v>1</v>
      </c>
      <c r="T1423" s="38">
        <f t="shared" si="105"/>
        <v>20755440</v>
      </c>
      <c r="U1423" s="174"/>
    </row>
    <row r="1424" spans="1:21" ht="17.45" customHeight="1">
      <c r="B1424" s="39">
        <v>1419</v>
      </c>
      <c r="C1424" s="380" t="s">
        <v>5369</v>
      </c>
      <c r="D1424" s="706" t="s">
        <v>5370</v>
      </c>
      <c r="E1424" s="246" t="s">
        <v>5371</v>
      </c>
      <c r="F1424" s="220"/>
      <c r="G1424" s="220"/>
      <c r="H1424" s="223" t="s">
        <v>5372</v>
      </c>
      <c r="I1424" s="57" t="s">
        <v>5373</v>
      </c>
      <c r="J1424" s="57" t="s">
        <v>5374</v>
      </c>
      <c r="K1424" s="213">
        <v>44235</v>
      </c>
      <c r="L1424" s="213">
        <v>45330</v>
      </c>
      <c r="M1424" s="214">
        <v>36</v>
      </c>
      <c r="N1424" s="358">
        <v>25200000</v>
      </c>
      <c r="O1424" s="64">
        <f t="shared" si="106"/>
        <v>700000</v>
      </c>
      <c r="P1424" s="116">
        <f t="shared" ca="1" si="103"/>
        <v>11.010769695216004</v>
      </c>
      <c r="Q1424" s="117">
        <f t="shared" ca="1" si="104"/>
        <v>7700000</v>
      </c>
      <c r="R1424" s="61"/>
      <c r="S1424" s="118"/>
      <c r="T1424" s="38">
        <f t="shared" si="105"/>
        <v>25200000</v>
      </c>
      <c r="U1424" s="174"/>
    </row>
    <row r="1425" spans="2:21" ht="17.45" customHeight="1">
      <c r="B1425" s="26">
        <v>1420</v>
      </c>
      <c r="C1425" s="380" t="s">
        <v>5375</v>
      </c>
      <c r="D1425" s="706" t="s">
        <v>5376</v>
      </c>
      <c r="E1425" s="246" t="s">
        <v>5377</v>
      </c>
      <c r="F1425" s="220"/>
      <c r="G1425" s="220"/>
      <c r="H1425" s="223" t="s">
        <v>5378</v>
      </c>
      <c r="I1425" s="57" t="s">
        <v>5379</v>
      </c>
      <c r="J1425" s="57" t="s">
        <v>5380</v>
      </c>
      <c r="K1425" s="213">
        <v>44233</v>
      </c>
      <c r="L1425" s="213">
        <v>46059</v>
      </c>
      <c r="M1425" s="214">
        <v>60</v>
      </c>
      <c r="N1425" s="358">
        <v>132000000</v>
      </c>
      <c r="O1425" s="64">
        <f t="shared" si="106"/>
        <v>2200000</v>
      </c>
      <c r="P1425" s="116">
        <f t="shared" ca="1" si="103"/>
        <v>11.07743636188267</v>
      </c>
      <c r="Q1425" s="117">
        <f t="shared" ca="1" si="104"/>
        <v>24200000</v>
      </c>
      <c r="R1425" s="61">
        <f>'[1]Bank Sinarmas'!J31</f>
        <v>749785</v>
      </c>
      <c r="S1425" s="118">
        <f>'[1]Bank Sinarmas'!F32</f>
        <v>2</v>
      </c>
      <c r="T1425" s="38">
        <f t="shared" si="105"/>
        <v>131250215</v>
      </c>
      <c r="U1425" s="174"/>
    </row>
    <row r="1426" spans="2:21" ht="17.45" customHeight="1">
      <c r="B1426" s="39">
        <v>1421</v>
      </c>
      <c r="C1426" s="380" t="s">
        <v>5381</v>
      </c>
      <c r="D1426" s="643" t="s">
        <v>5382</v>
      </c>
      <c r="E1426" s="246" t="s">
        <v>5383</v>
      </c>
      <c r="F1426" s="220"/>
      <c r="G1426" s="220"/>
      <c r="H1426" s="223" t="s">
        <v>5384</v>
      </c>
      <c r="I1426" s="57" t="s">
        <v>5385</v>
      </c>
      <c r="J1426" s="57" t="s">
        <v>5386</v>
      </c>
      <c r="K1426" s="415">
        <v>44243</v>
      </c>
      <c r="L1426" s="415">
        <v>46069</v>
      </c>
      <c r="M1426" s="64">
        <v>60</v>
      </c>
      <c r="N1426" s="358">
        <v>48000000</v>
      </c>
      <c r="O1426" s="64">
        <f t="shared" si="106"/>
        <v>800000</v>
      </c>
      <c r="P1426" s="116">
        <f t="shared" ca="1" si="103"/>
        <v>10.744103028549338</v>
      </c>
      <c r="Q1426" s="117">
        <f t="shared" ca="1" si="104"/>
        <v>8000000</v>
      </c>
      <c r="R1426" s="61"/>
      <c r="S1426" s="118"/>
      <c r="T1426" s="38">
        <f t="shared" si="105"/>
        <v>48000000</v>
      </c>
      <c r="U1426" s="174"/>
    </row>
    <row r="1427" spans="2:21" ht="17.45" customHeight="1">
      <c r="B1427" s="26">
        <v>1422</v>
      </c>
      <c r="C1427" s="377" t="s">
        <v>5387</v>
      </c>
      <c r="D1427" s="643" t="s">
        <v>5382</v>
      </c>
      <c r="E1427" s="209" t="s">
        <v>43</v>
      </c>
      <c r="F1427" s="210"/>
      <c r="G1427" s="210"/>
      <c r="H1427" s="211" t="s">
        <v>5388</v>
      </c>
      <c r="I1427" s="212" t="s">
        <v>5389</v>
      </c>
      <c r="J1427" s="212" t="s">
        <v>5390</v>
      </c>
      <c r="K1427" s="213">
        <v>44347</v>
      </c>
      <c r="L1427" s="213">
        <v>45808</v>
      </c>
      <c r="M1427" s="214">
        <v>48</v>
      </c>
      <c r="N1427" s="215">
        <v>28800000</v>
      </c>
      <c r="O1427" s="214">
        <f t="shared" si="106"/>
        <v>600000</v>
      </c>
      <c r="P1427" s="116">
        <f t="shared" ca="1" si="103"/>
        <v>7.2774363618826703</v>
      </c>
      <c r="Q1427" s="117">
        <f t="shared" ca="1" si="104"/>
        <v>4200000</v>
      </c>
      <c r="R1427" s="105"/>
      <c r="S1427" s="218"/>
      <c r="T1427" s="38">
        <f t="shared" si="105"/>
        <v>28800000</v>
      </c>
      <c r="U1427" s="174"/>
    </row>
    <row r="1428" spans="2:21" ht="17.45" customHeight="1">
      <c r="B1428" s="39">
        <v>1423</v>
      </c>
      <c r="C1428" s="377" t="s">
        <v>5391</v>
      </c>
      <c r="D1428" s="647" t="s">
        <v>5392</v>
      </c>
      <c r="E1428" s="209" t="s">
        <v>2129</v>
      </c>
      <c r="F1428" s="210"/>
      <c r="G1428" s="210"/>
      <c r="H1428" s="211" t="s">
        <v>5393</v>
      </c>
      <c r="I1428" s="212" t="s">
        <v>5394</v>
      </c>
      <c r="J1428" s="212" t="s">
        <v>5395</v>
      </c>
      <c r="K1428" s="213">
        <v>44245</v>
      </c>
      <c r="L1428" s="213">
        <v>45340</v>
      </c>
      <c r="M1428" s="214">
        <v>36</v>
      </c>
      <c r="N1428" s="215">
        <v>18000000</v>
      </c>
      <c r="O1428" s="214">
        <f t="shared" si="106"/>
        <v>500000</v>
      </c>
      <c r="P1428" s="116">
        <f t="shared" ca="1" si="103"/>
        <v>10.677436361882672</v>
      </c>
      <c r="Q1428" s="117">
        <f t="shared" ca="1" si="104"/>
        <v>5000000</v>
      </c>
      <c r="R1428" s="105">
        <f>[1]Rafitama!J55</f>
        <v>564674</v>
      </c>
      <c r="S1428" s="218">
        <f>[1]Rafitama!F56</f>
        <v>1</v>
      </c>
      <c r="T1428" s="38">
        <f t="shared" si="105"/>
        <v>17435326</v>
      </c>
      <c r="U1428" s="174"/>
    </row>
    <row r="1429" spans="2:21" ht="17.45" customHeight="1">
      <c r="B1429" s="26">
        <v>1424</v>
      </c>
      <c r="C1429" s="377" t="s">
        <v>5391</v>
      </c>
      <c r="D1429" s="647" t="s">
        <v>5392</v>
      </c>
      <c r="E1429" s="209" t="s">
        <v>2129</v>
      </c>
      <c r="F1429" s="210"/>
      <c r="G1429" s="210"/>
      <c r="H1429" s="211" t="s">
        <v>5396</v>
      </c>
      <c r="I1429" s="212" t="s">
        <v>5397</v>
      </c>
      <c r="J1429" s="212" t="s">
        <v>5398</v>
      </c>
      <c r="K1429" s="213">
        <v>44245</v>
      </c>
      <c r="L1429" s="213">
        <v>45340</v>
      </c>
      <c r="M1429" s="214">
        <v>36</v>
      </c>
      <c r="N1429" s="215">
        <v>18000000</v>
      </c>
      <c r="O1429" s="214">
        <f t="shared" si="106"/>
        <v>500000</v>
      </c>
      <c r="P1429" s="116">
        <f t="shared" ca="1" si="103"/>
        <v>10.677436361882672</v>
      </c>
      <c r="Q1429" s="117">
        <f t="shared" ca="1" si="104"/>
        <v>5000000</v>
      </c>
      <c r="R1429" s="105">
        <f>[1]Rafitama!J115</f>
        <v>410399</v>
      </c>
      <c r="S1429" s="218">
        <f>[1]Rafitama!F116</f>
        <v>1</v>
      </c>
      <c r="T1429" s="38">
        <f t="shared" si="105"/>
        <v>17589601</v>
      </c>
      <c r="U1429" s="174"/>
    </row>
    <row r="1430" spans="2:21" ht="17.45" customHeight="1">
      <c r="B1430" s="39">
        <v>1425</v>
      </c>
      <c r="C1430" s="377" t="s">
        <v>5399</v>
      </c>
      <c r="D1430" s="647" t="s">
        <v>5392</v>
      </c>
      <c r="E1430" s="209" t="s">
        <v>79</v>
      </c>
      <c r="F1430" s="210"/>
      <c r="G1430" s="210"/>
      <c r="H1430" s="211" t="s">
        <v>5400</v>
      </c>
      <c r="I1430" s="212" t="s">
        <v>5401</v>
      </c>
      <c r="J1430" s="212" t="s">
        <v>5402</v>
      </c>
      <c r="K1430" s="213">
        <v>44249</v>
      </c>
      <c r="L1430" s="213">
        <v>45344</v>
      </c>
      <c r="M1430" s="214">
        <v>36</v>
      </c>
      <c r="N1430" s="215">
        <v>18000000</v>
      </c>
      <c r="O1430" s="214">
        <f t="shared" si="106"/>
        <v>500000</v>
      </c>
      <c r="P1430" s="116">
        <f t="shared" ca="1" si="103"/>
        <v>10.544103028549337</v>
      </c>
      <c r="Q1430" s="117">
        <f t="shared" ca="1" si="104"/>
        <v>5000000</v>
      </c>
      <c r="R1430" s="105"/>
      <c r="S1430" s="218"/>
      <c r="T1430" s="38">
        <f t="shared" si="105"/>
        <v>18000000</v>
      </c>
      <c r="U1430" s="174"/>
    </row>
    <row r="1431" spans="2:21" ht="17.45" customHeight="1">
      <c r="B1431" s="26">
        <v>1426</v>
      </c>
      <c r="C1431" s="377" t="s">
        <v>5399</v>
      </c>
      <c r="D1431" s="647" t="s">
        <v>5392</v>
      </c>
      <c r="E1431" s="209" t="s">
        <v>79</v>
      </c>
      <c r="F1431" s="210"/>
      <c r="G1431" s="210"/>
      <c r="H1431" s="211" t="s">
        <v>5403</v>
      </c>
      <c r="I1431" s="212" t="s">
        <v>5404</v>
      </c>
      <c r="J1431" s="212" t="s">
        <v>5405</v>
      </c>
      <c r="K1431" s="213">
        <v>44249</v>
      </c>
      <c r="L1431" s="213">
        <v>45344</v>
      </c>
      <c r="M1431" s="214">
        <v>36</v>
      </c>
      <c r="N1431" s="215">
        <v>18000000</v>
      </c>
      <c r="O1431" s="214">
        <f t="shared" si="106"/>
        <v>500000</v>
      </c>
      <c r="P1431" s="116">
        <f t="shared" ca="1" si="103"/>
        <v>10.544103028549337</v>
      </c>
      <c r="Q1431" s="117">
        <f t="shared" ca="1" si="104"/>
        <v>5000000</v>
      </c>
      <c r="R1431" s="105"/>
      <c r="S1431" s="218"/>
      <c r="T1431" s="38">
        <f t="shared" si="105"/>
        <v>18000000</v>
      </c>
      <c r="U1431" s="174"/>
    </row>
    <row r="1432" spans="2:21" ht="17.45" customHeight="1">
      <c r="B1432" s="39">
        <v>1427</v>
      </c>
      <c r="C1432" s="377" t="s">
        <v>5406</v>
      </c>
      <c r="D1432" s="647" t="s">
        <v>5407</v>
      </c>
      <c r="E1432" s="209" t="s">
        <v>5408</v>
      </c>
      <c r="F1432" s="210"/>
      <c r="G1432" s="210"/>
      <c r="H1432" s="211" t="s">
        <v>5409</v>
      </c>
      <c r="I1432" s="212" t="s">
        <v>5410</v>
      </c>
      <c r="J1432" s="212" t="s">
        <v>5411</v>
      </c>
      <c r="K1432" s="213">
        <v>44224</v>
      </c>
      <c r="L1432" s="213">
        <v>44954</v>
      </c>
      <c r="M1432" s="214">
        <v>24</v>
      </c>
      <c r="N1432" s="215">
        <v>14400000</v>
      </c>
      <c r="O1432" s="214">
        <f t="shared" si="106"/>
        <v>600000</v>
      </c>
      <c r="P1432" s="116">
        <f t="shared" ca="1" si="103"/>
        <v>11.377436361882671</v>
      </c>
      <c r="Q1432" s="117">
        <f t="shared" ca="1" si="104"/>
        <v>6600000</v>
      </c>
      <c r="R1432" s="105"/>
      <c r="S1432" s="218"/>
      <c r="T1432" s="38">
        <f t="shared" si="105"/>
        <v>14400000</v>
      </c>
      <c r="U1432" s="174"/>
    </row>
    <row r="1433" spans="2:21" ht="17.45" customHeight="1">
      <c r="B1433" s="26">
        <v>1428</v>
      </c>
      <c r="C1433" s="377" t="s">
        <v>5412</v>
      </c>
      <c r="D1433" s="647" t="s">
        <v>5407</v>
      </c>
      <c r="E1433" s="209" t="s">
        <v>988</v>
      </c>
      <c r="F1433" s="210"/>
      <c r="G1433" s="210"/>
      <c r="H1433" s="211" t="s">
        <v>5413</v>
      </c>
      <c r="I1433" s="212" t="s">
        <v>5414</v>
      </c>
      <c r="J1433" s="212" t="s">
        <v>5415</v>
      </c>
      <c r="K1433" s="213">
        <v>44251</v>
      </c>
      <c r="L1433" s="213">
        <v>45346</v>
      </c>
      <c r="M1433" s="214">
        <v>36</v>
      </c>
      <c r="N1433" s="215">
        <v>25200000</v>
      </c>
      <c r="O1433" s="214">
        <f t="shared" si="106"/>
        <v>700000</v>
      </c>
      <c r="P1433" s="116">
        <f t="shared" ca="1" si="103"/>
        <v>10.47743636188267</v>
      </c>
      <c r="Q1433" s="117">
        <f t="shared" ca="1" si="104"/>
        <v>7000000</v>
      </c>
      <c r="R1433" s="105"/>
      <c r="S1433" s="218"/>
      <c r="T1433" s="38">
        <f t="shared" si="105"/>
        <v>25200000</v>
      </c>
      <c r="U1433" s="174"/>
    </row>
    <row r="1434" spans="2:21" ht="17.45" customHeight="1">
      <c r="B1434" s="39">
        <v>1429</v>
      </c>
      <c r="C1434" s="377" t="s">
        <v>5416</v>
      </c>
      <c r="D1434" s="647" t="s">
        <v>5417</v>
      </c>
      <c r="E1434" s="209" t="s">
        <v>969</v>
      </c>
      <c r="F1434" s="210"/>
      <c r="G1434" s="210"/>
      <c r="H1434" s="211" t="s">
        <v>5418</v>
      </c>
      <c r="I1434" s="212" t="s">
        <v>5419</v>
      </c>
      <c r="J1434" s="212" t="s">
        <v>5420</v>
      </c>
      <c r="K1434" s="213">
        <v>44209</v>
      </c>
      <c r="L1434" s="213">
        <v>44574</v>
      </c>
      <c r="M1434" s="214">
        <v>12</v>
      </c>
      <c r="N1434" s="215">
        <v>6000000</v>
      </c>
      <c r="O1434" s="214">
        <f t="shared" si="106"/>
        <v>500000</v>
      </c>
      <c r="P1434" s="116">
        <f t="shared" ca="1" si="103"/>
        <v>11.877436361882671</v>
      </c>
      <c r="Q1434" s="117">
        <f t="shared" ca="1" si="104"/>
        <v>5500000</v>
      </c>
      <c r="R1434" s="105">
        <f>'[1]Jasa Sarana'!J31</f>
        <v>4009409</v>
      </c>
      <c r="S1434" s="218">
        <f>'[1]Jasa Sarana'!F32</f>
        <v>2</v>
      </c>
      <c r="T1434" s="38">
        <f t="shared" si="105"/>
        <v>1990591</v>
      </c>
      <c r="U1434" s="174"/>
    </row>
    <row r="1435" spans="2:21" ht="17.45" customHeight="1">
      <c r="B1435" s="26">
        <v>1430</v>
      </c>
      <c r="C1435" s="377" t="s">
        <v>5421</v>
      </c>
      <c r="D1435" s="647" t="s">
        <v>5422</v>
      </c>
      <c r="E1435" s="209" t="s">
        <v>988</v>
      </c>
      <c r="F1435" s="210"/>
      <c r="G1435" s="210"/>
      <c r="H1435" s="211" t="s">
        <v>5423</v>
      </c>
      <c r="I1435" s="212" t="s">
        <v>5424</v>
      </c>
      <c r="J1435" s="212" t="s">
        <v>5425</v>
      </c>
      <c r="K1435" s="213">
        <v>44211</v>
      </c>
      <c r="L1435" s="213">
        <v>45306</v>
      </c>
      <c r="M1435" s="214">
        <v>36</v>
      </c>
      <c r="N1435" s="215">
        <v>28800000</v>
      </c>
      <c r="O1435" s="214">
        <f t="shared" si="106"/>
        <v>800000</v>
      </c>
      <c r="P1435" s="116">
        <f t="shared" ca="1" si="103"/>
        <v>11.810769695216004</v>
      </c>
      <c r="Q1435" s="117">
        <f t="shared" ca="1" si="104"/>
        <v>8800000</v>
      </c>
      <c r="R1435" s="105"/>
      <c r="S1435" s="218"/>
      <c r="T1435" s="38">
        <f t="shared" si="105"/>
        <v>28800000</v>
      </c>
      <c r="U1435" s="174"/>
    </row>
    <row r="1436" spans="2:21" ht="17.45" customHeight="1">
      <c r="B1436" s="39">
        <v>1431</v>
      </c>
      <c r="C1436" s="377" t="s">
        <v>5421</v>
      </c>
      <c r="D1436" s="647" t="s">
        <v>5422</v>
      </c>
      <c r="E1436" s="209" t="s">
        <v>988</v>
      </c>
      <c r="F1436" s="210"/>
      <c r="G1436" s="210"/>
      <c r="H1436" s="211" t="s">
        <v>5426</v>
      </c>
      <c r="I1436" s="212" t="s">
        <v>5427</v>
      </c>
      <c r="J1436" s="212" t="s">
        <v>5428</v>
      </c>
      <c r="K1436" s="213">
        <v>44211</v>
      </c>
      <c r="L1436" s="213">
        <v>45306</v>
      </c>
      <c r="M1436" s="214">
        <v>36</v>
      </c>
      <c r="N1436" s="215">
        <v>28800000</v>
      </c>
      <c r="O1436" s="214">
        <f t="shared" si="106"/>
        <v>800000</v>
      </c>
      <c r="P1436" s="116">
        <f t="shared" ca="1" si="103"/>
        <v>11.810769695216004</v>
      </c>
      <c r="Q1436" s="117">
        <f t="shared" ca="1" si="104"/>
        <v>8800000</v>
      </c>
      <c r="R1436" s="105">
        <f>'[1]Bank China Contruction'!J171</f>
        <v>661199</v>
      </c>
      <c r="S1436" s="218">
        <f>'[1]Bank China Contruction'!F172</f>
        <v>1</v>
      </c>
      <c r="T1436" s="38">
        <f t="shared" si="105"/>
        <v>28138801</v>
      </c>
      <c r="U1436" s="174"/>
    </row>
    <row r="1437" spans="2:21" ht="17.45" customHeight="1">
      <c r="B1437" s="26">
        <v>1432</v>
      </c>
      <c r="C1437" s="377" t="s">
        <v>5421</v>
      </c>
      <c r="D1437" s="647" t="s">
        <v>5422</v>
      </c>
      <c r="E1437" s="209" t="s">
        <v>988</v>
      </c>
      <c r="F1437" s="210"/>
      <c r="G1437" s="210"/>
      <c r="H1437" s="211" t="s">
        <v>5429</v>
      </c>
      <c r="I1437" s="212" t="s">
        <v>5430</v>
      </c>
      <c r="J1437" s="212" t="s">
        <v>5431</v>
      </c>
      <c r="K1437" s="213">
        <v>44211</v>
      </c>
      <c r="L1437" s="213">
        <v>45306</v>
      </c>
      <c r="M1437" s="214">
        <v>36</v>
      </c>
      <c r="N1437" s="215">
        <v>28800000</v>
      </c>
      <c r="O1437" s="214">
        <f t="shared" si="106"/>
        <v>800000</v>
      </c>
      <c r="P1437" s="116">
        <f t="shared" ca="1" si="103"/>
        <v>11.810769695216004</v>
      </c>
      <c r="Q1437" s="117">
        <f t="shared" ca="1" si="104"/>
        <v>8800000</v>
      </c>
      <c r="R1437" s="105"/>
      <c r="S1437" s="218"/>
      <c r="T1437" s="38">
        <f t="shared" si="105"/>
        <v>28800000</v>
      </c>
      <c r="U1437" s="174"/>
    </row>
    <row r="1438" spans="2:21" ht="17.45" customHeight="1">
      <c r="B1438" s="39">
        <v>1433</v>
      </c>
      <c r="C1438" s="377" t="s">
        <v>5421</v>
      </c>
      <c r="D1438" s="647" t="s">
        <v>5422</v>
      </c>
      <c r="E1438" s="209" t="s">
        <v>988</v>
      </c>
      <c r="F1438" s="210"/>
      <c r="G1438" s="210"/>
      <c r="H1438" s="211" t="s">
        <v>5432</v>
      </c>
      <c r="I1438" s="212" t="s">
        <v>5433</v>
      </c>
      <c r="J1438" s="212" t="s">
        <v>5434</v>
      </c>
      <c r="K1438" s="213">
        <v>44211</v>
      </c>
      <c r="L1438" s="213">
        <v>45306</v>
      </c>
      <c r="M1438" s="214">
        <v>36</v>
      </c>
      <c r="N1438" s="215">
        <v>28800000</v>
      </c>
      <c r="O1438" s="214">
        <f t="shared" si="106"/>
        <v>800000</v>
      </c>
      <c r="P1438" s="116">
        <f t="shared" ca="1" si="103"/>
        <v>11.810769695216004</v>
      </c>
      <c r="Q1438" s="117">
        <f t="shared" ca="1" si="104"/>
        <v>8800000</v>
      </c>
      <c r="R1438" s="105"/>
      <c r="S1438" s="218"/>
      <c r="T1438" s="38">
        <f t="shared" si="105"/>
        <v>28800000</v>
      </c>
      <c r="U1438" s="174"/>
    </row>
    <row r="1439" spans="2:21" ht="17.45" customHeight="1">
      <c r="B1439" s="26">
        <v>1434</v>
      </c>
      <c r="C1439" s="377" t="s">
        <v>5421</v>
      </c>
      <c r="D1439" s="647" t="s">
        <v>5422</v>
      </c>
      <c r="E1439" s="209" t="s">
        <v>988</v>
      </c>
      <c r="F1439" s="210"/>
      <c r="G1439" s="210"/>
      <c r="H1439" s="211" t="s">
        <v>5435</v>
      </c>
      <c r="I1439" s="212" t="s">
        <v>5436</v>
      </c>
      <c r="J1439" s="212" t="s">
        <v>5437</v>
      </c>
      <c r="K1439" s="213">
        <v>44211</v>
      </c>
      <c r="L1439" s="213">
        <v>45306</v>
      </c>
      <c r="M1439" s="214">
        <v>36</v>
      </c>
      <c r="N1439" s="215">
        <v>28800000</v>
      </c>
      <c r="O1439" s="214">
        <f t="shared" si="106"/>
        <v>800000</v>
      </c>
      <c r="P1439" s="116">
        <f t="shared" ca="1" si="103"/>
        <v>11.810769695216004</v>
      </c>
      <c r="Q1439" s="117">
        <f t="shared" ca="1" si="104"/>
        <v>8800000</v>
      </c>
      <c r="R1439" s="105"/>
      <c r="S1439" s="218"/>
      <c r="T1439" s="38">
        <f t="shared" si="105"/>
        <v>28800000</v>
      </c>
      <c r="U1439" s="174"/>
    </row>
    <row r="1440" spans="2:21" ht="17.45" customHeight="1">
      <c r="B1440" s="39">
        <v>1435</v>
      </c>
      <c r="C1440" s="377" t="s">
        <v>5421</v>
      </c>
      <c r="D1440" s="647" t="s">
        <v>5422</v>
      </c>
      <c r="E1440" s="209" t="s">
        <v>988</v>
      </c>
      <c r="F1440" s="210"/>
      <c r="G1440" s="210"/>
      <c r="H1440" s="211" t="s">
        <v>5438</v>
      </c>
      <c r="I1440" s="212" t="s">
        <v>5439</v>
      </c>
      <c r="J1440" s="212" t="s">
        <v>5440</v>
      </c>
      <c r="K1440" s="213">
        <v>44211</v>
      </c>
      <c r="L1440" s="213">
        <v>45306</v>
      </c>
      <c r="M1440" s="214">
        <v>36</v>
      </c>
      <c r="N1440" s="215">
        <v>28800000</v>
      </c>
      <c r="O1440" s="214">
        <f t="shared" si="106"/>
        <v>800000</v>
      </c>
      <c r="P1440" s="116">
        <f t="shared" ca="1" si="103"/>
        <v>11.810769695216004</v>
      </c>
      <c r="Q1440" s="117">
        <f t="shared" ca="1" si="104"/>
        <v>8800000</v>
      </c>
      <c r="R1440" s="105"/>
      <c r="S1440" s="218"/>
      <c r="T1440" s="38">
        <f t="shared" si="105"/>
        <v>28800000</v>
      </c>
      <c r="U1440" s="174"/>
    </row>
    <row r="1441" spans="2:21" ht="17.45" customHeight="1">
      <c r="B1441" s="26">
        <v>1436</v>
      </c>
      <c r="C1441" s="377" t="s">
        <v>5421</v>
      </c>
      <c r="D1441" s="647" t="s">
        <v>5422</v>
      </c>
      <c r="E1441" s="209" t="s">
        <v>988</v>
      </c>
      <c r="F1441" s="210"/>
      <c r="G1441" s="210"/>
      <c r="H1441" s="211" t="s">
        <v>5441</v>
      </c>
      <c r="I1441" s="212" t="s">
        <v>5442</v>
      </c>
      <c r="J1441" s="212" t="s">
        <v>5443</v>
      </c>
      <c r="K1441" s="213">
        <v>44211</v>
      </c>
      <c r="L1441" s="213">
        <v>45306</v>
      </c>
      <c r="M1441" s="214">
        <v>36</v>
      </c>
      <c r="N1441" s="215">
        <v>28800000</v>
      </c>
      <c r="O1441" s="214">
        <f t="shared" si="106"/>
        <v>800000</v>
      </c>
      <c r="P1441" s="116">
        <f t="shared" ca="1" si="103"/>
        <v>11.810769695216004</v>
      </c>
      <c r="Q1441" s="117">
        <f t="shared" ca="1" si="104"/>
        <v>8800000</v>
      </c>
      <c r="R1441" s="105">
        <f>'[1]Bank China Contruction'!J54</f>
        <v>272269</v>
      </c>
      <c r="S1441" s="218">
        <f>'[1]Bank China Contruction'!F55</f>
        <v>1</v>
      </c>
      <c r="T1441" s="38">
        <f t="shared" si="105"/>
        <v>28527731</v>
      </c>
      <c r="U1441" s="174"/>
    </row>
    <row r="1442" spans="2:21" ht="17.45" customHeight="1">
      <c r="B1442" s="39">
        <v>1437</v>
      </c>
      <c r="C1442" s="377" t="s">
        <v>5421</v>
      </c>
      <c r="D1442" s="647" t="s">
        <v>5422</v>
      </c>
      <c r="E1442" s="209" t="s">
        <v>988</v>
      </c>
      <c r="F1442" s="210"/>
      <c r="G1442" s="210"/>
      <c r="H1442" s="211" t="s">
        <v>5444</v>
      </c>
      <c r="I1442" s="212" t="s">
        <v>5445</v>
      </c>
      <c r="J1442" s="212" t="s">
        <v>5446</v>
      </c>
      <c r="K1442" s="213">
        <v>44211</v>
      </c>
      <c r="L1442" s="213">
        <v>45306</v>
      </c>
      <c r="M1442" s="214">
        <v>36</v>
      </c>
      <c r="N1442" s="215">
        <v>28800000</v>
      </c>
      <c r="O1442" s="214">
        <f t="shared" si="106"/>
        <v>800000</v>
      </c>
      <c r="P1442" s="116">
        <f t="shared" ca="1" si="103"/>
        <v>11.810769695216004</v>
      </c>
      <c r="Q1442" s="117">
        <f t="shared" ca="1" si="104"/>
        <v>8800000</v>
      </c>
      <c r="R1442" s="105"/>
      <c r="S1442" s="218"/>
      <c r="T1442" s="38">
        <f t="shared" si="105"/>
        <v>28800000</v>
      </c>
      <c r="U1442" s="174"/>
    </row>
    <row r="1443" spans="2:21" ht="17.45" customHeight="1">
      <c r="B1443" s="26">
        <v>1438</v>
      </c>
      <c r="C1443" s="377" t="s">
        <v>5447</v>
      </c>
      <c r="D1443" s="647" t="s">
        <v>5422</v>
      </c>
      <c r="E1443" s="209" t="s">
        <v>1210</v>
      </c>
      <c r="F1443" s="210"/>
      <c r="G1443" s="210"/>
      <c r="H1443" s="211" t="s">
        <v>5448</v>
      </c>
      <c r="I1443" s="212" t="s">
        <v>5449</v>
      </c>
      <c r="J1443" s="212" t="s">
        <v>5450</v>
      </c>
      <c r="K1443" s="213">
        <v>44211</v>
      </c>
      <c r="L1443" s="213">
        <v>45306</v>
      </c>
      <c r="M1443" s="214">
        <v>36</v>
      </c>
      <c r="N1443" s="215">
        <v>18000000</v>
      </c>
      <c r="O1443" s="214">
        <f t="shared" si="106"/>
        <v>500000</v>
      </c>
      <c r="P1443" s="116">
        <f t="shared" ca="1" si="103"/>
        <v>11.810769695216004</v>
      </c>
      <c r="Q1443" s="117">
        <f t="shared" ca="1" si="104"/>
        <v>5500000</v>
      </c>
      <c r="R1443" s="105">
        <f>'[1]Bank China Contruction'!J113</f>
        <v>1719309</v>
      </c>
      <c r="S1443" s="218">
        <f>'[1]Bank China Contruction'!F114</f>
        <v>2</v>
      </c>
      <c r="T1443" s="38">
        <f t="shared" si="105"/>
        <v>16280691</v>
      </c>
      <c r="U1443" s="174"/>
    </row>
    <row r="1444" spans="2:21" ht="17.45" customHeight="1">
      <c r="B1444" s="39">
        <v>1439</v>
      </c>
      <c r="C1444" s="377" t="s">
        <v>5451</v>
      </c>
      <c r="D1444" s="647" t="s">
        <v>5422</v>
      </c>
      <c r="E1444" s="209" t="s">
        <v>1210</v>
      </c>
      <c r="F1444" s="210"/>
      <c r="G1444" s="210"/>
      <c r="H1444" s="211" t="s">
        <v>5452</v>
      </c>
      <c r="I1444" s="212" t="s">
        <v>5453</v>
      </c>
      <c r="J1444" s="212" t="s">
        <v>5454</v>
      </c>
      <c r="K1444" s="213">
        <v>44250</v>
      </c>
      <c r="L1444" s="213">
        <v>45345</v>
      </c>
      <c r="M1444" s="214">
        <v>36</v>
      </c>
      <c r="N1444" s="215">
        <v>18000000</v>
      </c>
      <c r="O1444" s="214">
        <f t="shared" si="106"/>
        <v>500000</v>
      </c>
      <c r="P1444" s="116">
        <f t="shared" ca="1" si="103"/>
        <v>10.510769695216004</v>
      </c>
      <c r="Q1444" s="117">
        <f t="shared" ca="1" si="104"/>
        <v>5000000</v>
      </c>
      <c r="R1444" s="105">
        <f>'[1]Bank China Contruction'!J229</f>
        <v>505500</v>
      </c>
      <c r="S1444" s="218">
        <f>'[1]Bank China Contruction'!F230</f>
        <v>1</v>
      </c>
      <c r="T1444" s="38">
        <f t="shared" si="105"/>
        <v>17494500</v>
      </c>
      <c r="U1444" s="174"/>
    </row>
    <row r="1445" spans="2:21" ht="17.45" customHeight="1">
      <c r="B1445" s="26">
        <v>1440</v>
      </c>
      <c r="C1445" s="377" t="s">
        <v>5455</v>
      </c>
      <c r="D1445" s="742" t="s">
        <v>5456</v>
      </c>
      <c r="E1445" s="209" t="s">
        <v>4662</v>
      </c>
      <c r="F1445" s="210"/>
      <c r="G1445" s="210"/>
      <c r="H1445" s="211" t="s">
        <v>5457</v>
      </c>
      <c r="I1445" s="212" t="s">
        <v>5458</v>
      </c>
      <c r="J1445" s="212" t="s">
        <v>5459</v>
      </c>
      <c r="K1445" s="213">
        <v>44229</v>
      </c>
      <c r="L1445" s="213">
        <v>44959</v>
      </c>
      <c r="M1445" s="214">
        <v>24</v>
      </c>
      <c r="N1445" s="215">
        <v>9600000</v>
      </c>
      <c r="O1445" s="214">
        <f t="shared" si="106"/>
        <v>400000</v>
      </c>
      <c r="P1445" s="116">
        <f t="shared" ca="1" si="103"/>
        <v>11.210769695216005</v>
      </c>
      <c r="Q1445" s="117">
        <f t="shared" ca="1" si="104"/>
        <v>4400000</v>
      </c>
      <c r="R1445" s="105">
        <f>[1]Greenfields!J43</f>
        <v>1705596</v>
      </c>
      <c r="S1445" s="218">
        <f>[1]Greenfields!F44</f>
        <v>3</v>
      </c>
      <c r="T1445" s="38">
        <f t="shared" si="105"/>
        <v>7894404</v>
      </c>
      <c r="U1445" s="174"/>
    </row>
    <row r="1446" spans="2:21" ht="17.45" customHeight="1">
      <c r="B1446" s="39">
        <v>1441</v>
      </c>
      <c r="C1446" s="377" t="s">
        <v>5455</v>
      </c>
      <c r="D1446" s="742" t="s">
        <v>5456</v>
      </c>
      <c r="E1446" s="209" t="s">
        <v>4662</v>
      </c>
      <c r="F1446" s="210"/>
      <c r="G1446" s="210"/>
      <c r="H1446" s="211" t="s">
        <v>5460</v>
      </c>
      <c r="I1446" s="212" t="s">
        <v>5461</v>
      </c>
      <c r="J1446" s="212" t="s">
        <v>5462</v>
      </c>
      <c r="K1446" s="213">
        <v>44229</v>
      </c>
      <c r="L1446" s="213">
        <v>44959</v>
      </c>
      <c r="M1446" s="214">
        <v>24</v>
      </c>
      <c r="N1446" s="215">
        <v>9600000</v>
      </c>
      <c r="O1446" s="214">
        <f t="shared" si="106"/>
        <v>400000</v>
      </c>
      <c r="P1446" s="116">
        <f t="shared" ca="1" si="103"/>
        <v>11.210769695216005</v>
      </c>
      <c r="Q1446" s="117">
        <f t="shared" ca="1" si="104"/>
        <v>4400000</v>
      </c>
      <c r="R1446" s="105">
        <f>[1]Greenfields!J283</f>
        <v>790149</v>
      </c>
      <c r="S1446" s="218">
        <f>[1]Greenfields!F284</f>
        <v>1</v>
      </c>
      <c r="T1446" s="38">
        <f t="shared" si="105"/>
        <v>8809851</v>
      </c>
      <c r="U1446" s="174"/>
    </row>
    <row r="1447" spans="2:21" ht="17.45" customHeight="1">
      <c r="B1447" s="26">
        <v>1442</v>
      </c>
      <c r="C1447" s="377" t="s">
        <v>5463</v>
      </c>
      <c r="D1447" s="742" t="s">
        <v>5456</v>
      </c>
      <c r="E1447" s="209" t="s">
        <v>4662</v>
      </c>
      <c r="F1447" s="210"/>
      <c r="G1447" s="210"/>
      <c r="H1447" s="211" t="s">
        <v>5464</v>
      </c>
      <c r="I1447" s="212" t="s">
        <v>5465</v>
      </c>
      <c r="J1447" s="212" t="s">
        <v>5466</v>
      </c>
      <c r="K1447" s="213">
        <v>44229</v>
      </c>
      <c r="L1447" s="213">
        <v>44959</v>
      </c>
      <c r="M1447" s="214">
        <v>24</v>
      </c>
      <c r="N1447" s="215">
        <v>9600000</v>
      </c>
      <c r="O1447" s="214">
        <f t="shared" si="106"/>
        <v>400000</v>
      </c>
      <c r="P1447" s="116">
        <f t="shared" ca="1" si="103"/>
        <v>11.210769695216005</v>
      </c>
      <c r="Q1447" s="117">
        <f t="shared" ca="1" si="104"/>
        <v>4400000</v>
      </c>
      <c r="R1447" s="105">
        <f>[1]Greenfields!J91</f>
        <v>1204101</v>
      </c>
      <c r="S1447" s="218">
        <f>[1]Greenfields!F92</f>
        <v>2</v>
      </c>
      <c r="T1447" s="38">
        <f t="shared" si="105"/>
        <v>8395899</v>
      </c>
      <c r="U1447" s="174"/>
    </row>
    <row r="1448" spans="2:21" ht="17.45" customHeight="1">
      <c r="B1448" s="39">
        <v>1443</v>
      </c>
      <c r="C1448" s="377" t="s">
        <v>5467</v>
      </c>
      <c r="D1448" s="742" t="s">
        <v>5456</v>
      </c>
      <c r="E1448" s="209" t="s">
        <v>4662</v>
      </c>
      <c r="F1448" s="210"/>
      <c r="G1448" s="210"/>
      <c r="H1448" s="211" t="s">
        <v>5468</v>
      </c>
      <c r="I1448" s="212" t="s">
        <v>5469</v>
      </c>
      <c r="J1448" s="212" t="s">
        <v>5470</v>
      </c>
      <c r="K1448" s="213">
        <v>44225</v>
      </c>
      <c r="L1448" s="213">
        <v>44955</v>
      </c>
      <c r="M1448" s="214">
        <v>24</v>
      </c>
      <c r="N1448" s="215">
        <v>9600000</v>
      </c>
      <c r="O1448" s="214">
        <f t="shared" si="106"/>
        <v>400000</v>
      </c>
      <c r="P1448" s="116">
        <f t="shared" ca="1" si="103"/>
        <v>11.344103028549338</v>
      </c>
      <c r="Q1448" s="117">
        <f t="shared" ca="1" si="104"/>
        <v>4400000</v>
      </c>
      <c r="R1448" s="105">
        <f>[1]Greenfields!J189</f>
        <v>843851</v>
      </c>
      <c r="S1448" s="218">
        <f>[1]Greenfields!F190</f>
        <v>2</v>
      </c>
      <c r="T1448" s="38">
        <f t="shared" si="105"/>
        <v>8756149</v>
      </c>
      <c r="U1448" s="174"/>
    </row>
    <row r="1449" spans="2:21" ht="17.45" customHeight="1">
      <c r="B1449" s="26">
        <v>1444</v>
      </c>
      <c r="C1449" s="377" t="s">
        <v>5471</v>
      </c>
      <c r="D1449" s="742" t="s">
        <v>5456</v>
      </c>
      <c r="E1449" s="209" t="s">
        <v>4662</v>
      </c>
      <c r="F1449" s="210"/>
      <c r="G1449" s="210"/>
      <c r="H1449" s="211" t="s">
        <v>5472</v>
      </c>
      <c r="I1449" s="212" t="s">
        <v>5473</v>
      </c>
      <c r="J1449" s="212" t="s">
        <v>5474</v>
      </c>
      <c r="K1449" s="213">
        <v>44239</v>
      </c>
      <c r="L1449" s="213">
        <v>44969</v>
      </c>
      <c r="M1449" s="214">
        <v>24</v>
      </c>
      <c r="N1449" s="215">
        <v>9600000</v>
      </c>
      <c r="O1449" s="214">
        <f t="shared" si="106"/>
        <v>400000</v>
      </c>
      <c r="P1449" s="116">
        <f t="shared" ca="1" si="103"/>
        <v>10.877436361882671</v>
      </c>
      <c r="Q1449" s="117">
        <f t="shared" ca="1" si="104"/>
        <v>4000000</v>
      </c>
      <c r="R1449" s="105"/>
      <c r="S1449" s="218"/>
      <c r="T1449" s="38">
        <f t="shared" si="105"/>
        <v>9600000</v>
      </c>
      <c r="U1449" s="174"/>
    </row>
    <row r="1450" spans="2:21" ht="17.45" customHeight="1">
      <c r="B1450" s="39">
        <v>1445</v>
      </c>
      <c r="C1450" s="377" t="s">
        <v>5475</v>
      </c>
      <c r="D1450" s="742" t="s">
        <v>5456</v>
      </c>
      <c r="E1450" s="209" t="s">
        <v>4662</v>
      </c>
      <c r="F1450" s="210"/>
      <c r="G1450" s="210"/>
      <c r="H1450" s="211" t="s">
        <v>5476</v>
      </c>
      <c r="I1450" s="212" t="s">
        <v>5477</v>
      </c>
      <c r="J1450" s="212" t="s">
        <v>5478</v>
      </c>
      <c r="K1450" s="213">
        <v>44225</v>
      </c>
      <c r="L1450" s="213">
        <v>44955</v>
      </c>
      <c r="M1450" s="214">
        <v>24</v>
      </c>
      <c r="N1450" s="215">
        <v>9600000</v>
      </c>
      <c r="O1450" s="214">
        <f t="shared" si="106"/>
        <v>400000</v>
      </c>
      <c r="P1450" s="116">
        <f t="shared" ca="1" si="103"/>
        <v>11.344103028549338</v>
      </c>
      <c r="Q1450" s="117">
        <f t="shared" ca="1" si="104"/>
        <v>4400000</v>
      </c>
      <c r="R1450" s="105">
        <f>[1]Greenfields!J428</f>
        <v>411900</v>
      </c>
      <c r="S1450" s="218">
        <f>[1]Greenfields!F429</f>
        <v>1</v>
      </c>
      <c r="T1450" s="38">
        <f t="shared" si="105"/>
        <v>9188100</v>
      </c>
      <c r="U1450" s="174"/>
    </row>
    <row r="1451" spans="2:21" ht="17.45" customHeight="1">
      <c r="B1451" s="26">
        <v>1446</v>
      </c>
      <c r="C1451" s="377" t="s">
        <v>5479</v>
      </c>
      <c r="D1451" s="742" t="s">
        <v>5456</v>
      </c>
      <c r="E1451" s="209" t="s">
        <v>4662</v>
      </c>
      <c r="F1451" s="210"/>
      <c r="G1451" s="210"/>
      <c r="H1451" s="211" t="s">
        <v>5480</v>
      </c>
      <c r="I1451" s="212" t="s">
        <v>5481</v>
      </c>
      <c r="J1451" s="212" t="s">
        <v>5482</v>
      </c>
      <c r="K1451" s="213">
        <v>44237</v>
      </c>
      <c r="L1451" s="213">
        <v>44967</v>
      </c>
      <c r="M1451" s="214">
        <v>24</v>
      </c>
      <c r="N1451" s="215">
        <v>9600000</v>
      </c>
      <c r="O1451" s="214">
        <f t="shared" si="106"/>
        <v>400000</v>
      </c>
      <c r="P1451" s="116">
        <f t="shared" ca="1" si="103"/>
        <v>10.944103028549337</v>
      </c>
      <c r="Q1451" s="117">
        <f t="shared" ca="1" si="104"/>
        <v>4000000</v>
      </c>
      <c r="R1451" s="105">
        <f>[1]Greenfields!J380</f>
        <v>719440</v>
      </c>
      <c r="S1451" s="218">
        <f>[1]Greenfields!F381</f>
        <v>1</v>
      </c>
      <c r="T1451" s="38">
        <f t="shared" si="105"/>
        <v>8880560</v>
      </c>
      <c r="U1451" s="174"/>
    </row>
    <row r="1452" spans="2:21" ht="17.45" customHeight="1">
      <c r="B1452" s="39">
        <v>1447</v>
      </c>
      <c r="C1452" s="377" t="s">
        <v>5483</v>
      </c>
      <c r="D1452" s="742" t="s">
        <v>5456</v>
      </c>
      <c r="E1452" s="209" t="s">
        <v>4662</v>
      </c>
      <c r="F1452" s="210"/>
      <c r="G1452" s="210"/>
      <c r="H1452" s="211" t="s">
        <v>5484</v>
      </c>
      <c r="I1452" s="212" t="s">
        <v>5485</v>
      </c>
      <c r="J1452" s="212" t="s">
        <v>5486</v>
      </c>
      <c r="K1452" s="213">
        <v>44243</v>
      </c>
      <c r="L1452" s="213">
        <v>44973</v>
      </c>
      <c r="M1452" s="214">
        <v>24</v>
      </c>
      <c r="N1452" s="215">
        <v>9600000</v>
      </c>
      <c r="O1452" s="214">
        <f t="shared" si="106"/>
        <v>400000</v>
      </c>
      <c r="P1452" s="116">
        <f t="shared" ca="1" si="103"/>
        <v>10.744103028549338</v>
      </c>
      <c r="Q1452" s="117">
        <f t="shared" ca="1" si="104"/>
        <v>4000000</v>
      </c>
      <c r="R1452" s="105">
        <f>[1]Greenfields!J331</f>
        <v>564674</v>
      </c>
      <c r="S1452" s="218">
        <f>[1]Greenfields!F332</f>
        <v>1</v>
      </c>
      <c r="T1452" s="38">
        <f t="shared" si="105"/>
        <v>9035326</v>
      </c>
      <c r="U1452" s="174"/>
    </row>
    <row r="1453" spans="2:21" ht="17.45" customHeight="1">
      <c r="B1453" s="26">
        <v>1448</v>
      </c>
      <c r="C1453" s="377" t="s">
        <v>5487</v>
      </c>
      <c r="D1453" s="742" t="s">
        <v>5456</v>
      </c>
      <c r="E1453" s="209" t="s">
        <v>4662</v>
      </c>
      <c r="F1453" s="210"/>
      <c r="G1453" s="210"/>
      <c r="H1453" s="211" t="s">
        <v>5488</v>
      </c>
      <c r="I1453" s="212" t="s">
        <v>5489</v>
      </c>
      <c r="J1453" s="212" t="s">
        <v>5490</v>
      </c>
      <c r="K1453" s="213">
        <v>44235</v>
      </c>
      <c r="L1453" s="213">
        <v>44965</v>
      </c>
      <c r="M1453" s="214">
        <v>24</v>
      </c>
      <c r="N1453" s="215">
        <v>9600000</v>
      </c>
      <c r="O1453" s="214">
        <f t="shared" si="106"/>
        <v>400000</v>
      </c>
      <c r="P1453" s="116">
        <f t="shared" ca="1" si="103"/>
        <v>11.010769695216004</v>
      </c>
      <c r="Q1453" s="117">
        <f t="shared" ca="1" si="104"/>
        <v>4400000</v>
      </c>
      <c r="R1453" s="105">
        <f>[1]Greenfields!J140</f>
        <v>1011051</v>
      </c>
      <c r="S1453" s="218">
        <f>[1]Greenfields!F141</f>
        <v>2</v>
      </c>
      <c r="T1453" s="38">
        <f t="shared" si="105"/>
        <v>8588949</v>
      </c>
      <c r="U1453" s="174"/>
    </row>
    <row r="1454" spans="2:21" ht="17.45" customHeight="1">
      <c r="B1454" s="39">
        <v>1449</v>
      </c>
      <c r="C1454" s="377" t="s">
        <v>5487</v>
      </c>
      <c r="D1454" s="742" t="s">
        <v>5456</v>
      </c>
      <c r="E1454" s="209" t="s">
        <v>4662</v>
      </c>
      <c r="F1454" s="210"/>
      <c r="G1454" s="210"/>
      <c r="H1454" s="211" t="s">
        <v>5491</v>
      </c>
      <c r="I1454" s="212" t="s">
        <v>5492</v>
      </c>
      <c r="J1454" s="212" t="s">
        <v>5493</v>
      </c>
      <c r="K1454" s="213">
        <v>44235</v>
      </c>
      <c r="L1454" s="213">
        <v>44965</v>
      </c>
      <c r="M1454" s="214">
        <v>24</v>
      </c>
      <c r="N1454" s="215">
        <v>9600000</v>
      </c>
      <c r="O1454" s="214">
        <f t="shared" si="106"/>
        <v>400000</v>
      </c>
      <c r="P1454" s="116">
        <f t="shared" ca="1" si="103"/>
        <v>11.010769695216004</v>
      </c>
      <c r="Q1454" s="117">
        <f t="shared" ca="1" si="104"/>
        <v>4400000</v>
      </c>
      <c r="R1454" s="105">
        <f>[1]Greenfields!J236</f>
        <v>1025603</v>
      </c>
      <c r="S1454" s="218">
        <f>[1]Greenfields!F237</f>
        <v>3</v>
      </c>
      <c r="T1454" s="38">
        <f t="shared" si="105"/>
        <v>8574397</v>
      </c>
      <c r="U1454" s="174"/>
    </row>
    <row r="1455" spans="2:21" ht="17.45" customHeight="1">
      <c r="B1455" s="26">
        <v>1450</v>
      </c>
      <c r="C1455" s="377" t="s">
        <v>5494</v>
      </c>
      <c r="D1455" s="742" t="s">
        <v>5495</v>
      </c>
      <c r="E1455" s="209" t="s">
        <v>209</v>
      </c>
      <c r="F1455" s="210"/>
      <c r="G1455" s="210"/>
      <c r="H1455" s="211" t="s">
        <v>5496</v>
      </c>
      <c r="I1455" s="212" t="s">
        <v>5497</v>
      </c>
      <c r="J1455" s="212" t="s">
        <v>5498</v>
      </c>
      <c r="K1455" s="213">
        <v>44258</v>
      </c>
      <c r="L1455" s="213">
        <v>45354</v>
      </c>
      <c r="M1455" s="214">
        <v>36</v>
      </c>
      <c r="N1455" s="215">
        <v>43200000</v>
      </c>
      <c r="O1455" s="214">
        <f t="shared" si="106"/>
        <v>1200000</v>
      </c>
      <c r="P1455" s="116">
        <f t="shared" ref="P1455:P1518" ca="1" si="107">($P$3-K1455)/30</f>
        <v>10.244103028549338</v>
      </c>
      <c r="Q1455" s="117">
        <f t="shared" ref="Q1455:Q1518" ca="1" si="108">LEFT(P1455,2)*O1455</f>
        <v>12000000</v>
      </c>
      <c r="R1455" s="105"/>
      <c r="S1455" s="218"/>
      <c r="T1455" s="38">
        <f t="shared" si="105"/>
        <v>43200000</v>
      </c>
      <c r="U1455" s="174"/>
    </row>
    <row r="1456" spans="2:21" ht="17.45" customHeight="1">
      <c r="B1456" s="39">
        <v>1451</v>
      </c>
      <c r="C1456" s="377" t="s">
        <v>5499</v>
      </c>
      <c r="D1456" s="742" t="s">
        <v>5495</v>
      </c>
      <c r="E1456" s="209" t="s">
        <v>74</v>
      </c>
      <c r="F1456" s="210"/>
      <c r="G1456" s="210"/>
      <c r="H1456" s="211" t="s">
        <v>5500</v>
      </c>
      <c r="I1456" s="212" t="s">
        <v>5501</v>
      </c>
      <c r="J1456" s="212" t="s">
        <v>5502</v>
      </c>
      <c r="K1456" s="213">
        <v>44320</v>
      </c>
      <c r="L1456" s="213">
        <v>45416</v>
      </c>
      <c r="M1456" s="214">
        <v>36</v>
      </c>
      <c r="N1456" s="215">
        <v>19800000</v>
      </c>
      <c r="O1456" s="214">
        <f>N1456/M1456</f>
        <v>550000</v>
      </c>
      <c r="P1456" s="116">
        <f t="shared" ca="1" si="107"/>
        <v>8.1774363618826715</v>
      </c>
      <c r="Q1456" s="117">
        <f t="shared" ca="1" si="108"/>
        <v>4400000</v>
      </c>
      <c r="R1456" s="105"/>
      <c r="S1456" s="218"/>
      <c r="T1456" s="38">
        <f t="shared" si="105"/>
        <v>19800000</v>
      </c>
      <c r="U1456" s="174"/>
    </row>
    <row r="1457" spans="2:21" ht="17.45" customHeight="1">
      <c r="B1457" s="26">
        <v>1452</v>
      </c>
      <c r="C1457" s="377" t="s">
        <v>5503</v>
      </c>
      <c r="D1457" s="742" t="s">
        <v>5504</v>
      </c>
      <c r="E1457" s="209" t="s">
        <v>2129</v>
      </c>
      <c r="F1457" s="210"/>
      <c r="G1457" s="210"/>
      <c r="H1457" s="211" t="s">
        <v>5505</v>
      </c>
      <c r="I1457" s="212" t="s">
        <v>5506</v>
      </c>
      <c r="J1457" s="212" t="s">
        <v>5507</v>
      </c>
      <c r="K1457" s="213">
        <v>44251</v>
      </c>
      <c r="L1457" s="213">
        <v>45346</v>
      </c>
      <c r="M1457" s="214">
        <v>36</v>
      </c>
      <c r="N1457" s="215">
        <v>18000000</v>
      </c>
      <c r="O1457" s="214">
        <f t="shared" si="106"/>
        <v>500000</v>
      </c>
      <c r="P1457" s="116">
        <f t="shared" ca="1" si="107"/>
        <v>10.47743636188267</v>
      </c>
      <c r="Q1457" s="117">
        <f t="shared" ca="1" si="108"/>
        <v>5000000</v>
      </c>
      <c r="R1457" s="105">
        <f>'[1]Nabel Sakha'!J55</f>
        <v>1380137</v>
      </c>
      <c r="S1457" s="218">
        <f>'[1]Nabel Sakha'!F56</f>
        <v>2</v>
      </c>
      <c r="T1457" s="38">
        <f t="shared" si="105"/>
        <v>16619863</v>
      </c>
      <c r="U1457" s="174"/>
    </row>
    <row r="1458" spans="2:21" ht="17.45" customHeight="1">
      <c r="B1458" s="39">
        <v>1453</v>
      </c>
      <c r="C1458" s="377" t="s">
        <v>5508</v>
      </c>
      <c r="D1458" s="742" t="s">
        <v>5504</v>
      </c>
      <c r="E1458" s="209" t="s">
        <v>2129</v>
      </c>
      <c r="F1458" s="210"/>
      <c r="G1458" s="210"/>
      <c r="H1458" s="211" t="s">
        <v>5509</v>
      </c>
      <c r="I1458" s="212" t="s">
        <v>5510</v>
      </c>
      <c r="J1458" s="212" t="s">
        <v>5511</v>
      </c>
      <c r="K1458" s="213">
        <v>44307</v>
      </c>
      <c r="L1458" s="213">
        <v>45403</v>
      </c>
      <c r="M1458" s="214">
        <v>36</v>
      </c>
      <c r="N1458" s="215">
        <v>18000000</v>
      </c>
      <c r="O1458" s="214">
        <f t="shared" si="106"/>
        <v>500000</v>
      </c>
      <c r="P1458" s="116">
        <f t="shared" ca="1" si="107"/>
        <v>8.6107696952160033</v>
      </c>
      <c r="Q1458" s="117">
        <f t="shared" ca="1" si="108"/>
        <v>4000000</v>
      </c>
      <c r="R1458" s="105"/>
      <c r="S1458" s="218"/>
      <c r="T1458" s="38">
        <f t="shared" si="105"/>
        <v>18000000</v>
      </c>
      <c r="U1458" s="174"/>
    </row>
    <row r="1459" spans="2:21" ht="17.45" customHeight="1">
      <c r="B1459" s="26">
        <v>1454</v>
      </c>
      <c r="C1459" s="377" t="s">
        <v>5512</v>
      </c>
      <c r="D1459" s="742" t="s">
        <v>5513</v>
      </c>
      <c r="E1459" s="209" t="s">
        <v>1694</v>
      </c>
      <c r="F1459" s="210"/>
      <c r="G1459" s="210"/>
      <c r="H1459" s="211" t="s">
        <v>5514</v>
      </c>
      <c r="I1459" s="212" t="s">
        <v>5515</v>
      </c>
      <c r="J1459" s="212" t="s">
        <v>5516</v>
      </c>
      <c r="K1459" s="213">
        <v>44237</v>
      </c>
      <c r="L1459" s="213">
        <v>46063</v>
      </c>
      <c r="M1459" s="214">
        <v>60</v>
      </c>
      <c r="N1459" s="215">
        <v>33600000</v>
      </c>
      <c r="O1459" s="214">
        <f t="shared" si="106"/>
        <v>560000</v>
      </c>
      <c r="P1459" s="116">
        <f t="shared" ca="1" si="107"/>
        <v>10.944103028549337</v>
      </c>
      <c r="Q1459" s="117">
        <f t="shared" ca="1" si="108"/>
        <v>5600000</v>
      </c>
      <c r="R1459" s="105">
        <f>[1]Nissin!K2371</f>
        <v>428208</v>
      </c>
      <c r="S1459" s="218">
        <f>[1]Nissin!F2372</f>
        <v>1</v>
      </c>
      <c r="T1459" s="38">
        <f t="shared" si="105"/>
        <v>33171792</v>
      </c>
      <c r="U1459" s="174"/>
    </row>
    <row r="1460" spans="2:21" ht="17.45" customHeight="1">
      <c r="B1460" s="39">
        <v>1455</v>
      </c>
      <c r="C1460" s="377" t="s">
        <v>5517</v>
      </c>
      <c r="D1460" s="742" t="s">
        <v>5518</v>
      </c>
      <c r="E1460" s="209" t="s">
        <v>5519</v>
      </c>
      <c r="F1460" s="210"/>
      <c r="G1460" s="210"/>
      <c r="H1460" s="211" t="s">
        <v>5520</v>
      </c>
      <c r="I1460" s="212" t="s">
        <v>5521</v>
      </c>
      <c r="J1460" s="212" t="s">
        <v>5522</v>
      </c>
      <c r="K1460" s="213">
        <v>44273</v>
      </c>
      <c r="L1460" s="213">
        <v>45003</v>
      </c>
      <c r="M1460" s="214">
        <v>24</v>
      </c>
      <c r="N1460" s="215">
        <v>31200000</v>
      </c>
      <c r="O1460" s="214">
        <f t="shared" si="106"/>
        <v>1300000</v>
      </c>
      <c r="P1460" s="116">
        <f t="shared" ca="1" si="107"/>
        <v>9.744103028549338</v>
      </c>
      <c r="Q1460" s="117">
        <f t="shared" ca="1" si="108"/>
        <v>11700000</v>
      </c>
      <c r="R1460" s="105">
        <f>'[1]Indah Jaya Express'!J43</f>
        <v>6983889</v>
      </c>
      <c r="S1460" s="218">
        <f>'[1]Indah Jaya Express'!F44</f>
        <v>5</v>
      </c>
      <c r="T1460" s="38">
        <f t="shared" si="105"/>
        <v>24216111</v>
      </c>
      <c r="U1460" s="174"/>
    </row>
    <row r="1461" spans="2:21" ht="17.45" customHeight="1">
      <c r="B1461" s="26">
        <v>1456</v>
      </c>
      <c r="C1461" s="377" t="s">
        <v>5523</v>
      </c>
      <c r="D1461" s="742" t="s">
        <v>5524</v>
      </c>
      <c r="E1461" s="209" t="s">
        <v>209</v>
      </c>
      <c r="F1461" s="210"/>
      <c r="G1461" s="210"/>
      <c r="H1461" s="211" t="s">
        <v>5525</v>
      </c>
      <c r="I1461" s="212" t="s">
        <v>5526</v>
      </c>
      <c r="J1461" s="212" t="s">
        <v>5527</v>
      </c>
      <c r="K1461" s="213">
        <v>44299</v>
      </c>
      <c r="L1461" s="213">
        <v>45395</v>
      </c>
      <c r="M1461" s="214">
        <v>36</v>
      </c>
      <c r="N1461" s="215">
        <v>43200000</v>
      </c>
      <c r="O1461" s="214">
        <f t="shared" si="106"/>
        <v>1200000</v>
      </c>
      <c r="P1461" s="116">
        <f t="shared" ca="1" si="107"/>
        <v>8.8774363618826708</v>
      </c>
      <c r="Q1461" s="117">
        <f t="shared" ca="1" si="108"/>
        <v>9600000</v>
      </c>
      <c r="R1461" s="105"/>
      <c r="S1461" s="218"/>
      <c r="T1461" s="38">
        <f t="shared" ref="T1461:T1524" si="109">N1461-R1461</f>
        <v>43200000</v>
      </c>
      <c r="U1461" s="174"/>
    </row>
    <row r="1462" spans="2:21" ht="17.45" customHeight="1">
      <c r="B1462" s="39">
        <v>1457</v>
      </c>
      <c r="C1462" s="377" t="s">
        <v>5528</v>
      </c>
      <c r="D1462" s="742" t="s">
        <v>5529</v>
      </c>
      <c r="E1462" s="209" t="s">
        <v>772</v>
      </c>
      <c r="F1462" s="210"/>
      <c r="G1462" s="210"/>
      <c r="H1462" s="211" t="s">
        <v>5530</v>
      </c>
      <c r="I1462" s="212" t="s">
        <v>5531</v>
      </c>
      <c r="J1462" s="212" t="s">
        <v>5532</v>
      </c>
      <c r="K1462" s="213">
        <v>44291</v>
      </c>
      <c r="L1462" s="213">
        <v>45752</v>
      </c>
      <c r="M1462" s="214">
        <v>48</v>
      </c>
      <c r="N1462" s="215">
        <v>31200000</v>
      </c>
      <c r="O1462" s="214">
        <f t="shared" si="106"/>
        <v>650000</v>
      </c>
      <c r="P1462" s="116">
        <f t="shared" ca="1" si="107"/>
        <v>9.1441030285493365</v>
      </c>
      <c r="Q1462" s="117">
        <f t="shared" ca="1" si="108"/>
        <v>5850000</v>
      </c>
      <c r="R1462" s="105"/>
      <c r="S1462" s="218"/>
      <c r="T1462" s="38">
        <f t="shared" si="109"/>
        <v>31200000</v>
      </c>
      <c r="U1462" s="174"/>
    </row>
    <row r="1463" spans="2:21" ht="17.45" customHeight="1">
      <c r="B1463" s="26">
        <v>1458</v>
      </c>
      <c r="C1463" s="377" t="s">
        <v>5533</v>
      </c>
      <c r="D1463" s="742" t="s">
        <v>5529</v>
      </c>
      <c r="E1463" s="209" t="s">
        <v>74</v>
      </c>
      <c r="F1463" s="210"/>
      <c r="G1463" s="210"/>
      <c r="H1463" s="211" t="s">
        <v>5534</v>
      </c>
      <c r="I1463" s="212" t="s">
        <v>5535</v>
      </c>
      <c r="J1463" s="212" t="s">
        <v>5536</v>
      </c>
      <c r="K1463" s="213">
        <v>44291</v>
      </c>
      <c r="L1463" s="213">
        <v>45752</v>
      </c>
      <c r="M1463" s="214">
        <v>48</v>
      </c>
      <c r="N1463" s="215">
        <v>31200000</v>
      </c>
      <c r="O1463" s="214">
        <f t="shared" si="106"/>
        <v>650000</v>
      </c>
      <c r="P1463" s="116">
        <f t="shared" ca="1" si="107"/>
        <v>9.1441030285493365</v>
      </c>
      <c r="Q1463" s="117">
        <f t="shared" ca="1" si="108"/>
        <v>5850000</v>
      </c>
      <c r="R1463" s="105"/>
      <c r="S1463" s="218"/>
      <c r="T1463" s="38">
        <f t="shared" si="109"/>
        <v>31200000</v>
      </c>
      <c r="U1463" s="174"/>
    </row>
    <row r="1464" spans="2:21" ht="17.45" customHeight="1">
      <c r="B1464" s="39">
        <v>1459</v>
      </c>
      <c r="C1464" s="377" t="s">
        <v>5537</v>
      </c>
      <c r="D1464" s="742" t="s">
        <v>5529</v>
      </c>
      <c r="E1464" s="209" t="s">
        <v>43</v>
      </c>
      <c r="F1464" s="210"/>
      <c r="G1464" s="210"/>
      <c r="H1464" s="211" t="s">
        <v>5538</v>
      </c>
      <c r="I1464" s="212" t="s">
        <v>5539</v>
      </c>
      <c r="J1464" s="212" t="s">
        <v>5540</v>
      </c>
      <c r="K1464" s="213">
        <v>44370</v>
      </c>
      <c r="L1464" s="213">
        <v>45466</v>
      </c>
      <c r="M1464" s="214">
        <v>36</v>
      </c>
      <c r="N1464" s="215">
        <v>21600000</v>
      </c>
      <c r="O1464" s="214">
        <f t="shared" si="106"/>
        <v>600000</v>
      </c>
      <c r="P1464" s="116">
        <f t="shared" ca="1" si="107"/>
        <v>6.5107696952160037</v>
      </c>
      <c r="Q1464" s="117">
        <f t="shared" ca="1" si="108"/>
        <v>3600000</v>
      </c>
      <c r="R1464" s="105"/>
      <c r="S1464" s="218"/>
      <c r="T1464" s="38">
        <f t="shared" si="109"/>
        <v>21600000</v>
      </c>
      <c r="U1464" s="174"/>
    </row>
    <row r="1465" spans="2:21" ht="17.45" customHeight="1">
      <c r="B1465" s="26">
        <v>1460</v>
      </c>
      <c r="C1465" s="377" t="s">
        <v>5537</v>
      </c>
      <c r="D1465" s="742" t="s">
        <v>5529</v>
      </c>
      <c r="E1465" s="209" t="s">
        <v>43</v>
      </c>
      <c r="F1465" s="210"/>
      <c r="G1465" s="210"/>
      <c r="H1465" s="211" t="s">
        <v>5541</v>
      </c>
      <c r="I1465" s="212" t="s">
        <v>5542</v>
      </c>
      <c r="J1465" s="212" t="s">
        <v>5543</v>
      </c>
      <c r="K1465" s="213">
        <v>44370</v>
      </c>
      <c r="L1465" s="213">
        <v>45466</v>
      </c>
      <c r="M1465" s="214">
        <v>36</v>
      </c>
      <c r="N1465" s="215">
        <v>21600000</v>
      </c>
      <c r="O1465" s="214">
        <f t="shared" si="106"/>
        <v>600000</v>
      </c>
      <c r="P1465" s="116">
        <f t="shared" ca="1" si="107"/>
        <v>6.5107696952160037</v>
      </c>
      <c r="Q1465" s="117">
        <f t="shared" ca="1" si="108"/>
        <v>3600000</v>
      </c>
      <c r="R1465" s="105"/>
      <c r="S1465" s="218"/>
      <c r="T1465" s="38">
        <f t="shared" si="109"/>
        <v>21600000</v>
      </c>
      <c r="U1465" s="174"/>
    </row>
    <row r="1466" spans="2:21" ht="17.45" customHeight="1">
      <c r="B1466" s="39">
        <v>1461</v>
      </c>
      <c r="C1466" s="377" t="s">
        <v>5537</v>
      </c>
      <c r="D1466" s="742" t="s">
        <v>5529</v>
      </c>
      <c r="E1466" s="209" t="s">
        <v>43</v>
      </c>
      <c r="F1466" s="210"/>
      <c r="G1466" s="210"/>
      <c r="H1466" s="211" t="s">
        <v>5544</v>
      </c>
      <c r="I1466" s="212" t="s">
        <v>5545</v>
      </c>
      <c r="J1466" s="212" t="s">
        <v>5546</v>
      </c>
      <c r="K1466" s="213">
        <v>44370</v>
      </c>
      <c r="L1466" s="213">
        <v>45466</v>
      </c>
      <c r="M1466" s="214">
        <v>36</v>
      </c>
      <c r="N1466" s="215">
        <v>21600000</v>
      </c>
      <c r="O1466" s="214">
        <f t="shared" si="106"/>
        <v>600000</v>
      </c>
      <c r="P1466" s="116">
        <f t="shared" ca="1" si="107"/>
        <v>6.5107696952160037</v>
      </c>
      <c r="Q1466" s="117">
        <f t="shared" ca="1" si="108"/>
        <v>3600000</v>
      </c>
      <c r="R1466" s="105">
        <f>[1]Sembodo!J55</f>
        <v>1096177</v>
      </c>
      <c r="S1466" s="218">
        <f>[1]Sembodo!F56</f>
        <v>1</v>
      </c>
      <c r="T1466" s="38">
        <f t="shared" si="109"/>
        <v>20503823</v>
      </c>
      <c r="U1466" s="174"/>
    </row>
    <row r="1467" spans="2:21" ht="17.45" customHeight="1">
      <c r="B1467" s="26">
        <v>1462</v>
      </c>
      <c r="C1467" s="377" t="s">
        <v>5547</v>
      </c>
      <c r="D1467" s="742" t="s">
        <v>5548</v>
      </c>
      <c r="E1467" s="209" t="s">
        <v>5549</v>
      </c>
      <c r="F1467" s="210"/>
      <c r="G1467" s="210"/>
      <c r="H1467" s="211" t="s">
        <v>5550</v>
      </c>
      <c r="I1467" s="212" t="s">
        <v>5551</v>
      </c>
      <c r="J1467" s="212" t="s">
        <v>5552</v>
      </c>
      <c r="K1467" s="213">
        <v>44349</v>
      </c>
      <c r="L1467" s="213">
        <v>44714</v>
      </c>
      <c r="M1467" s="214">
        <v>12</v>
      </c>
      <c r="N1467" s="215">
        <v>4800000</v>
      </c>
      <c r="O1467" s="214">
        <f t="shared" si="106"/>
        <v>400000</v>
      </c>
      <c r="P1467" s="116">
        <f t="shared" ca="1" si="107"/>
        <v>7.2107696952160039</v>
      </c>
      <c r="Q1467" s="117">
        <f t="shared" ca="1" si="108"/>
        <v>2800000</v>
      </c>
      <c r="R1467" s="105">
        <f>[1]Tumbakmas!J31</f>
        <v>1713424</v>
      </c>
      <c r="S1467" s="218">
        <f>[1]Tumbakmas!F32</f>
        <v>1</v>
      </c>
      <c r="T1467" s="38">
        <f t="shared" si="109"/>
        <v>3086576</v>
      </c>
      <c r="U1467" s="174"/>
    </row>
    <row r="1468" spans="2:21" ht="17.45" customHeight="1">
      <c r="B1468" s="39">
        <v>1463</v>
      </c>
      <c r="C1468" s="377" t="s">
        <v>5553</v>
      </c>
      <c r="D1468" s="742" t="s">
        <v>5548</v>
      </c>
      <c r="E1468" s="209" t="s">
        <v>1210</v>
      </c>
      <c r="F1468" s="210"/>
      <c r="G1468" s="210" t="s">
        <v>1077</v>
      </c>
      <c r="H1468" s="743"/>
      <c r="I1468" s="744"/>
      <c r="J1468" s="744"/>
      <c r="K1468" s="213">
        <v>44487</v>
      </c>
      <c r="L1468" s="213">
        <v>44852</v>
      </c>
      <c r="M1468" s="214">
        <v>12</v>
      </c>
      <c r="N1468" s="215">
        <v>4800000</v>
      </c>
      <c r="O1468" s="214">
        <f t="shared" si="106"/>
        <v>400000</v>
      </c>
      <c r="P1468" s="116">
        <f t="shared" ca="1" si="107"/>
        <v>2.6107696952160042</v>
      </c>
      <c r="Q1468" s="117">
        <f t="shared" ca="1" si="108"/>
        <v>800000</v>
      </c>
      <c r="R1468" s="105"/>
      <c r="S1468" s="218"/>
      <c r="T1468" s="38">
        <f t="shared" si="109"/>
        <v>4800000</v>
      </c>
      <c r="U1468" s="174"/>
    </row>
    <row r="1469" spans="2:21" ht="17.45" customHeight="1">
      <c r="B1469" s="26">
        <v>1464</v>
      </c>
      <c r="C1469" s="745" t="s">
        <v>5554</v>
      </c>
      <c r="D1469" s="746" t="s">
        <v>5548</v>
      </c>
      <c r="E1469" s="747" t="s">
        <v>4130</v>
      </c>
      <c r="F1469" s="748"/>
      <c r="G1469" s="748"/>
      <c r="H1469" s="749"/>
      <c r="I1469" s="750" t="s">
        <v>5555</v>
      </c>
      <c r="J1469" s="750" t="s">
        <v>5556</v>
      </c>
      <c r="K1469" s="751">
        <v>44531</v>
      </c>
      <c r="L1469" s="751">
        <v>44896</v>
      </c>
      <c r="M1469" s="404">
        <v>12</v>
      </c>
      <c r="N1469" s="752">
        <v>4800000</v>
      </c>
      <c r="O1469" s="404">
        <f t="shared" si="106"/>
        <v>400000</v>
      </c>
      <c r="P1469" s="299">
        <f t="shared" ca="1" si="107"/>
        <v>1.1441030285493374</v>
      </c>
      <c r="Q1469" s="300">
        <f t="shared" ca="1" si="108"/>
        <v>400000</v>
      </c>
      <c r="R1469" s="405"/>
      <c r="S1469" s="753"/>
      <c r="T1469" s="148">
        <f t="shared" si="109"/>
        <v>4800000</v>
      </c>
      <c r="U1469" s="174"/>
    </row>
    <row r="1470" spans="2:21" ht="17.45" customHeight="1">
      <c r="B1470" s="39">
        <v>1465</v>
      </c>
      <c r="C1470" s="377" t="s">
        <v>5557</v>
      </c>
      <c r="D1470" s="742" t="s">
        <v>5558</v>
      </c>
      <c r="E1470" s="209" t="s">
        <v>5559</v>
      </c>
      <c r="F1470" s="210"/>
      <c r="G1470" s="210"/>
      <c r="H1470" s="361" t="s">
        <v>5560</v>
      </c>
      <c r="I1470" s="331" t="s">
        <v>5561</v>
      </c>
      <c r="J1470" s="331" t="s">
        <v>5562</v>
      </c>
      <c r="K1470" s="415">
        <v>44356</v>
      </c>
      <c r="L1470" s="213">
        <v>45452</v>
      </c>
      <c r="M1470" s="214">
        <v>36</v>
      </c>
      <c r="N1470" s="215">
        <v>21600000</v>
      </c>
      <c r="O1470" s="214">
        <f t="shared" si="106"/>
        <v>600000</v>
      </c>
      <c r="P1470" s="116">
        <f t="shared" ca="1" si="107"/>
        <v>6.9774363618826705</v>
      </c>
      <c r="Q1470" s="117">
        <f t="shared" ca="1" si="108"/>
        <v>3600000</v>
      </c>
      <c r="R1470" s="105">
        <f>[1]Pejagan!J55</f>
        <v>823749</v>
      </c>
      <c r="S1470" s="218">
        <f>[1]Pejagan!F56</f>
        <v>1</v>
      </c>
      <c r="T1470" s="38">
        <f>N1470-R1468</f>
        <v>21600000</v>
      </c>
      <c r="U1470" s="174"/>
    </row>
    <row r="1471" spans="2:21" ht="17.45" customHeight="1">
      <c r="B1471" s="26">
        <v>1466</v>
      </c>
      <c r="C1471" s="377" t="s">
        <v>5557</v>
      </c>
      <c r="D1471" s="742" t="s">
        <v>5558</v>
      </c>
      <c r="E1471" s="209" t="s">
        <v>5559</v>
      </c>
      <c r="F1471" s="210"/>
      <c r="G1471" s="210"/>
      <c r="H1471" s="211" t="s">
        <v>5563</v>
      </c>
      <c r="I1471" s="212" t="s">
        <v>5564</v>
      </c>
      <c r="J1471" s="212" t="s">
        <v>5565</v>
      </c>
      <c r="K1471" s="213">
        <v>44356</v>
      </c>
      <c r="L1471" s="213">
        <v>45452</v>
      </c>
      <c r="M1471" s="214">
        <v>36</v>
      </c>
      <c r="N1471" s="215">
        <v>21600000</v>
      </c>
      <c r="O1471" s="214">
        <f t="shared" si="106"/>
        <v>600000</v>
      </c>
      <c r="P1471" s="116">
        <f t="shared" ca="1" si="107"/>
        <v>6.9774363618826705</v>
      </c>
      <c r="Q1471" s="117">
        <f t="shared" ca="1" si="108"/>
        <v>3600000</v>
      </c>
      <c r="R1471" s="29"/>
      <c r="S1471" s="29"/>
      <c r="T1471" s="38">
        <f>N1471-R1470</f>
        <v>20776251</v>
      </c>
      <c r="U1471" s="174"/>
    </row>
    <row r="1472" spans="2:21" ht="17.45" customHeight="1">
      <c r="B1472" s="39">
        <v>1467</v>
      </c>
      <c r="C1472" s="377" t="s">
        <v>5566</v>
      </c>
      <c r="D1472" s="742" t="s">
        <v>5558</v>
      </c>
      <c r="E1472" s="209" t="s">
        <v>5559</v>
      </c>
      <c r="F1472" s="210"/>
      <c r="G1472" s="210"/>
      <c r="H1472" s="211" t="s">
        <v>5567</v>
      </c>
      <c r="I1472" s="212" t="s">
        <v>5568</v>
      </c>
      <c r="J1472" s="212" t="s">
        <v>5569</v>
      </c>
      <c r="K1472" s="213">
        <v>44376</v>
      </c>
      <c r="L1472" s="213">
        <v>45472</v>
      </c>
      <c r="M1472" s="214">
        <v>36</v>
      </c>
      <c r="N1472" s="215">
        <v>21600000</v>
      </c>
      <c r="O1472" s="214">
        <f t="shared" si="106"/>
        <v>600000</v>
      </c>
      <c r="P1472" s="116">
        <f t="shared" ca="1" si="107"/>
        <v>6.3107696952160044</v>
      </c>
      <c r="Q1472" s="117">
        <f t="shared" ca="1" si="108"/>
        <v>3600000</v>
      </c>
      <c r="R1472" s="105">
        <f>[1]Pejagan!J174</f>
        <v>886177</v>
      </c>
      <c r="S1472" s="218">
        <f>[1]Pejagan!F175</f>
        <v>1</v>
      </c>
      <c r="T1472" s="38">
        <f t="shared" si="109"/>
        <v>20713823</v>
      </c>
      <c r="U1472" s="174"/>
    </row>
    <row r="1473" spans="2:22" ht="17.45" customHeight="1">
      <c r="B1473" s="26">
        <v>1468</v>
      </c>
      <c r="C1473" s="377" t="s">
        <v>5570</v>
      </c>
      <c r="D1473" s="742" t="s">
        <v>5558</v>
      </c>
      <c r="E1473" s="209" t="s">
        <v>5571</v>
      </c>
      <c r="F1473" s="210"/>
      <c r="G1473" s="210"/>
      <c r="H1473" s="211" t="s">
        <v>5572</v>
      </c>
      <c r="I1473" s="212" t="s">
        <v>5573</v>
      </c>
      <c r="J1473" s="212" t="s">
        <v>5574</v>
      </c>
      <c r="K1473" s="213">
        <v>44406</v>
      </c>
      <c r="L1473" s="213">
        <v>45502</v>
      </c>
      <c r="M1473" s="214">
        <v>36</v>
      </c>
      <c r="N1473" s="215">
        <v>25200000</v>
      </c>
      <c r="O1473" s="214">
        <f t="shared" si="106"/>
        <v>700000</v>
      </c>
      <c r="P1473" s="116">
        <f t="shared" ca="1" si="107"/>
        <v>5.3107696952160044</v>
      </c>
      <c r="Q1473" s="117">
        <f t="shared" ca="1" si="108"/>
        <v>3500000</v>
      </c>
      <c r="R1473" s="105"/>
      <c r="S1473" s="218"/>
      <c r="T1473" s="38">
        <f t="shared" si="109"/>
        <v>25200000</v>
      </c>
      <c r="U1473" s="174"/>
    </row>
    <row r="1474" spans="2:22" ht="17.45" customHeight="1">
      <c r="B1474" s="39">
        <v>1469</v>
      </c>
      <c r="C1474" s="377" t="s">
        <v>5575</v>
      </c>
      <c r="D1474" s="742" t="s">
        <v>5558</v>
      </c>
      <c r="E1474" s="209" t="s">
        <v>5559</v>
      </c>
      <c r="F1474" s="210"/>
      <c r="G1474" s="210"/>
      <c r="H1474" s="211" t="s">
        <v>5576</v>
      </c>
      <c r="I1474" s="212" t="s">
        <v>5577</v>
      </c>
      <c r="J1474" s="212" t="s">
        <v>5578</v>
      </c>
      <c r="K1474" s="213">
        <v>44411</v>
      </c>
      <c r="L1474" s="213">
        <v>45507</v>
      </c>
      <c r="M1474" s="214">
        <v>36</v>
      </c>
      <c r="N1474" s="215">
        <v>21600000</v>
      </c>
      <c r="O1474" s="214">
        <f t="shared" si="106"/>
        <v>600000</v>
      </c>
      <c r="P1474" s="116">
        <f t="shared" ca="1" si="107"/>
        <v>5.1441030285493374</v>
      </c>
      <c r="Q1474" s="117">
        <f t="shared" ca="1" si="108"/>
        <v>3000000</v>
      </c>
      <c r="R1474" s="105">
        <f>[1]Pejagan!J114</f>
        <v>797678</v>
      </c>
      <c r="S1474" s="218">
        <f>[1]Pejagan!F115</f>
        <v>1</v>
      </c>
      <c r="T1474" s="38">
        <f t="shared" si="109"/>
        <v>20802322</v>
      </c>
      <c r="U1474" s="174"/>
    </row>
    <row r="1475" spans="2:22" s="757" customFormat="1">
      <c r="B1475" s="26">
        <v>1470</v>
      </c>
      <c r="C1475" s="354" t="s">
        <v>5579</v>
      </c>
      <c r="D1475" s="246" t="s">
        <v>5580</v>
      </c>
      <c r="E1475" s="246" t="s">
        <v>5581</v>
      </c>
      <c r="F1475" s="220"/>
      <c r="G1475" s="220"/>
      <c r="H1475" s="248" t="s">
        <v>5582</v>
      </c>
      <c r="I1475" s="220" t="s">
        <v>5583</v>
      </c>
      <c r="J1475" s="220" t="s">
        <v>5584</v>
      </c>
      <c r="K1475" s="415">
        <v>44392</v>
      </c>
      <c r="L1475" s="754">
        <v>45853</v>
      </c>
      <c r="M1475" s="220">
        <v>48</v>
      </c>
      <c r="N1475" s="359">
        <v>57600000</v>
      </c>
      <c r="O1475" s="359">
        <f t="shared" si="106"/>
        <v>1200000</v>
      </c>
      <c r="P1475" s="116">
        <f t="shared" ca="1" si="107"/>
        <v>5.7774363618826703</v>
      </c>
      <c r="Q1475" s="117">
        <f t="shared" ca="1" si="108"/>
        <v>6000000</v>
      </c>
      <c r="R1475" s="755">
        <f>[1]Megaduta!J67</f>
        <v>239387</v>
      </c>
      <c r="S1475" s="220">
        <f>[1]Megaduta!F68</f>
        <v>1</v>
      </c>
      <c r="T1475" s="38">
        <f t="shared" si="109"/>
        <v>57360613</v>
      </c>
      <c r="U1475" s="1"/>
      <c r="V1475" s="756"/>
    </row>
    <row r="1476" spans="2:22" s="757" customFormat="1">
      <c r="B1476" s="39">
        <v>1471</v>
      </c>
      <c r="C1476" s="758" t="s">
        <v>5585</v>
      </c>
      <c r="D1476" s="759" t="s">
        <v>5580</v>
      </c>
      <c r="E1476" s="209" t="s">
        <v>4584</v>
      </c>
      <c r="F1476" s="210"/>
      <c r="G1476" s="210"/>
      <c r="H1476" s="760" t="s">
        <v>5586</v>
      </c>
      <c r="I1476" s="210" t="s">
        <v>5587</v>
      </c>
      <c r="J1476" s="210" t="s">
        <v>5588</v>
      </c>
      <c r="K1476" s="213">
        <v>44407</v>
      </c>
      <c r="L1476" s="761">
        <v>45868</v>
      </c>
      <c r="M1476" s="210">
        <v>48</v>
      </c>
      <c r="N1476" s="762">
        <v>57600000</v>
      </c>
      <c r="O1476" s="762">
        <f t="shared" si="106"/>
        <v>1200000</v>
      </c>
      <c r="P1476" s="116">
        <f t="shared" ca="1" si="107"/>
        <v>5.2774363618826703</v>
      </c>
      <c r="Q1476" s="117">
        <f t="shared" ca="1" si="108"/>
        <v>6000000</v>
      </c>
      <c r="R1476" s="763">
        <f>[1]Megaduta!J140</f>
        <v>1600000</v>
      </c>
      <c r="S1476" s="210">
        <f>[1]Megaduta!F141</f>
        <v>1</v>
      </c>
      <c r="T1476" s="38">
        <f t="shared" si="109"/>
        <v>56000000</v>
      </c>
      <c r="U1476" s="1"/>
      <c r="V1476" s="756"/>
    </row>
    <row r="1477" spans="2:22" s="757" customFormat="1">
      <c r="B1477" s="26">
        <v>1472</v>
      </c>
      <c r="C1477" s="758" t="s">
        <v>5589</v>
      </c>
      <c r="D1477" s="759" t="s">
        <v>5590</v>
      </c>
      <c r="E1477" s="209" t="s">
        <v>2372</v>
      </c>
      <c r="F1477" s="210"/>
      <c r="G1477" s="210" t="s">
        <v>5591</v>
      </c>
      <c r="H1477" s="760" t="s">
        <v>5592</v>
      </c>
      <c r="I1477" s="210" t="s">
        <v>5593</v>
      </c>
      <c r="J1477" s="210" t="s">
        <v>5594</v>
      </c>
      <c r="K1477" s="213">
        <v>44378</v>
      </c>
      <c r="L1477" s="761">
        <v>44743</v>
      </c>
      <c r="M1477" s="210">
        <v>12</v>
      </c>
      <c r="N1477" s="762">
        <v>17400000</v>
      </c>
      <c r="O1477" s="762">
        <f t="shared" si="106"/>
        <v>1450000</v>
      </c>
      <c r="P1477" s="116">
        <f t="shared" ca="1" si="107"/>
        <v>6.2441030285493371</v>
      </c>
      <c r="Q1477" s="117">
        <f t="shared" ca="1" si="108"/>
        <v>8700000</v>
      </c>
      <c r="R1477" s="763">
        <f>'[1]Rahmatutama Kargoindo'!J31</f>
        <v>4175202</v>
      </c>
      <c r="S1477" s="210">
        <f>'[1]Rahmatutama Kargoindo'!F32</f>
        <v>2</v>
      </c>
      <c r="T1477" s="38">
        <f t="shared" si="109"/>
        <v>13224798</v>
      </c>
      <c r="U1477" s="1"/>
      <c r="V1477" s="756"/>
    </row>
    <row r="1478" spans="2:22" s="757" customFormat="1">
      <c r="B1478" s="39">
        <v>1473</v>
      </c>
      <c r="C1478" s="758" t="s">
        <v>5595</v>
      </c>
      <c r="D1478" s="759" t="s">
        <v>5596</v>
      </c>
      <c r="E1478" s="209" t="s">
        <v>772</v>
      </c>
      <c r="F1478" s="210"/>
      <c r="G1478" s="210" t="s">
        <v>5591</v>
      </c>
      <c r="H1478" s="760" t="s">
        <v>5597</v>
      </c>
      <c r="I1478" s="210" t="s">
        <v>5598</v>
      </c>
      <c r="J1478" s="210" t="s">
        <v>5599</v>
      </c>
      <c r="K1478" s="213">
        <v>44375</v>
      </c>
      <c r="L1478" s="761">
        <v>44740</v>
      </c>
      <c r="M1478" s="210">
        <v>12</v>
      </c>
      <c r="N1478" s="762">
        <v>6000000</v>
      </c>
      <c r="O1478" s="762">
        <f t="shared" si="106"/>
        <v>500000</v>
      </c>
      <c r="P1478" s="116">
        <f t="shared" ca="1" si="107"/>
        <v>6.3441030285493376</v>
      </c>
      <c r="Q1478" s="117">
        <f t="shared" ca="1" si="108"/>
        <v>3000000</v>
      </c>
      <c r="R1478" s="763">
        <f>'[1]Hariff Daya'!J31</f>
        <v>618750</v>
      </c>
      <c r="S1478" s="210">
        <f>'[1]Hariff Daya'!F32</f>
        <v>1</v>
      </c>
      <c r="T1478" s="38">
        <f t="shared" si="109"/>
        <v>5381250</v>
      </c>
      <c r="U1478" s="1"/>
      <c r="V1478" s="756"/>
    </row>
    <row r="1479" spans="2:22" s="757" customFormat="1">
      <c r="B1479" s="26">
        <v>1474</v>
      </c>
      <c r="C1479" s="758" t="s">
        <v>5595</v>
      </c>
      <c r="D1479" s="759" t="s">
        <v>5596</v>
      </c>
      <c r="E1479" s="209" t="s">
        <v>772</v>
      </c>
      <c r="F1479" s="210"/>
      <c r="G1479" s="210" t="s">
        <v>5591</v>
      </c>
      <c r="H1479" s="760" t="s">
        <v>5600</v>
      </c>
      <c r="I1479" s="210" t="s">
        <v>5601</v>
      </c>
      <c r="J1479" s="210" t="s">
        <v>5602</v>
      </c>
      <c r="K1479" s="213">
        <v>44375</v>
      </c>
      <c r="L1479" s="761">
        <v>44740</v>
      </c>
      <c r="M1479" s="210">
        <v>12</v>
      </c>
      <c r="N1479" s="762">
        <v>6000000</v>
      </c>
      <c r="O1479" s="762">
        <f t="shared" si="106"/>
        <v>500000</v>
      </c>
      <c r="P1479" s="116">
        <f t="shared" ca="1" si="107"/>
        <v>6.3441030285493376</v>
      </c>
      <c r="Q1479" s="117">
        <f t="shared" ca="1" si="108"/>
        <v>3000000</v>
      </c>
      <c r="R1479" s="209"/>
      <c r="S1479" s="209"/>
      <c r="T1479" s="38">
        <f t="shared" si="109"/>
        <v>6000000</v>
      </c>
      <c r="U1479" s="1"/>
      <c r="V1479" s="756"/>
    </row>
    <row r="1480" spans="2:22" s="757" customFormat="1">
      <c r="B1480" s="39">
        <v>1475</v>
      </c>
      <c r="C1480" s="758" t="s">
        <v>5603</v>
      </c>
      <c r="D1480" s="759" t="s">
        <v>5604</v>
      </c>
      <c r="E1480" s="209" t="s">
        <v>1210</v>
      </c>
      <c r="F1480" s="210"/>
      <c r="G1480" s="210"/>
      <c r="H1480" s="760" t="s">
        <v>5605</v>
      </c>
      <c r="I1480" s="210" t="s">
        <v>5606</v>
      </c>
      <c r="J1480" s="210" t="s">
        <v>5607</v>
      </c>
      <c r="K1480" s="213">
        <v>44418</v>
      </c>
      <c r="L1480" s="761">
        <v>45879</v>
      </c>
      <c r="M1480" s="210">
        <v>48</v>
      </c>
      <c r="N1480" s="762">
        <v>31200000</v>
      </c>
      <c r="O1480" s="762">
        <f t="shared" si="106"/>
        <v>650000</v>
      </c>
      <c r="P1480" s="116">
        <f t="shared" ca="1" si="107"/>
        <v>4.910769695216004</v>
      </c>
      <c r="Q1480" s="117">
        <f t="shared" ca="1" si="108"/>
        <v>2600000</v>
      </c>
      <c r="R1480" s="209"/>
      <c r="S1480" s="209"/>
      <c r="T1480" s="38">
        <f t="shared" si="109"/>
        <v>31200000</v>
      </c>
      <c r="U1480" s="1"/>
      <c r="V1480" s="756"/>
    </row>
    <row r="1481" spans="2:22" s="757" customFormat="1">
      <c r="B1481" s="26">
        <v>1476</v>
      </c>
      <c r="C1481" s="758" t="s">
        <v>5608</v>
      </c>
      <c r="D1481" s="759" t="s">
        <v>5604</v>
      </c>
      <c r="E1481" s="209" t="s">
        <v>1210</v>
      </c>
      <c r="F1481" s="210"/>
      <c r="G1481" s="210"/>
      <c r="H1481" s="760" t="s">
        <v>5609</v>
      </c>
      <c r="I1481" s="210" t="s">
        <v>5610</v>
      </c>
      <c r="J1481" s="210" t="s">
        <v>5611</v>
      </c>
      <c r="K1481" s="213">
        <v>44410</v>
      </c>
      <c r="L1481" s="761">
        <v>45871</v>
      </c>
      <c r="M1481" s="210">
        <v>48</v>
      </c>
      <c r="N1481" s="762">
        <v>31200000</v>
      </c>
      <c r="O1481" s="762">
        <f t="shared" si="106"/>
        <v>650000</v>
      </c>
      <c r="P1481" s="116">
        <f t="shared" ca="1" si="107"/>
        <v>5.1774363618826706</v>
      </c>
      <c r="Q1481" s="117">
        <f t="shared" ca="1" si="108"/>
        <v>3250000</v>
      </c>
      <c r="R1481" s="209"/>
      <c r="S1481" s="209"/>
      <c r="T1481" s="38">
        <f t="shared" si="109"/>
        <v>31200000</v>
      </c>
      <c r="U1481" s="1"/>
      <c r="V1481" s="756"/>
    </row>
    <row r="1482" spans="2:22" s="757" customFormat="1">
      <c r="B1482" s="39">
        <v>1477</v>
      </c>
      <c r="C1482" s="758" t="s">
        <v>5612</v>
      </c>
      <c r="D1482" s="759" t="s">
        <v>5604</v>
      </c>
      <c r="E1482" s="209" t="s">
        <v>1210</v>
      </c>
      <c r="F1482" s="210"/>
      <c r="G1482" s="210"/>
      <c r="H1482" s="760" t="s">
        <v>5613</v>
      </c>
      <c r="I1482" s="210" t="s">
        <v>5614</v>
      </c>
      <c r="J1482" s="210" t="s">
        <v>5615</v>
      </c>
      <c r="K1482" s="213">
        <v>44488</v>
      </c>
      <c r="L1482" s="761">
        <v>45949</v>
      </c>
      <c r="M1482" s="210">
        <v>48</v>
      </c>
      <c r="N1482" s="762">
        <v>31200000</v>
      </c>
      <c r="O1482" s="762">
        <f t="shared" si="106"/>
        <v>650000</v>
      </c>
      <c r="P1482" s="116">
        <f t="shared" ca="1" si="107"/>
        <v>2.5774363618826706</v>
      </c>
      <c r="Q1482" s="117">
        <f t="shared" ca="1" si="108"/>
        <v>1300000</v>
      </c>
      <c r="R1482" s="209"/>
      <c r="S1482" s="209"/>
      <c r="T1482" s="38">
        <f t="shared" si="109"/>
        <v>31200000</v>
      </c>
      <c r="U1482" s="1"/>
      <c r="V1482" s="756"/>
    </row>
    <row r="1483" spans="2:22" s="757" customFormat="1">
      <c r="B1483" s="26">
        <v>1478</v>
      </c>
      <c r="C1483" s="758" t="s">
        <v>5616</v>
      </c>
      <c r="D1483" s="759" t="s">
        <v>5617</v>
      </c>
      <c r="E1483" s="209" t="s">
        <v>2476</v>
      </c>
      <c r="F1483" s="210"/>
      <c r="G1483" s="210"/>
      <c r="H1483" s="760" t="s">
        <v>5618</v>
      </c>
      <c r="I1483" s="210" t="s">
        <v>5619</v>
      </c>
      <c r="J1483" s="210" t="s">
        <v>5620</v>
      </c>
      <c r="K1483" s="213">
        <v>44410</v>
      </c>
      <c r="L1483" s="761">
        <v>45140</v>
      </c>
      <c r="M1483" s="210">
        <v>24</v>
      </c>
      <c r="N1483" s="762">
        <v>13200000</v>
      </c>
      <c r="O1483" s="762">
        <f t="shared" si="106"/>
        <v>550000</v>
      </c>
      <c r="P1483" s="116">
        <f t="shared" ca="1" si="107"/>
        <v>5.1774363618826706</v>
      </c>
      <c r="Q1483" s="117">
        <f t="shared" ca="1" si="108"/>
        <v>2750000</v>
      </c>
      <c r="R1483" s="209"/>
      <c r="S1483" s="209"/>
      <c r="T1483" s="38">
        <f t="shared" si="109"/>
        <v>13200000</v>
      </c>
      <c r="U1483" s="1"/>
      <c r="V1483" s="756"/>
    </row>
    <row r="1484" spans="2:22" s="757" customFormat="1">
      <c r="B1484" s="39">
        <v>1479</v>
      </c>
      <c r="C1484" s="758" t="s">
        <v>5616</v>
      </c>
      <c r="D1484" s="759" t="s">
        <v>5617</v>
      </c>
      <c r="E1484" s="209" t="s">
        <v>2476</v>
      </c>
      <c r="F1484" s="210"/>
      <c r="G1484" s="210"/>
      <c r="H1484" s="760" t="s">
        <v>5621</v>
      </c>
      <c r="I1484" s="210" t="s">
        <v>5622</v>
      </c>
      <c r="J1484" s="210" t="s">
        <v>5623</v>
      </c>
      <c r="K1484" s="213">
        <v>44410</v>
      </c>
      <c r="L1484" s="761">
        <v>45140</v>
      </c>
      <c r="M1484" s="210">
        <v>24</v>
      </c>
      <c r="N1484" s="762">
        <v>13200000</v>
      </c>
      <c r="O1484" s="762">
        <f t="shared" si="106"/>
        <v>550000</v>
      </c>
      <c r="P1484" s="116">
        <f t="shared" ca="1" si="107"/>
        <v>5.1774363618826706</v>
      </c>
      <c r="Q1484" s="117">
        <f t="shared" ca="1" si="108"/>
        <v>2750000</v>
      </c>
      <c r="R1484" s="209"/>
      <c r="S1484" s="209"/>
      <c r="T1484" s="38">
        <f t="shared" si="109"/>
        <v>13200000</v>
      </c>
      <c r="U1484" s="1"/>
      <c r="V1484" s="756"/>
    </row>
    <row r="1485" spans="2:22" s="757" customFormat="1">
      <c r="B1485" s="26">
        <v>1480</v>
      </c>
      <c r="C1485" s="758" t="s">
        <v>5616</v>
      </c>
      <c r="D1485" s="759" t="s">
        <v>5617</v>
      </c>
      <c r="E1485" s="209" t="s">
        <v>2476</v>
      </c>
      <c r="F1485" s="210"/>
      <c r="G1485" s="210"/>
      <c r="H1485" s="760" t="s">
        <v>5624</v>
      </c>
      <c r="I1485" s="210" t="s">
        <v>5625</v>
      </c>
      <c r="J1485" s="210" t="s">
        <v>5626</v>
      </c>
      <c r="K1485" s="213">
        <v>44410</v>
      </c>
      <c r="L1485" s="761">
        <v>45140</v>
      </c>
      <c r="M1485" s="210">
        <v>24</v>
      </c>
      <c r="N1485" s="762">
        <v>13200000</v>
      </c>
      <c r="O1485" s="762">
        <f t="shared" si="106"/>
        <v>550000</v>
      </c>
      <c r="P1485" s="116">
        <f t="shared" ca="1" si="107"/>
        <v>5.1774363618826706</v>
      </c>
      <c r="Q1485" s="117">
        <f t="shared" ca="1" si="108"/>
        <v>2750000</v>
      </c>
      <c r="R1485" s="209"/>
      <c r="S1485" s="209"/>
      <c r="T1485" s="38">
        <f t="shared" si="109"/>
        <v>13200000</v>
      </c>
      <c r="U1485" s="1"/>
      <c r="V1485" s="756"/>
    </row>
    <row r="1486" spans="2:22" s="757" customFormat="1">
      <c r="B1486" s="39">
        <v>1481</v>
      </c>
      <c r="C1486" s="758" t="s">
        <v>5616</v>
      </c>
      <c r="D1486" s="759" t="s">
        <v>5617</v>
      </c>
      <c r="E1486" s="209" t="s">
        <v>2476</v>
      </c>
      <c r="F1486" s="210"/>
      <c r="G1486" s="210"/>
      <c r="H1486" s="760" t="s">
        <v>5627</v>
      </c>
      <c r="I1486" s="210" t="s">
        <v>5628</v>
      </c>
      <c r="J1486" s="210" t="s">
        <v>5629</v>
      </c>
      <c r="K1486" s="213">
        <v>44410</v>
      </c>
      <c r="L1486" s="761">
        <v>45140</v>
      </c>
      <c r="M1486" s="210">
        <v>24</v>
      </c>
      <c r="N1486" s="762">
        <v>13200000</v>
      </c>
      <c r="O1486" s="762">
        <f t="shared" ref="O1486:O1549" si="110">N1486/M1486</f>
        <v>550000</v>
      </c>
      <c r="P1486" s="116">
        <f t="shared" ca="1" si="107"/>
        <v>5.1774363618826706</v>
      </c>
      <c r="Q1486" s="117">
        <f t="shared" ca="1" si="108"/>
        <v>2750000</v>
      </c>
      <c r="R1486" s="209"/>
      <c r="S1486" s="209"/>
      <c r="T1486" s="38">
        <f t="shared" si="109"/>
        <v>13200000</v>
      </c>
      <c r="U1486" s="1"/>
      <c r="V1486" s="756"/>
    </row>
    <row r="1487" spans="2:22" s="757" customFormat="1">
      <c r="B1487" s="26">
        <v>1482</v>
      </c>
      <c r="C1487" s="758" t="s">
        <v>5616</v>
      </c>
      <c r="D1487" s="759" t="s">
        <v>5617</v>
      </c>
      <c r="E1487" s="209" t="s">
        <v>2476</v>
      </c>
      <c r="F1487" s="210"/>
      <c r="G1487" s="210"/>
      <c r="H1487" s="760" t="s">
        <v>5630</v>
      </c>
      <c r="I1487" s="210" t="s">
        <v>5631</v>
      </c>
      <c r="J1487" s="210" t="s">
        <v>5632</v>
      </c>
      <c r="K1487" s="213">
        <v>44410</v>
      </c>
      <c r="L1487" s="761">
        <v>45140</v>
      </c>
      <c r="M1487" s="210">
        <v>24</v>
      </c>
      <c r="N1487" s="762">
        <v>13200000</v>
      </c>
      <c r="O1487" s="762">
        <f t="shared" si="110"/>
        <v>550000</v>
      </c>
      <c r="P1487" s="116">
        <f t="shared" ca="1" si="107"/>
        <v>5.1774363618826706</v>
      </c>
      <c r="Q1487" s="117">
        <f t="shared" ca="1" si="108"/>
        <v>2750000</v>
      </c>
      <c r="R1487" s="209"/>
      <c r="S1487" s="209"/>
      <c r="T1487" s="38">
        <f t="shared" si="109"/>
        <v>13200000</v>
      </c>
      <c r="U1487" s="1"/>
      <c r="V1487" s="756"/>
    </row>
    <row r="1488" spans="2:22" s="757" customFormat="1">
      <c r="B1488" s="39">
        <v>1483</v>
      </c>
      <c r="C1488" s="758" t="s">
        <v>5616</v>
      </c>
      <c r="D1488" s="759" t="s">
        <v>5617</v>
      </c>
      <c r="E1488" s="209" t="s">
        <v>2476</v>
      </c>
      <c r="F1488" s="210"/>
      <c r="G1488" s="210"/>
      <c r="H1488" s="760" t="s">
        <v>5633</v>
      </c>
      <c r="I1488" s="210" t="s">
        <v>5634</v>
      </c>
      <c r="J1488" s="210" t="s">
        <v>5635</v>
      </c>
      <c r="K1488" s="213">
        <v>44410</v>
      </c>
      <c r="L1488" s="761">
        <v>45140</v>
      </c>
      <c r="M1488" s="210">
        <v>24</v>
      </c>
      <c r="N1488" s="762">
        <v>13200000</v>
      </c>
      <c r="O1488" s="762">
        <f t="shared" si="110"/>
        <v>550000</v>
      </c>
      <c r="P1488" s="116">
        <f t="shared" ca="1" si="107"/>
        <v>5.1774363618826706</v>
      </c>
      <c r="Q1488" s="117">
        <f t="shared" ca="1" si="108"/>
        <v>2750000</v>
      </c>
      <c r="R1488" s="209"/>
      <c r="S1488" s="209"/>
      <c r="T1488" s="38">
        <f t="shared" si="109"/>
        <v>13200000</v>
      </c>
      <c r="U1488" s="1"/>
      <c r="V1488" s="756"/>
    </row>
    <row r="1489" spans="2:22" s="757" customFormat="1">
      <c r="B1489" s="26">
        <v>1484</v>
      </c>
      <c r="C1489" s="758" t="s">
        <v>5616</v>
      </c>
      <c r="D1489" s="759" t="s">
        <v>5617</v>
      </c>
      <c r="E1489" s="209" t="s">
        <v>2476</v>
      </c>
      <c r="F1489" s="210"/>
      <c r="G1489" s="210"/>
      <c r="H1489" s="760" t="s">
        <v>5636</v>
      </c>
      <c r="I1489" s="210" t="s">
        <v>5637</v>
      </c>
      <c r="J1489" s="210" t="s">
        <v>5638</v>
      </c>
      <c r="K1489" s="213">
        <v>44410</v>
      </c>
      <c r="L1489" s="761">
        <v>45140</v>
      </c>
      <c r="M1489" s="210">
        <v>24</v>
      </c>
      <c r="N1489" s="762">
        <v>13200000</v>
      </c>
      <c r="O1489" s="762">
        <f t="shared" si="110"/>
        <v>550000</v>
      </c>
      <c r="P1489" s="116">
        <f t="shared" ca="1" si="107"/>
        <v>5.1774363618826706</v>
      </c>
      <c r="Q1489" s="117">
        <f t="shared" ca="1" si="108"/>
        <v>2750000</v>
      </c>
      <c r="R1489" s="209"/>
      <c r="S1489" s="209"/>
      <c r="T1489" s="38">
        <f t="shared" si="109"/>
        <v>13200000</v>
      </c>
      <c r="U1489" s="1"/>
      <c r="V1489" s="756"/>
    </row>
    <row r="1490" spans="2:22" s="757" customFormat="1">
      <c r="B1490" s="39">
        <v>1485</v>
      </c>
      <c r="C1490" s="758" t="s">
        <v>5616</v>
      </c>
      <c r="D1490" s="759" t="s">
        <v>5617</v>
      </c>
      <c r="E1490" s="209" t="s">
        <v>2476</v>
      </c>
      <c r="F1490" s="210"/>
      <c r="G1490" s="210"/>
      <c r="H1490" s="760" t="s">
        <v>5639</v>
      </c>
      <c r="I1490" s="210" t="s">
        <v>5640</v>
      </c>
      <c r="J1490" s="210" t="s">
        <v>5641</v>
      </c>
      <c r="K1490" s="213">
        <v>44410</v>
      </c>
      <c r="L1490" s="761">
        <v>45140</v>
      </c>
      <c r="M1490" s="210">
        <v>24</v>
      </c>
      <c r="N1490" s="762">
        <v>13200000</v>
      </c>
      <c r="O1490" s="762">
        <f t="shared" si="110"/>
        <v>550000</v>
      </c>
      <c r="P1490" s="116">
        <f t="shared" ca="1" si="107"/>
        <v>5.1774363618826706</v>
      </c>
      <c r="Q1490" s="117">
        <f t="shared" ca="1" si="108"/>
        <v>2750000</v>
      </c>
      <c r="R1490" s="209"/>
      <c r="S1490" s="209"/>
      <c r="T1490" s="38">
        <f t="shared" si="109"/>
        <v>13200000</v>
      </c>
      <c r="U1490" s="1"/>
      <c r="V1490" s="756"/>
    </row>
    <row r="1491" spans="2:22" s="757" customFormat="1">
      <c r="B1491" s="26">
        <v>1486</v>
      </c>
      <c r="C1491" s="758" t="s">
        <v>5616</v>
      </c>
      <c r="D1491" s="759" t="s">
        <v>5617</v>
      </c>
      <c r="E1491" s="209" t="s">
        <v>2476</v>
      </c>
      <c r="F1491" s="210"/>
      <c r="G1491" s="210"/>
      <c r="H1491" s="760" t="s">
        <v>5642</v>
      </c>
      <c r="I1491" s="210" t="s">
        <v>5643</v>
      </c>
      <c r="J1491" s="210" t="s">
        <v>5644</v>
      </c>
      <c r="K1491" s="213">
        <v>44410</v>
      </c>
      <c r="L1491" s="761">
        <v>45140</v>
      </c>
      <c r="M1491" s="210">
        <v>24</v>
      </c>
      <c r="N1491" s="762">
        <v>13200000</v>
      </c>
      <c r="O1491" s="762">
        <f t="shared" si="110"/>
        <v>550000</v>
      </c>
      <c r="P1491" s="116">
        <f t="shared" ca="1" si="107"/>
        <v>5.1774363618826706</v>
      </c>
      <c r="Q1491" s="117">
        <f t="shared" ca="1" si="108"/>
        <v>2750000</v>
      </c>
      <c r="R1491" s="209"/>
      <c r="S1491" s="209"/>
      <c r="T1491" s="38">
        <f t="shared" si="109"/>
        <v>13200000</v>
      </c>
      <c r="U1491" s="1"/>
      <c r="V1491" s="756"/>
    </row>
    <row r="1492" spans="2:22" s="757" customFormat="1">
      <c r="B1492" s="39">
        <v>1487</v>
      </c>
      <c r="C1492" s="758" t="s">
        <v>5616</v>
      </c>
      <c r="D1492" s="759" t="s">
        <v>5617</v>
      </c>
      <c r="E1492" s="209" t="s">
        <v>2476</v>
      </c>
      <c r="F1492" s="210"/>
      <c r="G1492" s="210"/>
      <c r="H1492" s="760" t="s">
        <v>5645</v>
      </c>
      <c r="I1492" s="210" t="s">
        <v>5646</v>
      </c>
      <c r="J1492" s="210" t="s">
        <v>5647</v>
      </c>
      <c r="K1492" s="213">
        <v>44410</v>
      </c>
      <c r="L1492" s="761">
        <v>45140</v>
      </c>
      <c r="M1492" s="210">
        <v>24</v>
      </c>
      <c r="N1492" s="762">
        <v>13200000</v>
      </c>
      <c r="O1492" s="762">
        <f t="shared" si="110"/>
        <v>550000</v>
      </c>
      <c r="P1492" s="116">
        <f t="shared" ca="1" si="107"/>
        <v>5.1774363618826706</v>
      </c>
      <c r="Q1492" s="117">
        <f t="shared" ca="1" si="108"/>
        <v>2750000</v>
      </c>
      <c r="R1492" s="209"/>
      <c r="S1492" s="209"/>
      <c r="T1492" s="38">
        <f t="shared" si="109"/>
        <v>13200000</v>
      </c>
      <c r="U1492" s="1"/>
      <c r="V1492" s="756"/>
    </row>
    <row r="1493" spans="2:22" s="757" customFormat="1">
      <c r="B1493" s="26">
        <v>1488</v>
      </c>
      <c r="C1493" s="758" t="s">
        <v>5616</v>
      </c>
      <c r="D1493" s="759" t="s">
        <v>5617</v>
      </c>
      <c r="E1493" s="209" t="s">
        <v>2476</v>
      </c>
      <c r="F1493" s="210"/>
      <c r="G1493" s="210"/>
      <c r="H1493" s="760" t="s">
        <v>5648</v>
      </c>
      <c r="I1493" s="210" t="s">
        <v>5649</v>
      </c>
      <c r="J1493" s="210" t="s">
        <v>5650</v>
      </c>
      <c r="K1493" s="213">
        <v>44410</v>
      </c>
      <c r="L1493" s="761">
        <v>45140</v>
      </c>
      <c r="M1493" s="210">
        <v>24</v>
      </c>
      <c r="N1493" s="762">
        <v>13200000</v>
      </c>
      <c r="O1493" s="762">
        <f t="shared" si="110"/>
        <v>550000</v>
      </c>
      <c r="P1493" s="116">
        <f t="shared" ca="1" si="107"/>
        <v>5.1774363618826706</v>
      </c>
      <c r="Q1493" s="117">
        <f t="shared" ca="1" si="108"/>
        <v>2750000</v>
      </c>
      <c r="R1493" s="209"/>
      <c r="S1493" s="209"/>
      <c r="T1493" s="38">
        <f t="shared" si="109"/>
        <v>13200000</v>
      </c>
      <c r="U1493" s="1"/>
      <c r="V1493" s="756"/>
    </row>
    <row r="1494" spans="2:22" s="757" customFormat="1">
      <c r="B1494" s="39">
        <v>1489</v>
      </c>
      <c r="C1494" s="758" t="s">
        <v>5616</v>
      </c>
      <c r="D1494" s="759" t="s">
        <v>5617</v>
      </c>
      <c r="E1494" s="209" t="s">
        <v>2476</v>
      </c>
      <c r="F1494" s="210"/>
      <c r="G1494" s="210"/>
      <c r="H1494" s="760" t="s">
        <v>5651</v>
      </c>
      <c r="I1494" s="210" t="s">
        <v>5652</v>
      </c>
      <c r="J1494" s="210" t="s">
        <v>5653</v>
      </c>
      <c r="K1494" s="213">
        <v>44410</v>
      </c>
      <c r="L1494" s="761">
        <v>45140</v>
      </c>
      <c r="M1494" s="210">
        <v>24</v>
      </c>
      <c r="N1494" s="762">
        <v>13200000</v>
      </c>
      <c r="O1494" s="762">
        <f t="shared" si="110"/>
        <v>550000</v>
      </c>
      <c r="P1494" s="116">
        <f t="shared" ca="1" si="107"/>
        <v>5.1774363618826706</v>
      </c>
      <c r="Q1494" s="117">
        <f t="shared" ca="1" si="108"/>
        <v>2750000</v>
      </c>
      <c r="R1494" s="209"/>
      <c r="S1494" s="209"/>
      <c r="T1494" s="38">
        <f t="shared" si="109"/>
        <v>13200000</v>
      </c>
      <c r="U1494" s="1"/>
      <c r="V1494" s="756"/>
    </row>
    <row r="1495" spans="2:22" s="757" customFormat="1">
      <c r="B1495" s="26">
        <v>1490</v>
      </c>
      <c r="C1495" s="758" t="s">
        <v>5616</v>
      </c>
      <c r="D1495" s="759" t="s">
        <v>5617</v>
      </c>
      <c r="E1495" s="209" t="s">
        <v>2476</v>
      </c>
      <c r="F1495" s="210"/>
      <c r="G1495" s="210"/>
      <c r="H1495" s="760" t="s">
        <v>5654</v>
      </c>
      <c r="I1495" s="210" t="s">
        <v>5655</v>
      </c>
      <c r="J1495" s="210" t="s">
        <v>5656</v>
      </c>
      <c r="K1495" s="213">
        <v>44410</v>
      </c>
      <c r="L1495" s="761">
        <v>45140</v>
      </c>
      <c r="M1495" s="210">
        <v>24</v>
      </c>
      <c r="N1495" s="762">
        <v>13200000</v>
      </c>
      <c r="O1495" s="762">
        <f t="shared" si="110"/>
        <v>550000</v>
      </c>
      <c r="P1495" s="116">
        <f t="shared" ca="1" si="107"/>
        <v>5.1774363618826706</v>
      </c>
      <c r="Q1495" s="117">
        <f t="shared" ca="1" si="108"/>
        <v>2750000</v>
      </c>
      <c r="R1495" s="209"/>
      <c r="S1495" s="209"/>
      <c r="T1495" s="38">
        <f t="shared" si="109"/>
        <v>13200000</v>
      </c>
      <c r="U1495" s="1"/>
      <c r="V1495" s="756"/>
    </row>
    <row r="1496" spans="2:22" s="757" customFormat="1">
      <c r="B1496" s="39">
        <v>1491</v>
      </c>
      <c r="C1496" s="758" t="s">
        <v>5616</v>
      </c>
      <c r="D1496" s="759" t="s">
        <v>5617</v>
      </c>
      <c r="E1496" s="209" t="s">
        <v>2476</v>
      </c>
      <c r="F1496" s="210"/>
      <c r="G1496" s="210"/>
      <c r="H1496" s="760" t="s">
        <v>5657</v>
      </c>
      <c r="I1496" s="210" t="s">
        <v>5658</v>
      </c>
      <c r="J1496" s="210" t="s">
        <v>5659</v>
      </c>
      <c r="K1496" s="213">
        <v>44410</v>
      </c>
      <c r="L1496" s="761">
        <v>45140</v>
      </c>
      <c r="M1496" s="210">
        <v>24</v>
      </c>
      <c r="N1496" s="762">
        <v>13200000</v>
      </c>
      <c r="O1496" s="762">
        <f t="shared" si="110"/>
        <v>550000</v>
      </c>
      <c r="P1496" s="116">
        <f t="shared" ca="1" si="107"/>
        <v>5.1774363618826706</v>
      </c>
      <c r="Q1496" s="117">
        <f t="shared" ca="1" si="108"/>
        <v>2750000</v>
      </c>
      <c r="R1496" s="209"/>
      <c r="S1496" s="209"/>
      <c r="T1496" s="38">
        <f t="shared" si="109"/>
        <v>13200000</v>
      </c>
      <c r="U1496" s="1"/>
      <c r="V1496" s="756"/>
    </row>
    <row r="1497" spans="2:22" s="757" customFormat="1">
      <c r="B1497" s="26">
        <v>1492</v>
      </c>
      <c r="C1497" s="758" t="s">
        <v>5616</v>
      </c>
      <c r="D1497" s="759" t="s">
        <v>5617</v>
      </c>
      <c r="E1497" s="209" t="s">
        <v>2476</v>
      </c>
      <c r="F1497" s="210"/>
      <c r="G1497" s="210"/>
      <c r="H1497" s="760" t="s">
        <v>5660</v>
      </c>
      <c r="I1497" s="210" t="s">
        <v>5661</v>
      </c>
      <c r="J1497" s="210" t="s">
        <v>5662</v>
      </c>
      <c r="K1497" s="213">
        <v>44410</v>
      </c>
      <c r="L1497" s="761">
        <v>45140</v>
      </c>
      <c r="M1497" s="210">
        <v>24</v>
      </c>
      <c r="N1497" s="762">
        <v>13200000</v>
      </c>
      <c r="O1497" s="762">
        <f t="shared" si="110"/>
        <v>550000</v>
      </c>
      <c r="P1497" s="116">
        <f t="shared" ca="1" si="107"/>
        <v>5.1774363618826706</v>
      </c>
      <c r="Q1497" s="117">
        <f t="shared" ca="1" si="108"/>
        <v>2750000</v>
      </c>
      <c r="R1497" s="209"/>
      <c r="S1497" s="209"/>
      <c r="T1497" s="38">
        <f t="shared" si="109"/>
        <v>13200000</v>
      </c>
      <c r="U1497" s="1"/>
      <c r="V1497" s="756"/>
    </row>
    <row r="1498" spans="2:22" s="757" customFormat="1">
      <c r="B1498" s="39">
        <v>1493</v>
      </c>
      <c r="C1498" s="758" t="s">
        <v>5616</v>
      </c>
      <c r="D1498" s="759" t="s">
        <v>5617</v>
      </c>
      <c r="E1498" s="209" t="s">
        <v>2476</v>
      </c>
      <c r="F1498" s="210"/>
      <c r="G1498" s="210"/>
      <c r="H1498" s="760" t="s">
        <v>5663</v>
      </c>
      <c r="I1498" s="210" t="s">
        <v>5664</v>
      </c>
      <c r="J1498" s="210" t="s">
        <v>5665</v>
      </c>
      <c r="K1498" s="213">
        <v>44410</v>
      </c>
      <c r="L1498" s="761">
        <v>45140</v>
      </c>
      <c r="M1498" s="210">
        <v>24</v>
      </c>
      <c r="N1498" s="762">
        <v>13200000</v>
      </c>
      <c r="O1498" s="762">
        <f t="shared" si="110"/>
        <v>550000</v>
      </c>
      <c r="P1498" s="116">
        <f t="shared" ca="1" si="107"/>
        <v>5.1774363618826706</v>
      </c>
      <c r="Q1498" s="117">
        <f t="shared" ca="1" si="108"/>
        <v>2750000</v>
      </c>
      <c r="R1498" s="209"/>
      <c r="S1498" s="209"/>
      <c r="T1498" s="38">
        <f t="shared" si="109"/>
        <v>13200000</v>
      </c>
      <c r="U1498" s="1"/>
      <c r="V1498" s="756"/>
    </row>
    <row r="1499" spans="2:22" s="757" customFormat="1">
      <c r="B1499" s="26">
        <v>1494</v>
      </c>
      <c r="C1499" s="758" t="s">
        <v>5616</v>
      </c>
      <c r="D1499" s="759" t="s">
        <v>5617</v>
      </c>
      <c r="E1499" s="209" t="s">
        <v>2476</v>
      </c>
      <c r="F1499" s="210"/>
      <c r="G1499" s="210"/>
      <c r="H1499" s="760" t="s">
        <v>5666</v>
      </c>
      <c r="I1499" s="210" t="s">
        <v>5667</v>
      </c>
      <c r="J1499" s="210" t="s">
        <v>5668</v>
      </c>
      <c r="K1499" s="213">
        <v>44410</v>
      </c>
      <c r="L1499" s="761">
        <v>45140</v>
      </c>
      <c r="M1499" s="210">
        <v>24</v>
      </c>
      <c r="N1499" s="762">
        <v>13200000</v>
      </c>
      <c r="O1499" s="762">
        <f t="shared" si="110"/>
        <v>550000</v>
      </c>
      <c r="P1499" s="116">
        <f t="shared" ca="1" si="107"/>
        <v>5.1774363618826706</v>
      </c>
      <c r="Q1499" s="117">
        <f t="shared" ca="1" si="108"/>
        <v>2750000</v>
      </c>
      <c r="R1499" s="209"/>
      <c r="S1499" s="209"/>
      <c r="T1499" s="38">
        <f t="shared" si="109"/>
        <v>13200000</v>
      </c>
      <c r="U1499" s="1"/>
      <c r="V1499" s="756"/>
    </row>
    <row r="1500" spans="2:22" s="757" customFormat="1">
      <c r="B1500" s="39">
        <v>1495</v>
      </c>
      <c r="C1500" s="758" t="s">
        <v>5616</v>
      </c>
      <c r="D1500" s="759" t="s">
        <v>5617</v>
      </c>
      <c r="E1500" s="209" t="s">
        <v>2476</v>
      </c>
      <c r="F1500" s="210"/>
      <c r="G1500" s="210"/>
      <c r="H1500" s="760" t="s">
        <v>5669</v>
      </c>
      <c r="I1500" s="210" t="s">
        <v>5670</v>
      </c>
      <c r="J1500" s="210" t="s">
        <v>5671</v>
      </c>
      <c r="K1500" s="213">
        <v>44410</v>
      </c>
      <c r="L1500" s="761">
        <v>45140</v>
      </c>
      <c r="M1500" s="210">
        <v>24</v>
      </c>
      <c r="N1500" s="762">
        <v>13200000</v>
      </c>
      <c r="O1500" s="762">
        <f t="shared" si="110"/>
        <v>550000</v>
      </c>
      <c r="P1500" s="116">
        <f t="shared" ca="1" si="107"/>
        <v>5.1774363618826706</v>
      </c>
      <c r="Q1500" s="117">
        <f t="shared" ca="1" si="108"/>
        <v>2750000</v>
      </c>
      <c r="R1500" s="209"/>
      <c r="S1500" s="209"/>
      <c r="T1500" s="38">
        <f t="shared" si="109"/>
        <v>13200000</v>
      </c>
      <c r="U1500" s="1"/>
      <c r="V1500" s="756"/>
    </row>
    <row r="1501" spans="2:22" s="757" customFormat="1">
      <c r="B1501" s="26">
        <v>1496</v>
      </c>
      <c r="C1501" s="758" t="s">
        <v>5616</v>
      </c>
      <c r="D1501" s="759" t="s">
        <v>5617</v>
      </c>
      <c r="E1501" s="209" t="s">
        <v>2476</v>
      </c>
      <c r="F1501" s="210"/>
      <c r="G1501" s="210"/>
      <c r="H1501" s="760" t="s">
        <v>5672</v>
      </c>
      <c r="I1501" s="210" t="s">
        <v>5673</v>
      </c>
      <c r="J1501" s="210" t="s">
        <v>5674</v>
      </c>
      <c r="K1501" s="213">
        <v>44410</v>
      </c>
      <c r="L1501" s="761">
        <v>45140</v>
      </c>
      <c r="M1501" s="210">
        <v>24</v>
      </c>
      <c r="N1501" s="762">
        <v>13200000</v>
      </c>
      <c r="O1501" s="762">
        <f t="shared" si="110"/>
        <v>550000</v>
      </c>
      <c r="P1501" s="116">
        <f t="shared" ca="1" si="107"/>
        <v>5.1774363618826706</v>
      </c>
      <c r="Q1501" s="117">
        <f t="shared" ca="1" si="108"/>
        <v>2750000</v>
      </c>
      <c r="R1501" s="209"/>
      <c r="S1501" s="209"/>
      <c r="T1501" s="38">
        <f t="shared" si="109"/>
        <v>13200000</v>
      </c>
      <c r="U1501" s="1"/>
      <c r="V1501" s="756"/>
    </row>
    <row r="1502" spans="2:22" s="757" customFormat="1">
      <c r="B1502" s="39">
        <v>1497</v>
      </c>
      <c r="C1502" s="758" t="s">
        <v>5616</v>
      </c>
      <c r="D1502" s="759" t="s">
        <v>5617</v>
      </c>
      <c r="E1502" s="209" t="s">
        <v>2476</v>
      </c>
      <c r="F1502" s="210"/>
      <c r="G1502" s="210"/>
      <c r="H1502" s="760" t="s">
        <v>5675</v>
      </c>
      <c r="I1502" s="210" t="s">
        <v>5676</v>
      </c>
      <c r="J1502" s="210" t="s">
        <v>5677</v>
      </c>
      <c r="K1502" s="213">
        <v>44410</v>
      </c>
      <c r="L1502" s="761">
        <v>45140</v>
      </c>
      <c r="M1502" s="210">
        <v>24</v>
      </c>
      <c r="N1502" s="762">
        <v>13200000</v>
      </c>
      <c r="O1502" s="762">
        <f t="shared" si="110"/>
        <v>550000</v>
      </c>
      <c r="P1502" s="116">
        <f t="shared" ca="1" si="107"/>
        <v>5.1774363618826706</v>
      </c>
      <c r="Q1502" s="117">
        <f t="shared" ca="1" si="108"/>
        <v>2750000</v>
      </c>
      <c r="R1502" s="209"/>
      <c r="S1502" s="209"/>
      <c r="T1502" s="38">
        <f t="shared" si="109"/>
        <v>13200000</v>
      </c>
      <c r="U1502" s="1"/>
      <c r="V1502" s="756"/>
    </row>
    <row r="1503" spans="2:22" s="757" customFormat="1">
      <c r="B1503" s="26">
        <v>1498</v>
      </c>
      <c r="C1503" s="758" t="s">
        <v>5678</v>
      </c>
      <c r="D1503" s="759" t="s">
        <v>5617</v>
      </c>
      <c r="E1503" s="209" t="s">
        <v>2476</v>
      </c>
      <c r="F1503" s="210"/>
      <c r="G1503" s="210"/>
      <c r="H1503" s="760" t="s">
        <v>5679</v>
      </c>
      <c r="I1503" s="210" t="s">
        <v>5680</v>
      </c>
      <c r="J1503" s="210" t="s">
        <v>5681</v>
      </c>
      <c r="K1503" s="213">
        <v>44424</v>
      </c>
      <c r="L1503" s="761">
        <v>45154</v>
      </c>
      <c r="M1503" s="210">
        <v>24</v>
      </c>
      <c r="N1503" s="762">
        <v>13200000</v>
      </c>
      <c r="O1503" s="762">
        <f t="shared" si="110"/>
        <v>550000</v>
      </c>
      <c r="P1503" s="116">
        <f t="shared" ca="1" si="107"/>
        <v>4.7107696952160039</v>
      </c>
      <c r="Q1503" s="117">
        <f t="shared" ca="1" si="108"/>
        <v>2200000</v>
      </c>
      <c r="R1503" s="209"/>
      <c r="S1503" s="209"/>
      <c r="T1503" s="38">
        <f t="shared" si="109"/>
        <v>13200000</v>
      </c>
      <c r="U1503" s="1"/>
      <c r="V1503" s="756"/>
    </row>
    <row r="1504" spans="2:22" s="757" customFormat="1">
      <c r="B1504" s="39">
        <v>1499</v>
      </c>
      <c r="C1504" s="758" t="s">
        <v>5678</v>
      </c>
      <c r="D1504" s="759" t="s">
        <v>5617</v>
      </c>
      <c r="E1504" s="209" t="s">
        <v>2476</v>
      </c>
      <c r="F1504" s="210"/>
      <c r="G1504" s="210"/>
      <c r="H1504" s="760" t="s">
        <v>5682</v>
      </c>
      <c r="I1504" s="210" t="s">
        <v>5683</v>
      </c>
      <c r="J1504" s="210" t="s">
        <v>5684</v>
      </c>
      <c r="K1504" s="213">
        <v>44424</v>
      </c>
      <c r="L1504" s="761">
        <v>45154</v>
      </c>
      <c r="M1504" s="210">
        <v>24</v>
      </c>
      <c r="N1504" s="762">
        <v>13200000</v>
      </c>
      <c r="O1504" s="762">
        <f t="shared" si="110"/>
        <v>550000</v>
      </c>
      <c r="P1504" s="116">
        <f t="shared" ca="1" si="107"/>
        <v>4.7107696952160039</v>
      </c>
      <c r="Q1504" s="117">
        <f t="shared" ca="1" si="108"/>
        <v>2200000</v>
      </c>
      <c r="R1504" s="209"/>
      <c r="S1504" s="209"/>
      <c r="T1504" s="38">
        <f t="shared" si="109"/>
        <v>13200000</v>
      </c>
      <c r="U1504" s="1"/>
      <c r="V1504" s="756"/>
    </row>
    <row r="1505" spans="2:22" s="757" customFormat="1">
      <c r="B1505" s="26">
        <v>1500</v>
      </c>
      <c r="C1505" s="758" t="s">
        <v>5678</v>
      </c>
      <c r="D1505" s="759" t="s">
        <v>5617</v>
      </c>
      <c r="E1505" s="209" t="s">
        <v>2476</v>
      </c>
      <c r="F1505" s="210"/>
      <c r="G1505" s="210"/>
      <c r="H1505" s="760" t="s">
        <v>5685</v>
      </c>
      <c r="I1505" s="210" t="s">
        <v>5686</v>
      </c>
      <c r="J1505" s="210" t="s">
        <v>5687</v>
      </c>
      <c r="K1505" s="213">
        <v>44424</v>
      </c>
      <c r="L1505" s="761">
        <v>45154</v>
      </c>
      <c r="M1505" s="210">
        <v>24</v>
      </c>
      <c r="N1505" s="762">
        <v>13200000</v>
      </c>
      <c r="O1505" s="762">
        <f t="shared" si="110"/>
        <v>550000</v>
      </c>
      <c r="P1505" s="116">
        <f t="shared" ca="1" si="107"/>
        <v>4.7107696952160039</v>
      </c>
      <c r="Q1505" s="117">
        <f t="shared" ca="1" si="108"/>
        <v>2200000</v>
      </c>
      <c r="R1505" s="209"/>
      <c r="S1505" s="209"/>
      <c r="T1505" s="38">
        <f t="shared" si="109"/>
        <v>13200000</v>
      </c>
      <c r="U1505" s="1"/>
      <c r="V1505" s="756"/>
    </row>
    <row r="1506" spans="2:22" s="757" customFormat="1">
      <c r="B1506" s="39">
        <v>1501</v>
      </c>
      <c r="C1506" s="758" t="s">
        <v>5678</v>
      </c>
      <c r="D1506" s="759" t="s">
        <v>5617</v>
      </c>
      <c r="E1506" s="209" t="s">
        <v>2476</v>
      </c>
      <c r="F1506" s="210"/>
      <c r="G1506" s="210"/>
      <c r="H1506" s="760" t="s">
        <v>5688</v>
      </c>
      <c r="I1506" s="210" t="s">
        <v>5689</v>
      </c>
      <c r="J1506" s="210" t="s">
        <v>5690</v>
      </c>
      <c r="K1506" s="213">
        <v>44424</v>
      </c>
      <c r="L1506" s="761">
        <v>45154</v>
      </c>
      <c r="M1506" s="210">
        <v>24</v>
      </c>
      <c r="N1506" s="762">
        <v>13200000</v>
      </c>
      <c r="O1506" s="762">
        <f t="shared" si="110"/>
        <v>550000</v>
      </c>
      <c r="P1506" s="116">
        <f t="shared" ca="1" si="107"/>
        <v>4.7107696952160039</v>
      </c>
      <c r="Q1506" s="117">
        <f t="shared" ca="1" si="108"/>
        <v>2200000</v>
      </c>
      <c r="R1506" s="209"/>
      <c r="S1506" s="209"/>
      <c r="T1506" s="38">
        <f t="shared" si="109"/>
        <v>13200000</v>
      </c>
      <c r="U1506" s="1"/>
      <c r="V1506" s="756"/>
    </row>
    <row r="1507" spans="2:22" s="757" customFormat="1">
      <c r="B1507" s="26">
        <v>1502</v>
      </c>
      <c r="C1507" s="758" t="s">
        <v>5678</v>
      </c>
      <c r="D1507" s="759" t="s">
        <v>5617</v>
      </c>
      <c r="E1507" s="209" t="s">
        <v>2476</v>
      </c>
      <c r="F1507" s="210"/>
      <c r="G1507" s="210"/>
      <c r="H1507" s="760" t="s">
        <v>5691</v>
      </c>
      <c r="I1507" s="210" t="s">
        <v>5692</v>
      </c>
      <c r="J1507" s="210" t="s">
        <v>5693</v>
      </c>
      <c r="K1507" s="213">
        <v>44424</v>
      </c>
      <c r="L1507" s="761">
        <v>45154</v>
      </c>
      <c r="M1507" s="210">
        <v>24</v>
      </c>
      <c r="N1507" s="762">
        <v>13200000</v>
      </c>
      <c r="O1507" s="762">
        <f t="shared" si="110"/>
        <v>550000</v>
      </c>
      <c r="P1507" s="116">
        <f t="shared" ca="1" si="107"/>
        <v>4.7107696952160039</v>
      </c>
      <c r="Q1507" s="117">
        <f t="shared" ca="1" si="108"/>
        <v>2200000</v>
      </c>
      <c r="R1507" s="209"/>
      <c r="S1507" s="209"/>
      <c r="T1507" s="38">
        <f t="shared" si="109"/>
        <v>13200000</v>
      </c>
      <c r="U1507" s="1"/>
      <c r="V1507" s="756"/>
    </row>
    <row r="1508" spans="2:22" s="757" customFormat="1">
      <c r="B1508" s="39">
        <v>1503</v>
      </c>
      <c r="C1508" s="758" t="s">
        <v>5678</v>
      </c>
      <c r="D1508" s="759" t="s">
        <v>5617</v>
      </c>
      <c r="E1508" s="209" t="s">
        <v>2476</v>
      </c>
      <c r="F1508" s="210"/>
      <c r="G1508" s="210"/>
      <c r="H1508" s="760" t="s">
        <v>5694</v>
      </c>
      <c r="I1508" s="210" t="s">
        <v>5695</v>
      </c>
      <c r="J1508" s="210" t="s">
        <v>5696</v>
      </c>
      <c r="K1508" s="213">
        <v>44424</v>
      </c>
      <c r="L1508" s="761">
        <v>45154</v>
      </c>
      <c r="M1508" s="210">
        <v>24</v>
      </c>
      <c r="N1508" s="762">
        <v>13200000</v>
      </c>
      <c r="O1508" s="762">
        <f t="shared" si="110"/>
        <v>550000</v>
      </c>
      <c r="P1508" s="116">
        <f t="shared" ca="1" si="107"/>
        <v>4.7107696952160039</v>
      </c>
      <c r="Q1508" s="117">
        <f t="shared" ca="1" si="108"/>
        <v>2200000</v>
      </c>
      <c r="R1508" s="209"/>
      <c r="S1508" s="209"/>
      <c r="T1508" s="38">
        <f t="shared" si="109"/>
        <v>13200000</v>
      </c>
      <c r="U1508" s="1"/>
      <c r="V1508" s="756"/>
    </row>
    <row r="1509" spans="2:22" s="757" customFormat="1">
      <c r="B1509" s="26">
        <v>1504</v>
      </c>
      <c r="C1509" s="758" t="s">
        <v>5678</v>
      </c>
      <c r="D1509" s="759" t="s">
        <v>5617</v>
      </c>
      <c r="E1509" s="209" t="s">
        <v>2476</v>
      </c>
      <c r="F1509" s="210"/>
      <c r="G1509" s="210"/>
      <c r="H1509" s="760" t="s">
        <v>5697</v>
      </c>
      <c r="I1509" s="210" t="s">
        <v>5698</v>
      </c>
      <c r="J1509" s="210" t="s">
        <v>5699</v>
      </c>
      <c r="K1509" s="213">
        <v>44424</v>
      </c>
      <c r="L1509" s="761">
        <v>45154</v>
      </c>
      <c r="M1509" s="210">
        <v>24</v>
      </c>
      <c r="N1509" s="762">
        <v>13200000</v>
      </c>
      <c r="O1509" s="762">
        <f t="shared" si="110"/>
        <v>550000</v>
      </c>
      <c r="P1509" s="116">
        <f t="shared" ca="1" si="107"/>
        <v>4.7107696952160039</v>
      </c>
      <c r="Q1509" s="117">
        <f t="shared" ca="1" si="108"/>
        <v>2200000</v>
      </c>
      <c r="R1509" s="209"/>
      <c r="S1509" s="209"/>
      <c r="T1509" s="38">
        <f t="shared" si="109"/>
        <v>13200000</v>
      </c>
      <c r="U1509" s="1"/>
      <c r="V1509" s="756"/>
    </row>
    <row r="1510" spans="2:22" s="757" customFormat="1">
      <c r="B1510" s="39">
        <v>1505</v>
      </c>
      <c r="C1510" s="758" t="s">
        <v>5678</v>
      </c>
      <c r="D1510" s="759" t="s">
        <v>5617</v>
      </c>
      <c r="E1510" s="209" t="s">
        <v>2476</v>
      </c>
      <c r="F1510" s="210"/>
      <c r="G1510" s="210"/>
      <c r="H1510" s="760" t="s">
        <v>5700</v>
      </c>
      <c r="I1510" s="210" t="s">
        <v>5701</v>
      </c>
      <c r="J1510" s="210" t="s">
        <v>5702</v>
      </c>
      <c r="K1510" s="213">
        <v>44424</v>
      </c>
      <c r="L1510" s="761">
        <v>45154</v>
      </c>
      <c r="M1510" s="210">
        <v>24</v>
      </c>
      <c r="N1510" s="762">
        <v>13200000</v>
      </c>
      <c r="O1510" s="762">
        <f t="shared" si="110"/>
        <v>550000</v>
      </c>
      <c r="P1510" s="116">
        <f t="shared" ca="1" si="107"/>
        <v>4.7107696952160039</v>
      </c>
      <c r="Q1510" s="117">
        <f t="shared" ca="1" si="108"/>
        <v>2200000</v>
      </c>
      <c r="R1510" s="209"/>
      <c r="S1510" s="209"/>
      <c r="T1510" s="38">
        <f t="shared" si="109"/>
        <v>13200000</v>
      </c>
      <c r="U1510" s="1"/>
      <c r="V1510" s="756"/>
    </row>
    <row r="1511" spans="2:22" s="757" customFormat="1">
      <c r="B1511" s="26">
        <v>1506</v>
      </c>
      <c r="C1511" s="758" t="s">
        <v>5678</v>
      </c>
      <c r="D1511" s="759" t="s">
        <v>5617</v>
      </c>
      <c r="E1511" s="209" t="s">
        <v>2476</v>
      </c>
      <c r="F1511" s="210"/>
      <c r="G1511" s="210"/>
      <c r="H1511" s="760" t="s">
        <v>5703</v>
      </c>
      <c r="I1511" s="210" t="s">
        <v>5704</v>
      </c>
      <c r="J1511" s="210" t="s">
        <v>5705</v>
      </c>
      <c r="K1511" s="213">
        <v>44424</v>
      </c>
      <c r="L1511" s="761">
        <v>45154</v>
      </c>
      <c r="M1511" s="210">
        <v>24</v>
      </c>
      <c r="N1511" s="762">
        <v>13200000</v>
      </c>
      <c r="O1511" s="762">
        <f t="shared" si="110"/>
        <v>550000</v>
      </c>
      <c r="P1511" s="116">
        <f t="shared" ca="1" si="107"/>
        <v>4.7107696952160039</v>
      </c>
      <c r="Q1511" s="117">
        <f t="shared" ca="1" si="108"/>
        <v>2200000</v>
      </c>
      <c r="R1511" s="209"/>
      <c r="S1511" s="209"/>
      <c r="T1511" s="38">
        <f t="shared" si="109"/>
        <v>13200000</v>
      </c>
      <c r="U1511" s="1"/>
      <c r="V1511" s="756"/>
    </row>
    <row r="1512" spans="2:22" s="757" customFormat="1">
      <c r="B1512" s="39">
        <v>1507</v>
      </c>
      <c r="C1512" s="758" t="s">
        <v>5678</v>
      </c>
      <c r="D1512" s="759" t="s">
        <v>5617</v>
      </c>
      <c r="E1512" s="209" t="s">
        <v>2476</v>
      </c>
      <c r="F1512" s="210"/>
      <c r="G1512" s="210"/>
      <c r="H1512" s="760" t="s">
        <v>5706</v>
      </c>
      <c r="I1512" s="210" t="s">
        <v>5707</v>
      </c>
      <c r="J1512" s="210" t="s">
        <v>5708</v>
      </c>
      <c r="K1512" s="213">
        <v>44424</v>
      </c>
      <c r="L1512" s="761">
        <v>45154</v>
      </c>
      <c r="M1512" s="210">
        <v>24</v>
      </c>
      <c r="N1512" s="762">
        <v>13200000</v>
      </c>
      <c r="O1512" s="762">
        <f t="shared" si="110"/>
        <v>550000</v>
      </c>
      <c r="P1512" s="116">
        <f t="shared" ca="1" si="107"/>
        <v>4.7107696952160039</v>
      </c>
      <c r="Q1512" s="117">
        <f t="shared" ca="1" si="108"/>
        <v>2200000</v>
      </c>
      <c r="R1512" s="209"/>
      <c r="S1512" s="209"/>
      <c r="T1512" s="38">
        <f t="shared" si="109"/>
        <v>13200000</v>
      </c>
      <c r="U1512" s="1"/>
      <c r="V1512" s="756"/>
    </row>
    <row r="1513" spans="2:22" s="757" customFormat="1">
      <c r="B1513" s="26">
        <v>1508</v>
      </c>
      <c r="C1513" s="758" t="s">
        <v>5678</v>
      </c>
      <c r="D1513" s="759" t="s">
        <v>5617</v>
      </c>
      <c r="E1513" s="209" t="s">
        <v>2476</v>
      </c>
      <c r="F1513" s="210"/>
      <c r="G1513" s="210"/>
      <c r="H1513" s="760" t="s">
        <v>5709</v>
      </c>
      <c r="I1513" s="210" t="s">
        <v>5710</v>
      </c>
      <c r="J1513" s="210" t="s">
        <v>5711</v>
      </c>
      <c r="K1513" s="213">
        <v>44424</v>
      </c>
      <c r="L1513" s="761">
        <v>45154</v>
      </c>
      <c r="M1513" s="210">
        <v>24</v>
      </c>
      <c r="N1513" s="762">
        <v>13200000</v>
      </c>
      <c r="O1513" s="762">
        <f t="shared" si="110"/>
        <v>550000</v>
      </c>
      <c r="P1513" s="116">
        <f t="shared" ca="1" si="107"/>
        <v>4.7107696952160039</v>
      </c>
      <c r="Q1513" s="117">
        <f t="shared" ca="1" si="108"/>
        <v>2200000</v>
      </c>
      <c r="R1513" s="209"/>
      <c r="S1513" s="209"/>
      <c r="T1513" s="38">
        <f t="shared" si="109"/>
        <v>13200000</v>
      </c>
      <c r="U1513" s="1"/>
      <c r="V1513" s="756"/>
    </row>
    <row r="1514" spans="2:22" s="757" customFormat="1">
      <c r="B1514" s="39">
        <v>1509</v>
      </c>
      <c r="C1514" s="758" t="s">
        <v>5678</v>
      </c>
      <c r="D1514" s="759" t="s">
        <v>5617</v>
      </c>
      <c r="E1514" s="209" t="s">
        <v>2476</v>
      </c>
      <c r="F1514" s="210"/>
      <c r="G1514" s="210"/>
      <c r="H1514" s="760" t="s">
        <v>5712</v>
      </c>
      <c r="I1514" s="210" t="s">
        <v>5713</v>
      </c>
      <c r="J1514" s="210" t="s">
        <v>5714</v>
      </c>
      <c r="K1514" s="213">
        <v>44424</v>
      </c>
      <c r="L1514" s="761">
        <v>45154</v>
      </c>
      <c r="M1514" s="210">
        <v>24</v>
      </c>
      <c r="N1514" s="762">
        <v>13200000</v>
      </c>
      <c r="O1514" s="762">
        <f t="shared" si="110"/>
        <v>550000</v>
      </c>
      <c r="P1514" s="116">
        <f t="shared" ca="1" si="107"/>
        <v>4.7107696952160039</v>
      </c>
      <c r="Q1514" s="117">
        <f t="shared" ca="1" si="108"/>
        <v>2200000</v>
      </c>
      <c r="R1514" s="209"/>
      <c r="S1514" s="209"/>
      <c r="T1514" s="38">
        <f t="shared" si="109"/>
        <v>13200000</v>
      </c>
      <c r="U1514" s="1"/>
      <c r="V1514" s="756"/>
    </row>
    <row r="1515" spans="2:22" s="757" customFormat="1">
      <c r="B1515" s="26">
        <v>1510</v>
      </c>
      <c r="C1515" s="758" t="s">
        <v>5678</v>
      </c>
      <c r="D1515" s="759" t="s">
        <v>5617</v>
      </c>
      <c r="E1515" s="209" t="s">
        <v>2476</v>
      </c>
      <c r="F1515" s="210"/>
      <c r="G1515" s="210"/>
      <c r="H1515" s="760" t="s">
        <v>5715</v>
      </c>
      <c r="I1515" s="210" t="s">
        <v>5716</v>
      </c>
      <c r="J1515" s="210" t="s">
        <v>5717</v>
      </c>
      <c r="K1515" s="213">
        <v>44424</v>
      </c>
      <c r="L1515" s="761">
        <v>45154</v>
      </c>
      <c r="M1515" s="210">
        <v>24</v>
      </c>
      <c r="N1515" s="762">
        <v>13200000</v>
      </c>
      <c r="O1515" s="762">
        <f t="shared" si="110"/>
        <v>550000</v>
      </c>
      <c r="P1515" s="116">
        <f t="shared" ca="1" si="107"/>
        <v>4.7107696952160039</v>
      </c>
      <c r="Q1515" s="117">
        <f t="shared" ca="1" si="108"/>
        <v>2200000</v>
      </c>
      <c r="R1515" s="209"/>
      <c r="S1515" s="209"/>
      <c r="T1515" s="38">
        <f t="shared" si="109"/>
        <v>13200000</v>
      </c>
      <c r="U1515" s="1"/>
      <c r="V1515" s="756"/>
    </row>
    <row r="1516" spans="2:22" s="757" customFormat="1">
      <c r="B1516" s="39">
        <v>1511</v>
      </c>
      <c r="C1516" s="758" t="s">
        <v>5678</v>
      </c>
      <c r="D1516" s="759" t="s">
        <v>5617</v>
      </c>
      <c r="E1516" s="209" t="s">
        <v>2476</v>
      </c>
      <c r="F1516" s="210"/>
      <c r="G1516" s="210"/>
      <c r="H1516" s="760" t="s">
        <v>5718</v>
      </c>
      <c r="I1516" s="210" t="s">
        <v>5719</v>
      </c>
      <c r="J1516" s="210" t="s">
        <v>5720</v>
      </c>
      <c r="K1516" s="213">
        <v>44424</v>
      </c>
      <c r="L1516" s="761">
        <v>45154</v>
      </c>
      <c r="M1516" s="210">
        <v>24</v>
      </c>
      <c r="N1516" s="762">
        <v>13200000</v>
      </c>
      <c r="O1516" s="762">
        <f t="shared" si="110"/>
        <v>550000</v>
      </c>
      <c r="P1516" s="116">
        <f t="shared" ca="1" si="107"/>
        <v>4.7107696952160039</v>
      </c>
      <c r="Q1516" s="117">
        <f t="shared" ca="1" si="108"/>
        <v>2200000</v>
      </c>
      <c r="R1516" s="209"/>
      <c r="S1516" s="209"/>
      <c r="T1516" s="38">
        <f t="shared" si="109"/>
        <v>13200000</v>
      </c>
      <c r="U1516" s="1"/>
      <c r="V1516" s="756"/>
    </row>
    <row r="1517" spans="2:22" s="757" customFormat="1">
      <c r="B1517" s="26">
        <v>1512</v>
      </c>
      <c r="C1517" s="758" t="s">
        <v>5721</v>
      </c>
      <c r="D1517" s="759" t="s">
        <v>5617</v>
      </c>
      <c r="E1517" s="209" t="s">
        <v>2476</v>
      </c>
      <c r="F1517" s="210"/>
      <c r="G1517" s="210"/>
      <c r="H1517" s="760" t="s">
        <v>5722</v>
      </c>
      <c r="I1517" s="210" t="s">
        <v>5723</v>
      </c>
      <c r="J1517" s="210" t="s">
        <v>5724</v>
      </c>
      <c r="K1517" s="213">
        <v>44427</v>
      </c>
      <c r="L1517" s="761">
        <v>45157</v>
      </c>
      <c r="M1517" s="210">
        <v>24</v>
      </c>
      <c r="N1517" s="762">
        <v>13200000</v>
      </c>
      <c r="O1517" s="762">
        <f t="shared" si="110"/>
        <v>550000</v>
      </c>
      <c r="P1517" s="116">
        <f t="shared" ca="1" si="107"/>
        <v>4.6107696952160042</v>
      </c>
      <c r="Q1517" s="117">
        <f t="shared" ca="1" si="108"/>
        <v>2200000</v>
      </c>
      <c r="R1517" s="209"/>
      <c r="S1517" s="209"/>
      <c r="T1517" s="38">
        <f t="shared" si="109"/>
        <v>13200000</v>
      </c>
      <c r="U1517" s="1"/>
      <c r="V1517" s="756"/>
    </row>
    <row r="1518" spans="2:22" s="757" customFormat="1">
      <c r="B1518" s="39">
        <v>1513</v>
      </c>
      <c r="C1518" s="758" t="s">
        <v>5721</v>
      </c>
      <c r="D1518" s="759" t="s">
        <v>5617</v>
      </c>
      <c r="E1518" s="209" t="s">
        <v>2476</v>
      </c>
      <c r="F1518" s="210"/>
      <c r="G1518" s="210"/>
      <c r="H1518" s="760" t="s">
        <v>5725</v>
      </c>
      <c r="I1518" s="210" t="s">
        <v>5726</v>
      </c>
      <c r="J1518" s="210" t="s">
        <v>5727</v>
      </c>
      <c r="K1518" s="213">
        <v>44427</v>
      </c>
      <c r="L1518" s="761">
        <v>45157</v>
      </c>
      <c r="M1518" s="210">
        <v>24</v>
      </c>
      <c r="N1518" s="762">
        <v>13200000</v>
      </c>
      <c r="O1518" s="762">
        <f t="shared" si="110"/>
        <v>550000</v>
      </c>
      <c r="P1518" s="116">
        <f t="shared" ca="1" si="107"/>
        <v>4.6107696952160042</v>
      </c>
      <c r="Q1518" s="117">
        <f t="shared" ca="1" si="108"/>
        <v>2200000</v>
      </c>
      <c r="R1518" s="209"/>
      <c r="S1518" s="209"/>
      <c r="T1518" s="38">
        <f t="shared" si="109"/>
        <v>13200000</v>
      </c>
      <c r="U1518" s="1"/>
      <c r="V1518" s="756"/>
    </row>
    <row r="1519" spans="2:22" s="757" customFormat="1">
      <c r="B1519" s="26">
        <v>1514</v>
      </c>
      <c r="C1519" s="758" t="s">
        <v>5721</v>
      </c>
      <c r="D1519" s="759" t="s">
        <v>5617</v>
      </c>
      <c r="E1519" s="209" t="s">
        <v>2476</v>
      </c>
      <c r="F1519" s="210"/>
      <c r="G1519" s="210"/>
      <c r="H1519" s="760" t="s">
        <v>5728</v>
      </c>
      <c r="I1519" s="210" t="s">
        <v>5729</v>
      </c>
      <c r="J1519" s="210" t="s">
        <v>5730</v>
      </c>
      <c r="K1519" s="213">
        <v>44427</v>
      </c>
      <c r="L1519" s="761">
        <v>45157</v>
      </c>
      <c r="M1519" s="210">
        <v>24</v>
      </c>
      <c r="N1519" s="762">
        <v>13200000</v>
      </c>
      <c r="O1519" s="762">
        <f t="shared" si="110"/>
        <v>550000</v>
      </c>
      <c r="P1519" s="116">
        <f t="shared" ref="P1519:P1582" ca="1" si="111">($P$3-K1519)/30</f>
        <v>4.6107696952160042</v>
      </c>
      <c r="Q1519" s="117">
        <f t="shared" ref="Q1519:Q1582" ca="1" si="112">LEFT(P1519,2)*O1519</f>
        <v>2200000</v>
      </c>
      <c r="R1519" s="209"/>
      <c r="S1519" s="209"/>
      <c r="T1519" s="38">
        <f t="shared" si="109"/>
        <v>13200000</v>
      </c>
      <c r="U1519" s="1"/>
      <c r="V1519" s="756"/>
    </row>
    <row r="1520" spans="2:22" s="757" customFormat="1">
      <c r="B1520" s="39">
        <v>1515</v>
      </c>
      <c r="C1520" s="758" t="s">
        <v>5721</v>
      </c>
      <c r="D1520" s="759" t="s">
        <v>5617</v>
      </c>
      <c r="E1520" s="209" t="s">
        <v>2476</v>
      </c>
      <c r="F1520" s="210"/>
      <c r="G1520" s="210"/>
      <c r="H1520" s="760" t="s">
        <v>5731</v>
      </c>
      <c r="I1520" s="210" t="s">
        <v>5732</v>
      </c>
      <c r="J1520" s="210" t="s">
        <v>5733</v>
      </c>
      <c r="K1520" s="213">
        <v>44427</v>
      </c>
      <c r="L1520" s="761">
        <v>45157</v>
      </c>
      <c r="M1520" s="210">
        <v>24</v>
      </c>
      <c r="N1520" s="762">
        <v>13200000</v>
      </c>
      <c r="O1520" s="762">
        <f t="shared" si="110"/>
        <v>550000</v>
      </c>
      <c r="P1520" s="116">
        <f t="shared" ca="1" si="111"/>
        <v>4.6107696952160042</v>
      </c>
      <c r="Q1520" s="117">
        <f t="shared" ca="1" si="112"/>
        <v>2200000</v>
      </c>
      <c r="R1520" s="209"/>
      <c r="S1520" s="209"/>
      <c r="T1520" s="38">
        <f t="shared" si="109"/>
        <v>13200000</v>
      </c>
      <c r="U1520" s="1"/>
      <c r="V1520" s="756"/>
    </row>
    <row r="1521" spans="1:22" s="757" customFormat="1">
      <c r="B1521" s="26">
        <v>1516</v>
      </c>
      <c r="C1521" s="758" t="s">
        <v>5721</v>
      </c>
      <c r="D1521" s="759" t="s">
        <v>5617</v>
      </c>
      <c r="E1521" s="209" t="s">
        <v>2476</v>
      </c>
      <c r="F1521" s="210"/>
      <c r="G1521" s="210"/>
      <c r="H1521" s="760" t="s">
        <v>5734</v>
      </c>
      <c r="I1521" s="210" t="s">
        <v>5735</v>
      </c>
      <c r="J1521" s="210" t="s">
        <v>5736</v>
      </c>
      <c r="K1521" s="213">
        <v>44427</v>
      </c>
      <c r="L1521" s="761">
        <v>45157</v>
      </c>
      <c r="M1521" s="210">
        <v>24</v>
      </c>
      <c r="N1521" s="762">
        <v>13200000</v>
      </c>
      <c r="O1521" s="762">
        <f t="shared" si="110"/>
        <v>550000</v>
      </c>
      <c r="P1521" s="116">
        <f t="shared" ca="1" si="111"/>
        <v>4.6107696952160042</v>
      </c>
      <c r="Q1521" s="117">
        <f t="shared" ca="1" si="112"/>
        <v>2200000</v>
      </c>
      <c r="R1521" s="209"/>
      <c r="S1521" s="209"/>
      <c r="T1521" s="38">
        <f t="shared" si="109"/>
        <v>13200000</v>
      </c>
      <c r="U1521" s="1"/>
      <c r="V1521" s="756"/>
    </row>
    <row r="1522" spans="1:22" s="757" customFormat="1">
      <c r="B1522" s="39">
        <v>1517</v>
      </c>
      <c r="C1522" s="758" t="s">
        <v>5721</v>
      </c>
      <c r="D1522" s="759" t="s">
        <v>5617</v>
      </c>
      <c r="E1522" s="209" t="s">
        <v>2476</v>
      </c>
      <c r="F1522" s="210"/>
      <c r="G1522" s="210"/>
      <c r="H1522" s="760" t="s">
        <v>5737</v>
      </c>
      <c r="I1522" s="210" t="s">
        <v>5738</v>
      </c>
      <c r="J1522" s="210" t="s">
        <v>5739</v>
      </c>
      <c r="K1522" s="213">
        <v>44427</v>
      </c>
      <c r="L1522" s="761">
        <v>45157</v>
      </c>
      <c r="M1522" s="210">
        <v>24</v>
      </c>
      <c r="N1522" s="762">
        <v>13200000</v>
      </c>
      <c r="O1522" s="762">
        <f t="shared" si="110"/>
        <v>550000</v>
      </c>
      <c r="P1522" s="116">
        <f t="shared" ca="1" si="111"/>
        <v>4.6107696952160042</v>
      </c>
      <c r="Q1522" s="117">
        <f t="shared" ca="1" si="112"/>
        <v>2200000</v>
      </c>
      <c r="R1522" s="209"/>
      <c r="S1522" s="209"/>
      <c r="T1522" s="38">
        <f t="shared" si="109"/>
        <v>13200000</v>
      </c>
      <c r="U1522" s="1"/>
      <c r="V1522" s="756"/>
    </row>
    <row r="1523" spans="1:22" s="757" customFormat="1">
      <c r="B1523" s="26">
        <v>1518</v>
      </c>
      <c r="C1523" s="758" t="s">
        <v>5721</v>
      </c>
      <c r="D1523" s="759" t="s">
        <v>5617</v>
      </c>
      <c r="E1523" s="209" t="s">
        <v>2476</v>
      </c>
      <c r="F1523" s="210"/>
      <c r="G1523" s="210"/>
      <c r="H1523" s="760" t="s">
        <v>5740</v>
      </c>
      <c r="I1523" s="210" t="s">
        <v>5741</v>
      </c>
      <c r="J1523" s="210" t="s">
        <v>5742</v>
      </c>
      <c r="K1523" s="213">
        <v>44427</v>
      </c>
      <c r="L1523" s="761">
        <v>45157</v>
      </c>
      <c r="M1523" s="210">
        <v>24</v>
      </c>
      <c r="N1523" s="762">
        <v>13200000</v>
      </c>
      <c r="O1523" s="762">
        <f t="shared" si="110"/>
        <v>550000</v>
      </c>
      <c r="P1523" s="116">
        <f t="shared" ca="1" si="111"/>
        <v>4.6107696952160042</v>
      </c>
      <c r="Q1523" s="117">
        <f t="shared" ca="1" si="112"/>
        <v>2200000</v>
      </c>
      <c r="R1523" s="209"/>
      <c r="S1523" s="209"/>
      <c r="T1523" s="38">
        <f t="shared" si="109"/>
        <v>13200000</v>
      </c>
      <c r="U1523" s="1"/>
      <c r="V1523" s="756"/>
    </row>
    <row r="1524" spans="1:22" s="757" customFormat="1">
      <c r="B1524" s="39">
        <v>1519</v>
      </c>
      <c r="C1524" s="758" t="s">
        <v>5721</v>
      </c>
      <c r="D1524" s="759" t="s">
        <v>5617</v>
      </c>
      <c r="E1524" s="209" t="s">
        <v>2476</v>
      </c>
      <c r="F1524" s="210"/>
      <c r="G1524" s="210"/>
      <c r="H1524" s="760" t="s">
        <v>5743</v>
      </c>
      <c r="I1524" s="210" t="s">
        <v>5744</v>
      </c>
      <c r="J1524" s="210" t="s">
        <v>5745</v>
      </c>
      <c r="K1524" s="213">
        <v>44427</v>
      </c>
      <c r="L1524" s="761">
        <v>45157</v>
      </c>
      <c r="M1524" s="210">
        <v>24</v>
      </c>
      <c r="N1524" s="762">
        <v>13200000</v>
      </c>
      <c r="O1524" s="762">
        <f t="shared" si="110"/>
        <v>550000</v>
      </c>
      <c r="P1524" s="116">
        <f t="shared" ca="1" si="111"/>
        <v>4.6107696952160042</v>
      </c>
      <c r="Q1524" s="117">
        <f t="shared" ca="1" si="112"/>
        <v>2200000</v>
      </c>
      <c r="R1524" s="209"/>
      <c r="S1524" s="209"/>
      <c r="T1524" s="38">
        <f t="shared" si="109"/>
        <v>13200000</v>
      </c>
      <c r="U1524" s="1"/>
      <c r="V1524" s="756"/>
    </row>
    <row r="1525" spans="1:22" s="757" customFormat="1">
      <c r="B1525" s="26">
        <v>1520</v>
      </c>
      <c r="C1525" s="758" t="s">
        <v>5721</v>
      </c>
      <c r="D1525" s="759" t="s">
        <v>5617</v>
      </c>
      <c r="E1525" s="209" t="s">
        <v>2476</v>
      </c>
      <c r="F1525" s="210"/>
      <c r="G1525" s="210"/>
      <c r="H1525" s="760" t="s">
        <v>5746</v>
      </c>
      <c r="I1525" s="210" t="s">
        <v>5747</v>
      </c>
      <c r="J1525" s="210" t="s">
        <v>5748</v>
      </c>
      <c r="K1525" s="213">
        <v>44427</v>
      </c>
      <c r="L1525" s="761">
        <v>45157</v>
      </c>
      <c r="M1525" s="210">
        <v>24</v>
      </c>
      <c r="N1525" s="762">
        <v>13200000</v>
      </c>
      <c r="O1525" s="762">
        <f t="shared" si="110"/>
        <v>550000</v>
      </c>
      <c r="P1525" s="116">
        <f t="shared" ca="1" si="111"/>
        <v>4.6107696952160042</v>
      </c>
      <c r="Q1525" s="117">
        <f t="shared" ca="1" si="112"/>
        <v>2200000</v>
      </c>
      <c r="R1525" s="209"/>
      <c r="S1525" s="209"/>
      <c r="T1525" s="38">
        <f t="shared" ref="T1525:T1588" si="113">N1525-R1525</f>
        <v>13200000</v>
      </c>
      <c r="U1525" s="1"/>
      <c r="V1525" s="756"/>
    </row>
    <row r="1526" spans="1:22" s="757" customFormat="1">
      <c r="B1526" s="39">
        <v>1521</v>
      </c>
      <c r="C1526" s="758" t="s">
        <v>5721</v>
      </c>
      <c r="D1526" s="759" t="s">
        <v>5617</v>
      </c>
      <c r="E1526" s="209" t="s">
        <v>2476</v>
      </c>
      <c r="F1526" s="210"/>
      <c r="G1526" s="210"/>
      <c r="H1526" s="760" t="s">
        <v>5749</v>
      </c>
      <c r="I1526" s="210" t="s">
        <v>5750</v>
      </c>
      <c r="J1526" s="210" t="s">
        <v>5751</v>
      </c>
      <c r="K1526" s="213">
        <v>44427</v>
      </c>
      <c r="L1526" s="761">
        <v>45157</v>
      </c>
      <c r="M1526" s="210">
        <v>24</v>
      </c>
      <c r="N1526" s="762">
        <v>13200000</v>
      </c>
      <c r="O1526" s="762">
        <f t="shared" si="110"/>
        <v>550000</v>
      </c>
      <c r="P1526" s="116">
        <f t="shared" ca="1" si="111"/>
        <v>4.6107696952160042</v>
      </c>
      <c r="Q1526" s="117">
        <f t="shared" ca="1" si="112"/>
        <v>2200000</v>
      </c>
      <c r="R1526" s="209"/>
      <c r="S1526" s="209"/>
      <c r="T1526" s="38">
        <f t="shared" si="113"/>
        <v>13200000</v>
      </c>
      <c r="U1526" s="1"/>
      <c r="V1526" s="756"/>
    </row>
    <row r="1527" spans="1:22" s="757" customFormat="1">
      <c r="B1527" s="26">
        <v>1522</v>
      </c>
      <c r="C1527" s="758" t="s">
        <v>5752</v>
      </c>
      <c r="D1527" s="759" t="s">
        <v>5617</v>
      </c>
      <c r="E1527" s="209" t="s">
        <v>5753</v>
      </c>
      <c r="F1527" s="210"/>
      <c r="G1527" s="210"/>
      <c r="H1527" s="760" t="s">
        <v>5754</v>
      </c>
      <c r="I1527" s="210" t="s">
        <v>5755</v>
      </c>
      <c r="J1527" s="210" t="s">
        <v>5756</v>
      </c>
      <c r="K1527" s="213">
        <v>44482</v>
      </c>
      <c r="L1527" s="761">
        <v>45578</v>
      </c>
      <c r="M1527" s="210">
        <v>36</v>
      </c>
      <c r="N1527" s="762">
        <v>23400000</v>
      </c>
      <c r="O1527" s="762">
        <f t="shared" si="110"/>
        <v>650000</v>
      </c>
      <c r="P1527" s="116">
        <f t="shared" ca="1" si="111"/>
        <v>2.7774363618826707</v>
      </c>
      <c r="Q1527" s="117">
        <f t="shared" ca="1" si="112"/>
        <v>1300000</v>
      </c>
      <c r="R1527" s="209"/>
      <c r="S1527" s="209"/>
      <c r="T1527" s="38">
        <f t="shared" si="113"/>
        <v>23400000</v>
      </c>
      <c r="U1527" s="1"/>
      <c r="V1527" s="756"/>
    </row>
    <row r="1528" spans="1:22" s="757" customFormat="1">
      <c r="B1528" s="39">
        <v>1523</v>
      </c>
      <c r="C1528" s="758" t="s">
        <v>5752</v>
      </c>
      <c r="D1528" s="759" t="s">
        <v>5617</v>
      </c>
      <c r="E1528" s="209" t="s">
        <v>5753</v>
      </c>
      <c r="F1528" s="210"/>
      <c r="G1528" s="210"/>
      <c r="H1528" s="760" t="s">
        <v>5757</v>
      </c>
      <c r="I1528" s="210" t="s">
        <v>5758</v>
      </c>
      <c r="J1528" s="210" t="s">
        <v>5759</v>
      </c>
      <c r="K1528" s="213">
        <v>44482</v>
      </c>
      <c r="L1528" s="761">
        <v>45578</v>
      </c>
      <c r="M1528" s="210">
        <v>36</v>
      </c>
      <c r="N1528" s="762">
        <v>23400000</v>
      </c>
      <c r="O1528" s="762">
        <f t="shared" si="110"/>
        <v>650000</v>
      </c>
      <c r="P1528" s="116">
        <f t="shared" ca="1" si="111"/>
        <v>2.7774363618826707</v>
      </c>
      <c r="Q1528" s="117">
        <f t="shared" ca="1" si="112"/>
        <v>1300000</v>
      </c>
      <c r="R1528" s="209"/>
      <c r="S1528" s="209"/>
      <c r="T1528" s="38">
        <f t="shared" si="113"/>
        <v>23400000</v>
      </c>
      <c r="U1528" s="1"/>
      <c r="V1528" s="756"/>
    </row>
    <row r="1529" spans="1:22" s="757" customFormat="1">
      <c r="A1529" s="764" t="s">
        <v>1611</v>
      </c>
      <c r="B1529" s="26">
        <v>1524</v>
      </c>
      <c r="C1529" s="765" t="s">
        <v>5760</v>
      </c>
      <c r="D1529" s="759" t="s">
        <v>5761</v>
      </c>
      <c r="E1529" s="380" t="s">
        <v>5762</v>
      </c>
      <c r="F1529" s="210"/>
      <c r="G1529" s="210"/>
      <c r="H1529" s="760" t="s">
        <v>5763</v>
      </c>
      <c r="I1529" s="210" t="s">
        <v>5764</v>
      </c>
      <c r="J1529" s="210" t="s">
        <v>5765</v>
      </c>
      <c r="K1529" s="213">
        <v>44382</v>
      </c>
      <c r="L1529" s="761">
        <v>46208</v>
      </c>
      <c r="M1529" s="210">
        <v>60</v>
      </c>
      <c r="N1529" s="762">
        <v>60000000</v>
      </c>
      <c r="O1529" s="762">
        <f t="shared" si="110"/>
        <v>1000000</v>
      </c>
      <c r="P1529" s="116">
        <f t="shared" ca="1" si="111"/>
        <v>6.1107696952160042</v>
      </c>
      <c r="Q1529" s="117">
        <f t="shared" ca="1" si="112"/>
        <v>6000000</v>
      </c>
      <c r="R1529" s="763">
        <f>'[1]Mitra Intertrans'!J31</f>
        <v>275000</v>
      </c>
      <c r="S1529" s="209">
        <f>'[1]Mitra Intertrans'!F32</f>
        <v>1</v>
      </c>
      <c r="T1529" s="38">
        <f t="shared" si="113"/>
        <v>59725000</v>
      </c>
      <c r="U1529" s="764"/>
      <c r="V1529" s="764"/>
    </row>
    <row r="1530" spans="1:22" s="757" customFormat="1">
      <c r="A1530" s="764"/>
      <c r="B1530" s="39">
        <v>1525</v>
      </c>
      <c r="C1530" s="758" t="s">
        <v>5766</v>
      </c>
      <c r="D1530" s="759" t="s">
        <v>5767</v>
      </c>
      <c r="E1530" s="377" t="s">
        <v>988</v>
      </c>
      <c r="F1530" s="210"/>
      <c r="G1530" s="210"/>
      <c r="H1530" s="760" t="s">
        <v>5768</v>
      </c>
      <c r="I1530" s="210" t="s">
        <v>5769</v>
      </c>
      <c r="J1530" s="210" t="s">
        <v>5770</v>
      </c>
      <c r="K1530" s="213">
        <v>44449</v>
      </c>
      <c r="L1530" s="761">
        <v>45545</v>
      </c>
      <c r="M1530" s="210">
        <v>36</v>
      </c>
      <c r="N1530" s="762">
        <v>39600000</v>
      </c>
      <c r="O1530" s="762">
        <f t="shared" si="110"/>
        <v>1100000</v>
      </c>
      <c r="P1530" s="116">
        <f t="shared" ca="1" si="111"/>
        <v>3.8774363618826708</v>
      </c>
      <c r="Q1530" s="117">
        <f t="shared" ca="1" si="112"/>
        <v>3300000</v>
      </c>
      <c r="R1530" s="763">
        <f>'[1]Showa Kosan'!J55</f>
        <v>35000</v>
      </c>
      <c r="S1530" s="209">
        <f>'[1]Showa Kosan'!F56</f>
        <v>1</v>
      </c>
      <c r="T1530" s="38">
        <f t="shared" si="113"/>
        <v>39565000</v>
      </c>
      <c r="U1530" s="764"/>
      <c r="V1530" s="764"/>
    </row>
    <row r="1531" spans="1:22" s="757" customFormat="1">
      <c r="A1531" s="764"/>
      <c r="B1531" s="26">
        <v>1526</v>
      </c>
      <c r="C1531" s="758" t="s">
        <v>5771</v>
      </c>
      <c r="D1531" s="759" t="s">
        <v>5767</v>
      </c>
      <c r="E1531" s="377" t="s">
        <v>772</v>
      </c>
      <c r="F1531" s="210"/>
      <c r="G1531" s="210"/>
      <c r="H1531" s="760" t="s">
        <v>5772</v>
      </c>
      <c r="I1531" s="210" t="s">
        <v>5773</v>
      </c>
      <c r="J1531" s="210" t="s">
        <v>5774</v>
      </c>
      <c r="K1531" s="213">
        <v>44449</v>
      </c>
      <c r="L1531" s="761">
        <v>45545</v>
      </c>
      <c r="M1531" s="210">
        <v>36</v>
      </c>
      <c r="N1531" s="762">
        <v>34200000</v>
      </c>
      <c r="O1531" s="762">
        <f t="shared" si="110"/>
        <v>950000</v>
      </c>
      <c r="P1531" s="116">
        <f t="shared" ca="1" si="111"/>
        <v>3.8774363618826708</v>
      </c>
      <c r="Q1531" s="117">
        <f t="shared" ca="1" si="112"/>
        <v>2850000</v>
      </c>
      <c r="R1531" s="209"/>
      <c r="S1531" s="209"/>
      <c r="T1531" s="38">
        <f t="shared" si="113"/>
        <v>34200000</v>
      </c>
      <c r="U1531" s="764"/>
      <c r="V1531" s="764"/>
    </row>
    <row r="1532" spans="1:22" s="757" customFormat="1">
      <c r="A1532" s="764"/>
      <c r="B1532" s="39">
        <v>1527</v>
      </c>
      <c r="C1532" s="758" t="s">
        <v>5775</v>
      </c>
      <c r="D1532" s="759" t="s">
        <v>5776</v>
      </c>
      <c r="E1532" s="377" t="s">
        <v>5581</v>
      </c>
      <c r="F1532" s="210"/>
      <c r="G1532" s="210"/>
      <c r="H1532" s="760" t="s">
        <v>5777</v>
      </c>
      <c r="I1532" s="210" t="s">
        <v>5778</v>
      </c>
      <c r="J1532" s="210" t="s">
        <v>5779</v>
      </c>
      <c r="K1532" s="213">
        <v>44449</v>
      </c>
      <c r="L1532" s="761">
        <v>46275</v>
      </c>
      <c r="M1532" s="210">
        <v>60</v>
      </c>
      <c r="N1532" s="762">
        <v>72000000</v>
      </c>
      <c r="O1532" s="762">
        <f t="shared" si="110"/>
        <v>1200000</v>
      </c>
      <c r="P1532" s="116">
        <f t="shared" ca="1" si="111"/>
        <v>3.8774363618826708</v>
      </c>
      <c r="Q1532" s="117">
        <f t="shared" ca="1" si="112"/>
        <v>3600000</v>
      </c>
      <c r="R1532" s="209"/>
      <c r="S1532" s="209"/>
      <c r="T1532" s="38">
        <f t="shared" si="113"/>
        <v>72000000</v>
      </c>
      <c r="U1532" s="764"/>
      <c r="V1532" s="764"/>
    </row>
    <row r="1533" spans="1:22" s="757" customFormat="1">
      <c r="A1533" s="764"/>
      <c r="B1533" s="26">
        <v>1528</v>
      </c>
      <c r="C1533" s="758" t="s">
        <v>5780</v>
      </c>
      <c r="D1533" s="759" t="s">
        <v>5781</v>
      </c>
      <c r="E1533" s="377" t="s">
        <v>1872</v>
      </c>
      <c r="F1533" s="210"/>
      <c r="G1533" s="210" t="s">
        <v>5591</v>
      </c>
      <c r="H1533" s="760" t="s">
        <v>5782</v>
      </c>
      <c r="I1533" s="210" t="s">
        <v>5783</v>
      </c>
      <c r="J1533" s="210" t="s">
        <v>5784</v>
      </c>
      <c r="K1533" s="213">
        <v>44490</v>
      </c>
      <c r="L1533" s="761">
        <v>44855</v>
      </c>
      <c r="M1533" s="210">
        <v>12</v>
      </c>
      <c r="N1533" s="762">
        <v>6000000</v>
      </c>
      <c r="O1533" s="762">
        <f t="shared" si="110"/>
        <v>500000</v>
      </c>
      <c r="P1533" s="116">
        <f t="shared" ca="1" si="111"/>
        <v>2.5107696952160041</v>
      </c>
      <c r="Q1533" s="117">
        <f t="shared" ca="1" si="112"/>
        <v>1000000</v>
      </c>
      <c r="R1533" s="763">
        <f>'[1]Super Elektronik'!J31</f>
        <v>905280</v>
      </c>
      <c r="S1533" s="209">
        <f>'[1]Super Elektronik'!F32</f>
        <v>1</v>
      </c>
      <c r="T1533" s="38">
        <f t="shared" si="113"/>
        <v>5094720</v>
      </c>
      <c r="U1533" s="764"/>
      <c r="V1533" s="764"/>
    </row>
    <row r="1534" spans="1:22" s="757" customFormat="1">
      <c r="A1534" s="764"/>
      <c r="B1534" s="39">
        <v>1529</v>
      </c>
      <c r="C1534" s="766" t="s">
        <v>5785</v>
      </c>
      <c r="D1534" s="767" t="s">
        <v>5781</v>
      </c>
      <c r="E1534" s="745" t="s">
        <v>5786</v>
      </c>
      <c r="F1534" s="748"/>
      <c r="G1534" s="748" t="s">
        <v>5591</v>
      </c>
      <c r="H1534" s="768" t="s">
        <v>5787</v>
      </c>
      <c r="I1534" s="748" t="s">
        <v>5788</v>
      </c>
      <c r="J1534" s="748" t="s">
        <v>5789</v>
      </c>
      <c r="K1534" s="751">
        <v>44532</v>
      </c>
      <c r="L1534" s="769">
        <v>44897</v>
      </c>
      <c r="M1534" s="748">
        <v>12</v>
      </c>
      <c r="N1534" s="770">
        <v>6000000</v>
      </c>
      <c r="O1534" s="770">
        <f t="shared" si="110"/>
        <v>500000</v>
      </c>
      <c r="P1534" s="299">
        <f t="shared" ca="1" si="111"/>
        <v>1.110769695216004</v>
      </c>
      <c r="Q1534" s="300">
        <f t="shared" ca="1" si="112"/>
        <v>500000</v>
      </c>
      <c r="R1534" s="771"/>
      <c r="S1534" s="747"/>
      <c r="T1534" s="148">
        <f t="shared" si="113"/>
        <v>6000000</v>
      </c>
      <c r="U1534" s="764"/>
      <c r="V1534" s="764"/>
    </row>
    <row r="1535" spans="1:22" s="757" customFormat="1">
      <c r="A1535" s="764"/>
      <c r="B1535" s="26">
        <v>1530</v>
      </c>
      <c r="C1535" s="766" t="s">
        <v>5790</v>
      </c>
      <c r="D1535" s="767" t="s">
        <v>5781</v>
      </c>
      <c r="E1535" s="745" t="s">
        <v>1872</v>
      </c>
      <c r="F1535" s="748"/>
      <c r="G1535" s="748" t="s">
        <v>5591</v>
      </c>
      <c r="H1535" s="768" t="s">
        <v>5791</v>
      </c>
      <c r="I1535" s="748" t="s">
        <v>5792</v>
      </c>
      <c r="J1535" s="748" t="s">
        <v>5793</v>
      </c>
      <c r="K1535" s="751">
        <v>44532</v>
      </c>
      <c r="L1535" s="769">
        <v>44897</v>
      </c>
      <c r="M1535" s="748">
        <v>12</v>
      </c>
      <c r="N1535" s="770">
        <v>7200000</v>
      </c>
      <c r="O1535" s="770">
        <f t="shared" si="110"/>
        <v>600000</v>
      </c>
      <c r="P1535" s="299">
        <f t="shared" ca="1" si="111"/>
        <v>1.110769695216004</v>
      </c>
      <c r="Q1535" s="300">
        <f t="shared" ca="1" si="112"/>
        <v>600000</v>
      </c>
      <c r="R1535" s="771"/>
      <c r="S1535" s="747"/>
      <c r="T1535" s="148">
        <f t="shared" si="113"/>
        <v>7200000</v>
      </c>
      <c r="U1535" s="764"/>
      <c r="V1535" s="764"/>
    </row>
    <row r="1536" spans="1:22" s="757" customFormat="1">
      <c r="A1536" s="764"/>
      <c r="B1536" s="39">
        <v>1531</v>
      </c>
      <c r="C1536" s="758" t="s">
        <v>5794</v>
      </c>
      <c r="D1536" s="759" t="s">
        <v>5795</v>
      </c>
      <c r="E1536" s="377" t="s">
        <v>5796</v>
      </c>
      <c r="F1536" s="210"/>
      <c r="G1536" s="210"/>
      <c r="H1536" s="760" t="s">
        <v>5797</v>
      </c>
      <c r="I1536" s="210" t="s">
        <v>5798</v>
      </c>
      <c r="J1536" s="210" t="s">
        <v>5799</v>
      </c>
      <c r="K1536" s="213">
        <v>44470</v>
      </c>
      <c r="L1536" s="761">
        <v>46296</v>
      </c>
      <c r="M1536" s="210">
        <v>60</v>
      </c>
      <c r="N1536" s="762">
        <v>36000000</v>
      </c>
      <c r="O1536" s="762">
        <f t="shared" si="110"/>
        <v>600000</v>
      </c>
      <c r="P1536" s="116">
        <f t="shared" ca="1" si="111"/>
        <v>3.1774363618826706</v>
      </c>
      <c r="Q1536" s="117">
        <f t="shared" ca="1" si="112"/>
        <v>1800000</v>
      </c>
      <c r="R1536" s="209"/>
      <c r="S1536" s="209"/>
      <c r="T1536" s="38">
        <f t="shared" si="113"/>
        <v>36000000</v>
      </c>
      <c r="U1536" s="764"/>
      <c r="V1536" s="764"/>
    </row>
    <row r="1537" spans="1:22" s="757" customFormat="1">
      <c r="A1537" s="764"/>
      <c r="B1537" s="26">
        <v>1532</v>
      </c>
      <c r="C1537" s="758" t="s">
        <v>5800</v>
      </c>
      <c r="D1537" s="759" t="s">
        <v>5795</v>
      </c>
      <c r="E1537" s="377" t="s">
        <v>5801</v>
      </c>
      <c r="F1537" s="210"/>
      <c r="G1537" s="210"/>
      <c r="H1537" s="760" t="s">
        <v>5802</v>
      </c>
      <c r="I1537" s="210" t="s">
        <v>5803</v>
      </c>
      <c r="J1537" s="210" t="s">
        <v>5804</v>
      </c>
      <c r="K1537" s="213">
        <v>44491</v>
      </c>
      <c r="L1537" s="761">
        <v>46317</v>
      </c>
      <c r="M1537" s="210">
        <v>60</v>
      </c>
      <c r="N1537" s="762">
        <v>36000000</v>
      </c>
      <c r="O1537" s="762">
        <f t="shared" si="110"/>
        <v>600000</v>
      </c>
      <c r="P1537" s="116">
        <f t="shared" ca="1" si="111"/>
        <v>2.4774363618826709</v>
      </c>
      <c r="Q1537" s="117">
        <f t="shared" ca="1" si="112"/>
        <v>1200000</v>
      </c>
      <c r="R1537" s="209"/>
      <c r="S1537" s="209"/>
      <c r="T1537" s="38">
        <f t="shared" si="113"/>
        <v>36000000</v>
      </c>
      <c r="U1537" s="764"/>
      <c r="V1537" s="764"/>
    </row>
    <row r="1538" spans="1:22" s="757" customFormat="1">
      <c r="A1538" s="764"/>
      <c r="B1538" s="39">
        <v>1533</v>
      </c>
      <c r="C1538" s="758" t="s">
        <v>5805</v>
      </c>
      <c r="D1538" s="759" t="s">
        <v>5795</v>
      </c>
      <c r="E1538" s="377" t="s">
        <v>5806</v>
      </c>
      <c r="F1538" s="210"/>
      <c r="G1538" s="210"/>
      <c r="H1538" s="760" t="s">
        <v>5807</v>
      </c>
      <c r="I1538" s="210" t="s">
        <v>5808</v>
      </c>
      <c r="J1538" s="210" t="s">
        <v>5809</v>
      </c>
      <c r="K1538" s="213">
        <v>44491</v>
      </c>
      <c r="L1538" s="761">
        <v>46317</v>
      </c>
      <c r="M1538" s="210">
        <v>60</v>
      </c>
      <c r="N1538" s="762">
        <v>36000000</v>
      </c>
      <c r="O1538" s="762">
        <f t="shared" si="110"/>
        <v>600000</v>
      </c>
      <c r="P1538" s="116">
        <f t="shared" ca="1" si="111"/>
        <v>2.4774363618826709</v>
      </c>
      <c r="Q1538" s="117">
        <f t="shared" ca="1" si="112"/>
        <v>1200000</v>
      </c>
      <c r="R1538" s="209"/>
      <c r="S1538" s="209"/>
      <c r="T1538" s="38">
        <f t="shared" si="113"/>
        <v>36000000</v>
      </c>
      <c r="U1538" s="764"/>
      <c r="V1538" s="764"/>
    </row>
    <row r="1539" spans="1:22" s="757" customFormat="1">
      <c r="A1539" s="764"/>
      <c r="B1539" s="26">
        <v>1534</v>
      </c>
      <c r="C1539" s="354" t="s">
        <v>5810</v>
      </c>
      <c r="D1539" s="246" t="s">
        <v>5795</v>
      </c>
      <c r="E1539" s="380" t="s">
        <v>5811</v>
      </c>
      <c r="F1539" s="220"/>
      <c r="G1539" s="220"/>
      <c r="H1539" s="248" t="s">
        <v>5812</v>
      </c>
      <c r="I1539" s="220" t="s">
        <v>5813</v>
      </c>
      <c r="J1539" s="220" t="s">
        <v>5814</v>
      </c>
      <c r="K1539" s="415">
        <v>44496</v>
      </c>
      <c r="L1539" s="754">
        <v>46322</v>
      </c>
      <c r="M1539" s="220">
        <v>60</v>
      </c>
      <c r="N1539" s="359">
        <v>36000000</v>
      </c>
      <c r="O1539" s="359">
        <f t="shared" si="110"/>
        <v>600000</v>
      </c>
      <c r="P1539" s="116">
        <f t="shared" ca="1" si="111"/>
        <v>2.3107696952160039</v>
      </c>
      <c r="Q1539" s="117">
        <f t="shared" ca="1" si="112"/>
        <v>1200000</v>
      </c>
      <c r="R1539" s="246"/>
      <c r="S1539" s="246"/>
      <c r="T1539" s="38">
        <f t="shared" si="113"/>
        <v>36000000</v>
      </c>
      <c r="U1539" s="764"/>
      <c r="V1539" s="764"/>
    </row>
    <row r="1540" spans="1:22" s="757" customFormat="1">
      <c r="A1540" s="764"/>
      <c r="B1540" s="39">
        <v>1535</v>
      </c>
      <c r="C1540" s="354" t="s">
        <v>5815</v>
      </c>
      <c r="D1540" s="246" t="s">
        <v>5795</v>
      </c>
      <c r="E1540" s="380" t="s">
        <v>5816</v>
      </c>
      <c r="F1540" s="220"/>
      <c r="G1540" s="220"/>
      <c r="H1540" s="248" t="s">
        <v>5817</v>
      </c>
      <c r="I1540" s="220" t="s">
        <v>5818</v>
      </c>
      <c r="J1540" s="220" t="s">
        <v>5819</v>
      </c>
      <c r="K1540" s="415">
        <v>44496</v>
      </c>
      <c r="L1540" s="754">
        <v>46322</v>
      </c>
      <c r="M1540" s="220">
        <v>60</v>
      </c>
      <c r="N1540" s="359">
        <v>30000000</v>
      </c>
      <c r="O1540" s="359">
        <f t="shared" si="110"/>
        <v>500000</v>
      </c>
      <c r="P1540" s="116">
        <f t="shared" ca="1" si="111"/>
        <v>2.3107696952160039</v>
      </c>
      <c r="Q1540" s="117">
        <f t="shared" ca="1" si="112"/>
        <v>1000000</v>
      </c>
      <c r="R1540" s="246"/>
      <c r="S1540" s="246"/>
      <c r="T1540" s="38">
        <f t="shared" si="113"/>
        <v>30000000</v>
      </c>
      <c r="U1540" s="764"/>
      <c r="V1540" s="764"/>
    </row>
    <row r="1541" spans="1:22" s="757" customFormat="1">
      <c r="A1541" s="764"/>
      <c r="B1541" s="26">
        <v>1536</v>
      </c>
      <c r="C1541" s="758" t="s">
        <v>5820</v>
      </c>
      <c r="D1541" s="246" t="s">
        <v>5795</v>
      </c>
      <c r="E1541" s="377" t="s">
        <v>5821</v>
      </c>
      <c r="F1541" s="210"/>
      <c r="G1541" s="210"/>
      <c r="H1541" s="760" t="s">
        <v>5822</v>
      </c>
      <c r="I1541" s="210" t="s">
        <v>5823</v>
      </c>
      <c r="J1541" s="210" t="s">
        <v>5824</v>
      </c>
      <c r="K1541" s="213">
        <v>44517</v>
      </c>
      <c r="L1541" s="761">
        <v>44517</v>
      </c>
      <c r="M1541" s="210">
        <v>60</v>
      </c>
      <c r="N1541" s="359">
        <v>30000000</v>
      </c>
      <c r="O1541" s="359">
        <f t="shared" si="110"/>
        <v>500000</v>
      </c>
      <c r="P1541" s="116">
        <f t="shared" ca="1" si="111"/>
        <v>1.610769695216004</v>
      </c>
      <c r="Q1541" s="117">
        <f t="shared" ca="1" si="112"/>
        <v>500000</v>
      </c>
      <c r="R1541" s="209"/>
      <c r="S1541" s="209"/>
      <c r="T1541" s="38">
        <f t="shared" si="113"/>
        <v>30000000</v>
      </c>
      <c r="U1541" s="764"/>
      <c r="V1541" s="764"/>
    </row>
    <row r="1542" spans="1:22" s="757" customFormat="1">
      <c r="A1542" s="764"/>
      <c r="B1542" s="39">
        <v>1537</v>
      </c>
      <c r="C1542" s="758" t="s">
        <v>5825</v>
      </c>
      <c r="D1542" s="759" t="s">
        <v>5826</v>
      </c>
      <c r="E1542" s="377" t="s">
        <v>1210</v>
      </c>
      <c r="F1542" s="210"/>
      <c r="G1542" s="210"/>
      <c r="H1542" s="760" t="s">
        <v>5827</v>
      </c>
      <c r="I1542" s="210" t="s">
        <v>5828</v>
      </c>
      <c r="J1542" s="210" t="s">
        <v>5829</v>
      </c>
      <c r="K1542" s="213">
        <v>44501</v>
      </c>
      <c r="L1542" s="761">
        <v>45597</v>
      </c>
      <c r="M1542" s="210">
        <v>36</v>
      </c>
      <c r="N1542" s="762">
        <v>18000000</v>
      </c>
      <c r="O1542" s="762">
        <f t="shared" si="110"/>
        <v>500000</v>
      </c>
      <c r="P1542" s="116">
        <f t="shared" ca="1" si="111"/>
        <v>2.1441030285493374</v>
      </c>
      <c r="Q1542" s="117">
        <f t="shared" ca="1" si="112"/>
        <v>1000000</v>
      </c>
      <c r="R1542" s="209"/>
      <c r="S1542" s="209"/>
      <c r="T1542" s="38">
        <f t="shared" si="113"/>
        <v>18000000</v>
      </c>
      <c r="U1542" s="764"/>
      <c r="V1542" s="764"/>
    </row>
    <row r="1543" spans="1:22" s="757" customFormat="1">
      <c r="A1543" s="764"/>
      <c r="B1543" s="26">
        <v>1538</v>
      </c>
      <c r="C1543" s="758" t="s">
        <v>5830</v>
      </c>
      <c r="D1543" s="759" t="s">
        <v>5826</v>
      </c>
      <c r="E1543" s="377" t="s">
        <v>1210</v>
      </c>
      <c r="F1543" s="210"/>
      <c r="G1543" s="210"/>
      <c r="H1543" s="760" t="s">
        <v>5831</v>
      </c>
      <c r="I1543" s="210" t="s">
        <v>5832</v>
      </c>
      <c r="J1543" s="210" t="s">
        <v>5833</v>
      </c>
      <c r="K1543" s="213">
        <v>44508</v>
      </c>
      <c r="L1543" s="761">
        <v>45604</v>
      </c>
      <c r="M1543" s="210">
        <v>36</v>
      </c>
      <c r="N1543" s="762">
        <v>18000000</v>
      </c>
      <c r="O1543" s="762">
        <f t="shared" si="110"/>
        <v>500000</v>
      </c>
      <c r="P1543" s="116">
        <f t="shared" ca="1" si="111"/>
        <v>1.910769695216004</v>
      </c>
      <c r="Q1543" s="117">
        <f t="shared" ca="1" si="112"/>
        <v>500000</v>
      </c>
      <c r="R1543" s="763">
        <f>'[1]Matahari sakti'!J55</f>
        <v>727300</v>
      </c>
      <c r="S1543" s="209">
        <f>'[1]Matahari sakti'!F56</f>
        <v>1</v>
      </c>
      <c r="T1543" s="38">
        <f t="shared" si="113"/>
        <v>17272700</v>
      </c>
      <c r="U1543" s="764"/>
      <c r="V1543" s="764"/>
    </row>
    <row r="1544" spans="1:22" s="757" customFormat="1">
      <c r="A1544" s="764"/>
      <c r="B1544" s="39">
        <v>1539</v>
      </c>
      <c r="C1544" s="758" t="s">
        <v>5834</v>
      </c>
      <c r="D1544" s="759" t="s">
        <v>5826</v>
      </c>
      <c r="E1544" s="377" t="s">
        <v>1210</v>
      </c>
      <c r="F1544" s="210"/>
      <c r="G1544" s="210"/>
      <c r="H1544" s="760" t="s">
        <v>5835</v>
      </c>
      <c r="I1544" s="210" t="s">
        <v>5836</v>
      </c>
      <c r="J1544" s="210" t="s">
        <v>5837</v>
      </c>
      <c r="K1544" s="213">
        <v>44508</v>
      </c>
      <c r="L1544" s="761">
        <v>45604</v>
      </c>
      <c r="M1544" s="210">
        <v>36</v>
      </c>
      <c r="N1544" s="762">
        <v>18000000</v>
      </c>
      <c r="O1544" s="762">
        <f t="shared" si="110"/>
        <v>500000</v>
      </c>
      <c r="P1544" s="116">
        <f t="shared" ca="1" si="111"/>
        <v>1.910769695216004</v>
      </c>
      <c r="Q1544" s="117">
        <f t="shared" ca="1" si="112"/>
        <v>500000</v>
      </c>
      <c r="R1544" s="209"/>
      <c r="S1544" s="209"/>
      <c r="T1544" s="38">
        <f t="shared" si="113"/>
        <v>18000000</v>
      </c>
      <c r="U1544" s="764"/>
      <c r="V1544" s="764"/>
    </row>
    <row r="1545" spans="1:22" s="757" customFormat="1">
      <c r="A1545" s="764"/>
      <c r="B1545" s="26">
        <v>1540</v>
      </c>
      <c r="C1545" s="758" t="s">
        <v>5838</v>
      </c>
      <c r="D1545" s="759" t="s">
        <v>5826</v>
      </c>
      <c r="E1545" s="377" t="s">
        <v>1210</v>
      </c>
      <c r="F1545" s="210"/>
      <c r="G1545" s="210"/>
      <c r="H1545" s="760" t="s">
        <v>5839</v>
      </c>
      <c r="I1545" s="210" t="s">
        <v>5840</v>
      </c>
      <c r="J1545" s="210" t="s">
        <v>5841</v>
      </c>
      <c r="K1545" s="213">
        <v>44508</v>
      </c>
      <c r="L1545" s="761">
        <v>45604</v>
      </c>
      <c r="M1545" s="210">
        <v>36</v>
      </c>
      <c r="N1545" s="762">
        <v>18000000</v>
      </c>
      <c r="O1545" s="762">
        <f t="shared" si="110"/>
        <v>500000</v>
      </c>
      <c r="P1545" s="116">
        <f t="shared" ca="1" si="111"/>
        <v>1.910769695216004</v>
      </c>
      <c r="Q1545" s="117">
        <f t="shared" ca="1" si="112"/>
        <v>500000</v>
      </c>
      <c r="R1545" s="209"/>
      <c r="S1545" s="209"/>
      <c r="T1545" s="38">
        <f t="shared" si="113"/>
        <v>18000000</v>
      </c>
      <c r="U1545" s="764"/>
      <c r="V1545" s="764"/>
    </row>
    <row r="1546" spans="1:22" s="757" customFormat="1">
      <c r="A1546" s="764"/>
      <c r="B1546" s="39">
        <v>1541</v>
      </c>
      <c r="C1546" s="758" t="s">
        <v>5842</v>
      </c>
      <c r="D1546" s="759" t="s">
        <v>5826</v>
      </c>
      <c r="E1546" s="377" t="s">
        <v>1210</v>
      </c>
      <c r="F1546" s="210"/>
      <c r="G1546" s="210"/>
      <c r="H1546" s="760" t="s">
        <v>5843</v>
      </c>
      <c r="I1546" s="210" t="s">
        <v>5844</v>
      </c>
      <c r="J1546" s="210" t="s">
        <v>5845</v>
      </c>
      <c r="K1546" s="213">
        <v>44515</v>
      </c>
      <c r="L1546" s="761">
        <v>45611</v>
      </c>
      <c r="M1546" s="210">
        <v>36</v>
      </c>
      <c r="N1546" s="762">
        <v>18000000</v>
      </c>
      <c r="O1546" s="762">
        <f t="shared" si="110"/>
        <v>500000</v>
      </c>
      <c r="P1546" s="116">
        <f t="shared" ca="1" si="111"/>
        <v>1.6774363618826706</v>
      </c>
      <c r="Q1546" s="117">
        <f t="shared" ca="1" si="112"/>
        <v>500000</v>
      </c>
      <c r="R1546" s="209"/>
      <c r="S1546" s="209"/>
      <c r="T1546" s="38">
        <f t="shared" si="113"/>
        <v>18000000</v>
      </c>
      <c r="U1546" s="764"/>
      <c r="V1546" s="764"/>
    </row>
    <row r="1547" spans="1:22" s="757" customFormat="1">
      <c r="A1547" s="764"/>
      <c r="B1547" s="26">
        <v>1542</v>
      </c>
      <c r="C1547" s="772" t="s">
        <v>5846</v>
      </c>
      <c r="D1547" s="759" t="s">
        <v>5826</v>
      </c>
      <c r="E1547" s="377" t="s">
        <v>1210</v>
      </c>
      <c r="F1547" s="210"/>
      <c r="G1547" s="210"/>
      <c r="H1547" s="760" t="s">
        <v>5847</v>
      </c>
      <c r="I1547" s="210" t="s">
        <v>5848</v>
      </c>
      <c r="J1547" s="210" t="s">
        <v>5849</v>
      </c>
      <c r="K1547" s="213">
        <v>44499</v>
      </c>
      <c r="L1547" s="761">
        <v>45595</v>
      </c>
      <c r="M1547" s="210">
        <v>36</v>
      </c>
      <c r="N1547" s="762">
        <v>18000000</v>
      </c>
      <c r="O1547" s="762">
        <f t="shared" si="110"/>
        <v>500000</v>
      </c>
      <c r="P1547" s="116">
        <f t="shared" ca="1" si="111"/>
        <v>2.2107696952160039</v>
      </c>
      <c r="Q1547" s="117">
        <f t="shared" ca="1" si="112"/>
        <v>1000000</v>
      </c>
      <c r="R1547" s="209"/>
      <c r="S1547" s="209"/>
      <c r="T1547" s="38">
        <f t="shared" si="113"/>
        <v>18000000</v>
      </c>
      <c r="U1547" s="764"/>
      <c r="V1547" s="764"/>
    </row>
    <row r="1548" spans="1:22" s="757" customFormat="1">
      <c r="A1548" s="764"/>
      <c r="B1548" s="39">
        <v>1543</v>
      </c>
      <c r="C1548" s="773" t="s">
        <v>5850</v>
      </c>
      <c r="D1548" s="767" t="s">
        <v>5826</v>
      </c>
      <c r="E1548" s="745" t="s">
        <v>1210</v>
      </c>
      <c r="F1548" s="748"/>
      <c r="G1548" s="748"/>
      <c r="H1548" s="768" t="s">
        <v>5851</v>
      </c>
      <c r="I1548" s="748" t="s">
        <v>5852</v>
      </c>
      <c r="J1548" s="748" t="s">
        <v>5853</v>
      </c>
      <c r="K1548" s="751">
        <v>44532</v>
      </c>
      <c r="L1548" s="769">
        <v>45628</v>
      </c>
      <c r="M1548" s="748">
        <v>36</v>
      </c>
      <c r="N1548" s="770">
        <v>18000000</v>
      </c>
      <c r="O1548" s="770">
        <f t="shared" si="110"/>
        <v>500000</v>
      </c>
      <c r="P1548" s="299">
        <f t="shared" ca="1" si="111"/>
        <v>1.110769695216004</v>
      </c>
      <c r="Q1548" s="300">
        <f t="shared" ca="1" si="112"/>
        <v>500000</v>
      </c>
      <c r="R1548" s="747"/>
      <c r="S1548" s="747"/>
      <c r="T1548" s="148">
        <f t="shared" si="113"/>
        <v>18000000</v>
      </c>
      <c r="U1548" s="764"/>
      <c r="V1548" s="764"/>
    </row>
    <row r="1549" spans="1:22" s="757" customFormat="1">
      <c r="A1549" s="764"/>
      <c r="B1549" s="26">
        <v>1544</v>
      </c>
      <c r="C1549" s="758" t="s">
        <v>5854</v>
      </c>
      <c r="D1549" s="759" t="s">
        <v>5826</v>
      </c>
      <c r="E1549" s="377" t="s">
        <v>1210</v>
      </c>
      <c r="F1549" s="210"/>
      <c r="G1549" s="210"/>
      <c r="H1549" s="760" t="s">
        <v>5855</v>
      </c>
      <c r="I1549" s="210" t="s">
        <v>5856</v>
      </c>
      <c r="J1549" s="210" t="s">
        <v>5857</v>
      </c>
      <c r="K1549" s="213">
        <v>44505</v>
      </c>
      <c r="L1549" s="761">
        <v>45601</v>
      </c>
      <c r="M1549" s="210">
        <v>36</v>
      </c>
      <c r="N1549" s="762">
        <v>18000000</v>
      </c>
      <c r="O1549" s="762">
        <f t="shared" si="110"/>
        <v>500000</v>
      </c>
      <c r="P1549" s="116">
        <f t="shared" ca="1" si="111"/>
        <v>2.0107696952160041</v>
      </c>
      <c r="Q1549" s="117">
        <f t="shared" ca="1" si="112"/>
        <v>1000000</v>
      </c>
      <c r="R1549" s="209"/>
      <c r="S1549" s="209"/>
      <c r="T1549" s="38">
        <f t="shared" si="113"/>
        <v>18000000</v>
      </c>
      <c r="U1549" s="764"/>
      <c r="V1549" s="764"/>
    </row>
    <row r="1550" spans="1:22" s="757" customFormat="1">
      <c r="A1550" s="764"/>
      <c r="B1550" s="39">
        <v>1545</v>
      </c>
      <c r="C1550" s="758" t="s">
        <v>5858</v>
      </c>
      <c r="D1550" s="759" t="s">
        <v>5826</v>
      </c>
      <c r="E1550" s="377" t="s">
        <v>1210</v>
      </c>
      <c r="F1550" s="210"/>
      <c r="G1550" s="210"/>
      <c r="H1550" s="760" t="s">
        <v>5859</v>
      </c>
      <c r="I1550" s="210" t="s">
        <v>5860</v>
      </c>
      <c r="J1550" s="210" t="s">
        <v>5861</v>
      </c>
      <c r="K1550" s="213">
        <v>44505</v>
      </c>
      <c r="L1550" s="761">
        <v>45601</v>
      </c>
      <c r="M1550" s="210">
        <v>36</v>
      </c>
      <c r="N1550" s="762">
        <v>18000000</v>
      </c>
      <c r="O1550" s="762">
        <f t="shared" ref="O1550:O1610" si="114">N1550/M1550</f>
        <v>500000</v>
      </c>
      <c r="P1550" s="116">
        <f t="shared" ca="1" si="111"/>
        <v>2.0107696952160041</v>
      </c>
      <c r="Q1550" s="117">
        <f t="shared" ca="1" si="112"/>
        <v>1000000</v>
      </c>
      <c r="R1550" s="209"/>
      <c r="S1550" s="209"/>
      <c r="T1550" s="38">
        <f t="shared" si="113"/>
        <v>18000000</v>
      </c>
      <c r="U1550" s="764"/>
      <c r="V1550" s="764"/>
    </row>
    <row r="1551" spans="1:22" s="757" customFormat="1">
      <c r="A1551" s="764"/>
      <c r="B1551" s="26">
        <v>1546</v>
      </c>
      <c r="C1551" s="766" t="s">
        <v>5862</v>
      </c>
      <c r="D1551" s="767" t="s">
        <v>5826</v>
      </c>
      <c r="E1551" s="745" t="s">
        <v>1210</v>
      </c>
      <c r="F1551" s="748"/>
      <c r="G1551" s="748"/>
      <c r="H1551" s="768" t="s">
        <v>5863</v>
      </c>
      <c r="I1551" s="748" t="s">
        <v>5864</v>
      </c>
      <c r="J1551" s="748" t="s">
        <v>5865</v>
      </c>
      <c r="K1551" s="751">
        <v>44522</v>
      </c>
      <c r="L1551" s="769">
        <v>45618</v>
      </c>
      <c r="M1551" s="748">
        <v>36</v>
      </c>
      <c r="N1551" s="770">
        <v>18000000</v>
      </c>
      <c r="O1551" s="770">
        <f t="shared" si="114"/>
        <v>500000</v>
      </c>
      <c r="P1551" s="299">
        <f t="shared" ca="1" si="111"/>
        <v>1.4441030285493375</v>
      </c>
      <c r="Q1551" s="300">
        <f t="shared" ca="1" si="112"/>
        <v>500000</v>
      </c>
      <c r="R1551" s="747"/>
      <c r="S1551" s="747"/>
      <c r="T1551" s="148">
        <f t="shared" si="113"/>
        <v>18000000</v>
      </c>
      <c r="U1551" s="764"/>
      <c r="V1551" s="764"/>
    </row>
    <row r="1552" spans="1:22" s="757" customFormat="1">
      <c r="A1552" s="764"/>
      <c r="B1552" s="39">
        <v>1547</v>
      </c>
      <c r="C1552" s="758" t="s">
        <v>5866</v>
      </c>
      <c r="D1552" s="759" t="s">
        <v>5867</v>
      </c>
      <c r="E1552" s="377" t="s">
        <v>2129</v>
      </c>
      <c r="F1552" s="210"/>
      <c r="G1552" s="210"/>
      <c r="H1552" s="760" t="s">
        <v>5868</v>
      </c>
      <c r="I1552" s="210" t="s">
        <v>5869</v>
      </c>
      <c r="J1552" s="210" t="s">
        <v>5870</v>
      </c>
      <c r="K1552" s="213">
        <v>44503</v>
      </c>
      <c r="L1552" s="761">
        <v>45964</v>
      </c>
      <c r="M1552" s="210">
        <v>48</v>
      </c>
      <c r="N1552" s="762">
        <v>26400000</v>
      </c>
      <c r="O1552" s="762">
        <f t="shared" si="114"/>
        <v>550000</v>
      </c>
      <c r="P1552" s="116">
        <f t="shared" ca="1" si="111"/>
        <v>2.0774363618826706</v>
      </c>
      <c r="Q1552" s="117">
        <f t="shared" ca="1" si="112"/>
        <v>1100000</v>
      </c>
      <c r="R1552" s="209"/>
      <c r="S1552" s="209"/>
      <c r="T1552" s="38">
        <f t="shared" si="113"/>
        <v>26400000</v>
      </c>
      <c r="U1552" s="764"/>
      <c r="V1552" s="764"/>
    </row>
    <row r="1553" spans="1:22" s="757" customFormat="1">
      <c r="A1553" s="764"/>
      <c r="B1553" s="26">
        <v>1548</v>
      </c>
      <c r="C1553" s="758" t="s">
        <v>5871</v>
      </c>
      <c r="D1553" s="759" t="s">
        <v>5867</v>
      </c>
      <c r="E1553" s="377" t="s">
        <v>2129</v>
      </c>
      <c r="F1553" s="210"/>
      <c r="G1553" s="210"/>
      <c r="H1553" s="760" t="s">
        <v>5872</v>
      </c>
      <c r="I1553" s="210" t="s">
        <v>5873</v>
      </c>
      <c r="J1553" s="210" t="s">
        <v>5874</v>
      </c>
      <c r="K1553" s="213">
        <v>44504</v>
      </c>
      <c r="L1553" s="761">
        <v>45965</v>
      </c>
      <c r="M1553" s="210">
        <v>48</v>
      </c>
      <c r="N1553" s="762">
        <v>26400000</v>
      </c>
      <c r="O1553" s="762">
        <f t="shared" si="114"/>
        <v>550000</v>
      </c>
      <c r="P1553" s="116">
        <f t="shared" ca="1" si="111"/>
        <v>2.0441030285493373</v>
      </c>
      <c r="Q1553" s="117">
        <f t="shared" ca="1" si="112"/>
        <v>1100000</v>
      </c>
      <c r="R1553" s="209"/>
      <c r="S1553" s="209"/>
      <c r="T1553" s="38">
        <f t="shared" si="113"/>
        <v>26400000</v>
      </c>
      <c r="U1553" s="764"/>
      <c r="V1553" s="764"/>
    </row>
    <row r="1554" spans="1:22" s="757" customFormat="1">
      <c r="A1554" s="764"/>
      <c r="B1554" s="39">
        <v>1549</v>
      </c>
      <c r="C1554" s="758" t="s">
        <v>5875</v>
      </c>
      <c r="D1554" s="759" t="s">
        <v>5867</v>
      </c>
      <c r="E1554" s="377" t="s">
        <v>1780</v>
      </c>
      <c r="F1554" s="210"/>
      <c r="G1554" s="210"/>
      <c r="H1554" s="760" t="s">
        <v>5876</v>
      </c>
      <c r="I1554" s="210" t="s">
        <v>5877</v>
      </c>
      <c r="J1554" s="210" t="s">
        <v>5878</v>
      </c>
      <c r="K1554" s="213">
        <v>44509</v>
      </c>
      <c r="L1554" s="761">
        <v>45970</v>
      </c>
      <c r="M1554" s="210">
        <v>48</v>
      </c>
      <c r="N1554" s="762">
        <v>72000000</v>
      </c>
      <c r="O1554" s="762">
        <f t="shared" si="114"/>
        <v>1500000</v>
      </c>
      <c r="P1554" s="116">
        <f t="shared" ca="1" si="111"/>
        <v>1.8774363618826706</v>
      </c>
      <c r="Q1554" s="117">
        <f t="shared" ca="1" si="112"/>
        <v>1500000</v>
      </c>
      <c r="R1554" s="209"/>
      <c r="S1554" s="209"/>
      <c r="T1554" s="38">
        <f t="shared" si="113"/>
        <v>72000000</v>
      </c>
      <c r="U1554" s="764"/>
      <c r="V1554" s="764"/>
    </row>
    <row r="1555" spans="1:22" s="757" customFormat="1">
      <c r="A1555" s="764"/>
      <c r="B1555" s="26">
        <v>1550</v>
      </c>
      <c r="C1555" s="758" t="s">
        <v>5875</v>
      </c>
      <c r="D1555" s="759" t="s">
        <v>5867</v>
      </c>
      <c r="E1555" s="377" t="s">
        <v>1780</v>
      </c>
      <c r="F1555" s="210"/>
      <c r="G1555" s="210"/>
      <c r="H1555" s="760" t="s">
        <v>5879</v>
      </c>
      <c r="I1555" s="210" t="s">
        <v>5880</v>
      </c>
      <c r="J1555" s="210" t="s">
        <v>5881</v>
      </c>
      <c r="K1555" s="213">
        <v>44509</v>
      </c>
      <c r="L1555" s="761">
        <v>45970</v>
      </c>
      <c r="M1555" s="210">
        <v>48</v>
      </c>
      <c r="N1555" s="762">
        <v>72000000</v>
      </c>
      <c r="O1555" s="762">
        <f t="shared" si="114"/>
        <v>1500000</v>
      </c>
      <c r="P1555" s="116">
        <f t="shared" ca="1" si="111"/>
        <v>1.8774363618826706</v>
      </c>
      <c r="Q1555" s="117">
        <f t="shared" ca="1" si="112"/>
        <v>1500000</v>
      </c>
      <c r="R1555" s="209"/>
      <c r="S1555" s="209"/>
      <c r="T1555" s="38">
        <f t="shared" si="113"/>
        <v>72000000</v>
      </c>
      <c r="U1555" s="764"/>
      <c r="V1555" s="764"/>
    </row>
    <row r="1556" spans="1:22" s="757" customFormat="1">
      <c r="A1556" s="764"/>
      <c r="B1556" s="39">
        <v>1551</v>
      </c>
      <c r="C1556" s="758" t="s">
        <v>5875</v>
      </c>
      <c r="D1556" s="759" t="s">
        <v>5867</v>
      </c>
      <c r="E1556" s="377" t="s">
        <v>1780</v>
      </c>
      <c r="F1556" s="210"/>
      <c r="G1556" s="210"/>
      <c r="H1556" s="760" t="s">
        <v>5882</v>
      </c>
      <c r="I1556" s="210" t="s">
        <v>5883</v>
      </c>
      <c r="J1556" s="210" t="s">
        <v>5884</v>
      </c>
      <c r="K1556" s="213">
        <v>44509</v>
      </c>
      <c r="L1556" s="761">
        <v>45970</v>
      </c>
      <c r="M1556" s="210">
        <v>48</v>
      </c>
      <c r="N1556" s="762">
        <v>72000000</v>
      </c>
      <c r="O1556" s="762">
        <f t="shared" si="114"/>
        <v>1500000</v>
      </c>
      <c r="P1556" s="116">
        <f t="shared" ca="1" si="111"/>
        <v>1.8774363618826706</v>
      </c>
      <c r="Q1556" s="117">
        <f t="shared" ca="1" si="112"/>
        <v>1500000</v>
      </c>
      <c r="R1556" s="209"/>
      <c r="S1556" s="209"/>
      <c r="T1556" s="38">
        <f t="shared" si="113"/>
        <v>72000000</v>
      </c>
      <c r="U1556" s="764"/>
      <c r="V1556" s="764"/>
    </row>
    <row r="1557" spans="1:22" s="757" customFormat="1">
      <c r="A1557" s="764"/>
      <c r="B1557" s="26">
        <v>1552</v>
      </c>
      <c r="C1557" s="766" t="s">
        <v>5885</v>
      </c>
      <c r="D1557" s="767" t="s">
        <v>5867</v>
      </c>
      <c r="E1557" s="745" t="s">
        <v>2129</v>
      </c>
      <c r="F1557" s="748"/>
      <c r="G1557" s="748"/>
      <c r="H1557" s="768" t="s">
        <v>5886</v>
      </c>
      <c r="I1557" s="748" t="s">
        <v>5887</v>
      </c>
      <c r="J1557" s="748" t="s">
        <v>5888</v>
      </c>
      <c r="K1557" s="751">
        <v>44531</v>
      </c>
      <c r="L1557" s="769">
        <v>45992</v>
      </c>
      <c r="M1557" s="748">
        <v>48</v>
      </c>
      <c r="N1557" s="770">
        <v>26400000</v>
      </c>
      <c r="O1557" s="770">
        <f t="shared" si="114"/>
        <v>550000</v>
      </c>
      <c r="P1557" s="299">
        <f t="shared" ca="1" si="111"/>
        <v>1.1441030285493374</v>
      </c>
      <c r="Q1557" s="300">
        <f t="shared" ca="1" si="112"/>
        <v>550000</v>
      </c>
      <c r="R1557" s="747"/>
      <c r="S1557" s="747"/>
      <c r="T1557" s="148">
        <f t="shared" si="113"/>
        <v>26400000</v>
      </c>
      <c r="U1557" s="764"/>
      <c r="V1557" s="764"/>
    </row>
    <row r="1558" spans="1:22" s="757" customFormat="1">
      <c r="A1558" s="764"/>
      <c r="B1558" s="39">
        <v>1553</v>
      </c>
      <c r="C1558" s="766" t="s">
        <v>5889</v>
      </c>
      <c r="D1558" s="767" t="s">
        <v>5867</v>
      </c>
      <c r="E1558" s="745" t="s">
        <v>2129</v>
      </c>
      <c r="F1558" s="748"/>
      <c r="G1558" s="748"/>
      <c r="H1558" s="768" t="s">
        <v>5890</v>
      </c>
      <c r="I1558" s="748" t="s">
        <v>5891</v>
      </c>
      <c r="J1558" s="748" t="s">
        <v>5892</v>
      </c>
      <c r="K1558" s="751">
        <v>44558</v>
      </c>
      <c r="L1558" s="769">
        <v>46019</v>
      </c>
      <c r="M1558" s="748">
        <v>48</v>
      </c>
      <c r="N1558" s="770">
        <v>26400000</v>
      </c>
      <c r="O1558" s="770">
        <f t="shared" si="114"/>
        <v>550000</v>
      </c>
      <c r="P1558" s="299">
        <f t="shared" ca="1" si="111"/>
        <v>0.24410302854933738</v>
      </c>
      <c r="Q1558" s="300">
        <f t="shared" ca="1" si="112"/>
        <v>0</v>
      </c>
      <c r="R1558" s="747"/>
      <c r="S1558" s="747"/>
      <c r="T1558" s="148">
        <f t="shared" si="113"/>
        <v>26400000</v>
      </c>
      <c r="U1558" s="764"/>
      <c r="V1558" s="764"/>
    </row>
    <row r="1559" spans="1:22" s="757" customFormat="1">
      <c r="A1559" s="764"/>
      <c r="B1559" s="26">
        <v>1554</v>
      </c>
      <c r="C1559" s="766" t="s">
        <v>5893</v>
      </c>
      <c r="D1559" s="767" t="s">
        <v>5867</v>
      </c>
      <c r="E1559" s="745" t="s">
        <v>2129</v>
      </c>
      <c r="F1559" s="748"/>
      <c r="G1559" s="748"/>
      <c r="H1559" s="768" t="s">
        <v>5894</v>
      </c>
      <c r="I1559" s="748" t="s">
        <v>5895</v>
      </c>
      <c r="J1559" s="748" t="s">
        <v>5896</v>
      </c>
      <c r="K1559" s="751">
        <v>44520</v>
      </c>
      <c r="L1559" s="769">
        <v>45981</v>
      </c>
      <c r="M1559" s="748">
        <v>48</v>
      </c>
      <c r="N1559" s="770">
        <v>26400000</v>
      </c>
      <c r="O1559" s="770">
        <f t="shared" si="114"/>
        <v>550000</v>
      </c>
      <c r="P1559" s="299">
        <f t="shared" ca="1" si="111"/>
        <v>1.5107696952160041</v>
      </c>
      <c r="Q1559" s="300">
        <f t="shared" ca="1" si="112"/>
        <v>550000</v>
      </c>
      <c r="R1559" s="747"/>
      <c r="S1559" s="747"/>
      <c r="T1559" s="148">
        <f t="shared" si="113"/>
        <v>26400000</v>
      </c>
      <c r="U1559" s="764"/>
      <c r="V1559" s="764"/>
    </row>
    <row r="1560" spans="1:22" s="757" customFormat="1">
      <c r="A1560" s="764"/>
      <c r="B1560" s="39">
        <v>1555</v>
      </c>
      <c r="C1560" s="766" t="s">
        <v>5897</v>
      </c>
      <c r="D1560" s="767" t="s">
        <v>5867</v>
      </c>
      <c r="E1560" s="745" t="s">
        <v>2129</v>
      </c>
      <c r="F1560" s="748"/>
      <c r="G1560" s="748"/>
      <c r="H1560" s="768" t="s">
        <v>5898</v>
      </c>
      <c r="I1560" s="748" t="s">
        <v>5899</v>
      </c>
      <c r="J1560" s="748" t="s">
        <v>5900</v>
      </c>
      <c r="K1560" s="751">
        <v>44548</v>
      </c>
      <c r="L1560" s="769">
        <v>46009</v>
      </c>
      <c r="M1560" s="748">
        <v>48</v>
      </c>
      <c r="N1560" s="770">
        <v>26400000</v>
      </c>
      <c r="O1560" s="770">
        <f t="shared" si="114"/>
        <v>550000</v>
      </c>
      <c r="P1560" s="299">
        <f t="shared" ca="1" si="111"/>
        <v>0.57743636188267067</v>
      </c>
      <c r="Q1560" s="300">
        <f t="shared" ca="1" si="112"/>
        <v>0</v>
      </c>
      <c r="R1560" s="747"/>
      <c r="S1560" s="747"/>
      <c r="T1560" s="148">
        <f t="shared" si="113"/>
        <v>26400000</v>
      </c>
      <c r="U1560" s="764"/>
      <c r="V1560" s="764"/>
    </row>
    <row r="1561" spans="1:22" s="757" customFormat="1">
      <c r="A1561" s="764"/>
      <c r="B1561" s="26">
        <v>1556</v>
      </c>
      <c r="C1561" s="758" t="s">
        <v>5901</v>
      </c>
      <c r="D1561" s="759" t="s">
        <v>5902</v>
      </c>
      <c r="E1561" s="377" t="s">
        <v>1636</v>
      </c>
      <c r="F1561" s="210"/>
      <c r="G1561" s="210" t="s">
        <v>5591</v>
      </c>
      <c r="H1561" s="760" t="s">
        <v>5903</v>
      </c>
      <c r="I1561" s="210" t="s">
        <v>5904</v>
      </c>
      <c r="J1561" s="210" t="s">
        <v>5905</v>
      </c>
      <c r="K1561" s="213">
        <v>44509</v>
      </c>
      <c r="L1561" s="761">
        <v>44874</v>
      </c>
      <c r="M1561" s="210">
        <v>12</v>
      </c>
      <c r="N1561" s="762">
        <v>6000000</v>
      </c>
      <c r="O1561" s="762">
        <f t="shared" si="114"/>
        <v>500000</v>
      </c>
      <c r="P1561" s="116">
        <f t="shared" ca="1" si="111"/>
        <v>1.8774363618826706</v>
      </c>
      <c r="Q1561" s="117">
        <f t="shared" ca="1" si="112"/>
        <v>500000</v>
      </c>
      <c r="R1561" s="209"/>
      <c r="S1561" s="209"/>
      <c r="T1561" s="38">
        <f t="shared" si="113"/>
        <v>6000000</v>
      </c>
      <c r="U1561" s="764"/>
      <c r="V1561" s="764"/>
    </row>
    <row r="1562" spans="1:22" s="757" customFormat="1">
      <c r="A1562" s="764"/>
      <c r="B1562" s="39">
        <v>1557</v>
      </c>
      <c r="C1562" s="758" t="s">
        <v>5901</v>
      </c>
      <c r="D1562" s="759" t="s">
        <v>5902</v>
      </c>
      <c r="E1562" s="377" t="s">
        <v>1636</v>
      </c>
      <c r="F1562" s="210"/>
      <c r="G1562" s="210" t="s">
        <v>5591</v>
      </c>
      <c r="H1562" s="760" t="s">
        <v>5906</v>
      </c>
      <c r="I1562" s="210" t="s">
        <v>5907</v>
      </c>
      <c r="J1562" s="210" t="s">
        <v>5908</v>
      </c>
      <c r="K1562" s="213">
        <v>44509</v>
      </c>
      <c r="L1562" s="761">
        <v>44874</v>
      </c>
      <c r="M1562" s="210">
        <v>12</v>
      </c>
      <c r="N1562" s="762">
        <v>6000000</v>
      </c>
      <c r="O1562" s="762">
        <f t="shared" si="114"/>
        <v>500000</v>
      </c>
      <c r="P1562" s="116">
        <f t="shared" ca="1" si="111"/>
        <v>1.8774363618826706</v>
      </c>
      <c r="Q1562" s="117">
        <f t="shared" ca="1" si="112"/>
        <v>500000</v>
      </c>
      <c r="R1562" s="209"/>
      <c r="S1562" s="209"/>
      <c r="T1562" s="38">
        <f t="shared" si="113"/>
        <v>6000000</v>
      </c>
      <c r="U1562" s="764"/>
      <c r="V1562" s="764"/>
    </row>
    <row r="1563" spans="1:22" s="757" customFormat="1">
      <c r="A1563" s="764"/>
      <c r="B1563" s="26">
        <v>1558</v>
      </c>
      <c r="C1563" s="766" t="s">
        <v>5909</v>
      </c>
      <c r="D1563" s="767" t="s">
        <v>5910</v>
      </c>
      <c r="E1563" s="745" t="s">
        <v>5911</v>
      </c>
      <c r="F1563" s="748"/>
      <c r="G1563" s="748" t="s">
        <v>1077</v>
      </c>
      <c r="H1563" s="768"/>
      <c r="I1563" s="748"/>
      <c r="J1563" s="748"/>
      <c r="K1563" s="751">
        <v>44538</v>
      </c>
      <c r="L1563" s="769">
        <v>45634</v>
      </c>
      <c r="M1563" s="748">
        <v>36</v>
      </c>
      <c r="N1563" s="770">
        <v>21600000</v>
      </c>
      <c r="O1563" s="770">
        <f t="shared" si="114"/>
        <v>600000</v>
      </c>
      <c r="P1563" s="299">
        <f t="shared" ca="1" si="111"/>
        <v>0.91076969521600404</v>
      </c>
      <c r="Q1563" s="300">
        <f t="shared" ca="1" si="112"/>
        <v>0</v>
      </c>
      <c r="R1563" s="747"/>
      <c r="S1563" s="747"/>
      <c r="T1563" s="148">
        <f t="shared" si="113"/>
        <v>21600000</v>
      </c>
      <c r="U1563" s="764"/>
      <c r="V1563" s="764"/>
    </row>
    <row r="1564" spans="1:22" s="757" customFormat="1">
      <c r="A1564" s="764"/>
      <c r="B1564" s="39">
        <v>1559</v>
      </c>
      <c r="C1564" s="766" t="s">
        <v>5912</v>
      </c>
      <c r="D1564" s="767" t="s">
        <v>5910</v>
      </c>
      <c r="E1564" s="745" t="s">
        <v>5911</v>
      </c>
      <c r="F1564" s="748"/>
      <c r="G1564" s="748" t="s">
        <v>1077</v>
      </c>
      <c r="H1564" s="768"/>
      <c r="I1564" s="748"/>
      <c r="J1564" s="748"/>
      <c r="K1564" s="751">
        <v>44538</v>
      </c>
      <c r="L1564" s="769">
        <v>45634</v>
      </c>
      <c r="M1564" s="748">
        <v>36</v>
      </c>
      <c r="N1564" s="770">
        <v>21600000</v>
      </c>
      <c r="O1564" s="770">
        <f t="shared" si="114"/>
        <v>600000</v>
      </c>
      <c r="P1564" s="299">
        <f t="shared" ca="1" si="111"/>
        <v>0.91076969521600404</v>
      </c>
      <c r="Q1564" s="300">
        <f t="shared" ca="1" si="112"/>
        <v>0</v>
      </c>
      <c r="R1564" s="747"/>
      <c r="S1564" s="747"/>
      <c r="T1564" s="148">
        <f t="shared" si="113"/>
        <v>21600000</v>
      </c>
      <c r="U1564" s="764"/>
      <c r="V1564" s="764"/>
    </row>
    <row r="1565" spans="1:22" s="757" customFormat="1">
      <c r="A1565" s="764"/>
      <c r="B1565" s="26">
        <v>1560</v>
      </c>
      <c r="C1565" s="766" t="s">
        <v>5913</v>
      </c>
      <c r="D1565" s="767" t="s">
        <v>5910</v>
      </c>
      <c r="E1565" s="745" t="s">
        <v>5911</v>
      </c>
      <c r="F1565" s="748"/>
      <c r="G1565" s="748" t="s">
        <v>1077</v>
      </c>
      <c r="H1565" s="768"/>
      <c r="I1565" s="748"/>
      <c r="J1565" s="748"/>
      <c r="K1565" s="751">
        <v>44538</v>
      </c>
      <c r="L1565" s="769">
        <v>45634</v>
      </c>
      <c r="M1565" s="748">
        <v>36</v>
      </c>
      <c r="N1565" s="770">
        <v>21600000</v>
      </c>
      <c r="O1565" s="770">
        <f t="shared" si="114"/>
        <v>600000</v>
      </c>
      <c r="P1565" s="299">
        <f t="shared" ca="1" si="111"/>
        <v>0.91076969521600404</v>
      </c>
      <c r="Q1565" s="300">
        <f t="shared" ca="1" si="112"/>
        <v>0</v>
      </c>
      <c r="R1565" s="747"/>
      <c r="S1565" s="747"/>
      <c r="T1565" s="148">
        <f t="shared" si="113"/>
        <v>21600000</v>
      </c>
      <c r="U1565" s="764"/>
      <c r="V1565" s="764"/>
    </row>
    <row r="1566" spans="1:22" s="757" customFormat="1" ht="15" customHeight="1">
      <c r="A1566" s="764"/>
      <c r="B1566" s="39">
        <v>1561</v>
      </c>
      <c r="C1566" s="774" t="s">
        <v>5914</v>
      </c>
      <c r="D1566" s="767" t="s">
        <v>5910</v>
      </c>
      <c r="E1566" s="745" t="s">
        <v>5911</v>
      </c>
      <c r="F1566" s="748"/>
      <c r="G1566" s="748" t="s">
        <v>1077</v>
      </c>
      <c r="H1566" s="768"/>
      <c r="I1566" s="748"/>
      <c r="J1566" s="748"/>
      <c r="K1566" s="751">
        <v>44538</v>
      </c>
      <c r="L1566" s="769">
        <v>45634</v>
      </c>
      <c r="M1566" s="748">
        <v>36</v>
      </c>
      <c r="N1566" s="770">
        <v>21600000</v>
      </c>
      <c r="O1566" s="770">
        <f t="shared" si="114"/>
        <v>600000</v>
      </c>
      <c r="P1566" s="299">
        <f t="shared" ca="1" si="111"/>
        <v>0.91076969521600404</v>
      </c>
      <c r="Q1566" s="300">
        <f t="shared" ca="1" si="112"/>
        <v>0</v>
      </c>
      <c r="R1566" s="747"/>
      <c r="S1566" s="747"/>
      <c r="T1566" s="148">
        <f t="shared" si="113"/>
        <v>21600000</v>
      </c>
      <c r="U1566" s="764"/>
      <c r="V1566" s="764"/>
    </row>
    <row r="1567" spans="1:22" s="757" customFormat="1" ht="15" customHeight="1">
      <c r="A1567" s="764"/>
      <c r="B1567" s="26">
        <v>1562</v>
      </c>
      <c r="C1567" s="774" t="s">
        <v>5915</v>
      </c>
      <c r="D1567" s="767" t="s">
        <v>5910</v>
      </c>
      <c r="E1567" s="745" t="s">
        <v>5911</v>
      </c>
      <c r="F1567" s="748"/>
      <c r="G1567" s="748" t="s">
        <v>1077</v>
      </c>
      <c r="H1567" s="768"/>
      <c r="I1567" s="748"/>
      <c r="J1567" s="748"/>
      <c r="K1567" s="751">
        <v>44538</v>
      </c>
      <c r="L1567" s="769">
        <v>45634</v>
      </c>
      <c r="M1567" s="748">
        <v>36</v>
      </c>
      <c r="N1567" s="770">
        <v>21600000</v>
      </c>
      <c r="O1567" s="770">
        <f t="shared" si="114"/>
        <v>600000</v>
      </c>
      <c r="P1567" s="299">
        <f t="shared" ca="1" si="111"/>
        <v>0.91076969521600404</v>
      </c>
      <c r="Q1567" s="300">
        <f t="shared" ca="1" si="112"/>
        <v>0</v>
      </c>
      <c r="R1567" s="747"/>
      <c r="S1567" s="747"/>
      <c r="T1567" s="148">
        <f t="shared" si="113"/>
        <v>21600000</v>
      </c>
      <c r="U1567" s="764"/>
      <c r="V1567" s="764"/>
    </row>
    <row r="1568" spans="1:22" s="757" customFormat="1" ht="15" customHeight="1">
      <c r="A1568" s="764"/>
      <c r="B1568" s="39">
        <v>1563</v>
      </c>
      <c r="C1568" s="774" t="s">
        <v>5916</v>
      </c>
      <c r="D1568" s="767" t="s">
        <v>5910</v>
      </c>
      <c r="E1568" s="745" t="s">
        <v>5911</v>
      </c>
      <c r="F1568" s="748"/>
      <c r="G1568" s="748" t="s">
        <v>1077</v>
      </c>
      <c r="H1568" s="768"/>
      <c r="I1568" s="748"/>
      <c r="J1568" s="748"/>
      <c r="K1568" s="751">
        <v>44538</v>
      </c>
      <c r="L1568" s="769">
        <v>45634</v>
      </c>
      <c r="M1568" s="748">
        <v>36</v>
      </c>
      <c r="N1568" s="770">
        <v>21600000</v>
      </c>
      <c r="O1568" s="770">
        <f t="shared" si="114"/>
        <v>600000</v>
      </c>
      <c r="P1568" s="299">
        <f t="shared" ca="1" si="111"/>
        <v>0.91076969521600404</v>
      </c>
      <c r="Q1568" s="300">
        <f t="shared" ca="1" si="112"/>
        <v>0</v>
      </c>
      <c r="R1568" s="747"/>
      <c r="S1568" s="747"/>
      <c r="T1568" s="148">
        <f t="shared" si="113"/>
        <v>21600000</v>
      </c>
      <c r="U1568" s="764"/>
      <c r="V1568" s="764"/>
    </row>
    <row r="1569" spans="1:22" s="757" customFormat="1" ht="15" customHeight="1">
      <c r="A1569" s="764"/>
      <c r="B1569" s="26">
        <v>1564</v>
      </c>
      <c r="C1569" s="774" t="s">
        <v>5917</v>
      </c>
      <c r="D1569" s="767" t="s">
        <v>5910</v>
      </c>
      <c r="E1569" s="745" t="s">
        <v>5911</v>
      </c>
      <c r="F1569" s="748"/>
      <c r="G1569" s="748" t="s">
        <v>1077</v>
      </c>
      <c r="H1569" s="768"/>
      <c r="I1569" s="748"/>
      <c r="J1569" s="748"/>
      <c r="K1569" s="751">
        <v>44538</v>
      </c>
      <c r="L1569" s="769">
        <v>45634</v>
      </c>
      <c r="M1569" s="748">
        <v>36</v>
      </c>
      <c r="N1569" s="770">
        <v>21600000</v>
      </c>
      <c r="O1569" s="770">
        <f t="shared" si="114"/>
        <v>600000</v>
      </c>
      <c r="P1569" s="299">
        <f t="shared" ca="1" si="111"/>
        <v>0.91076969521600404</v>
      </c>
      <c r="Q1569" s="300">
        <f t="shared" ca="1" si="112"/>
        <v>0</v>
      </c>
      <c r="R1569" s="747"/>
      <c r="S1569" s="747"/>
      <c r="T1569" s="148">
        <f t="shared" si="113"/>
        <v>21600000</v>
      </c>
      <c r="U1569" s="764"/>
      <c r="V1569" s="764"/>
    </row>
    <row r="1570" spans="1:22" s="757" customFormat="1" ht="15" customHeight="1">
      <c r="A1570" s="764"/>
      <c r="B1570" s="39">
        <v>1565</v>
      </c>
      <c r="C1570" s="774" t="s">
        <v>5918</v>
      </c>
      <c r="D1570" s="767" t="s">
        <v>5910</v>
      </c>
      <c r="E1570" s="745" t="s">
        <v>5911</v>
      </c>
      <c r="F1570" s="748"/>
      <c r="G1570" s="748" t="s">
        <v>1077</v>
      </c>
      <c r="H1570" s="768"/>
      <c r="I1570" s="748"/>
      <c r="J1570" s="748"/>
      <c r="K1570" s="751">
        <v>44538</v>
      </c>
      <c r="L1570" s="769">
        <v>45634</v>
      </c>
      <c r="M1570" s="748">
        <v>36</v>
      </c>
      <c r="N1570" s="770">
        <v>21600000</v>
      </c>
      <c r="O1570" s="770">
        <f t="shared" si="114"/>
        <v>600000</v>
      </c>
      <c r="P1570" s="299">
        <f t="shared" ca="1" si="111"/>
        <v>0.91076969521600404</v>
      </c>
      <c r="Q1570" s="300">
        <f t="shared" ca="1" si="112"/>
        <v>0</v>
      </c>
      <c r="R1570" s="747"/>
      <c r="S1570" s="747"/>
      <c r="T1570" s="148">
        <f t="shared" si="113"/>
        <v>21600000</v>
      </c>
      <c r="U1570" s="764"/>
      <c r="V1570" s="764"/>
    </row>
    <row r="1571" spans="1:22" s="757" customFormat="1" ht="15" customHeight="1">
      <c r="A1571" s="764"/>
      <c r="B1571" s="26">
        <v>1566</v>
      </c>
      <c r="C1571" s="774" t="s">
        <v>5919</v>
      </c>
      <c r="D1571" s="767" t="s">
        <v>5910</v>
      </c>
      <c r="E1571" s="745" t="s">
        <v>5911</v>
      </c>
      <c r="F1571" s="748"/>
      <c r="G1571" s="748" t="s">
        <v>1077</v>
      </c>
      <c r="H1571" s="768"/>
      <c r="I1571" s="748"/>
      <c r="J1571" s="748"/>
      <c r="K1571" s="751">
        <v>44538</v>
      </c>
      <c r="L1571" s="769">
        <v>45634</v>
      </c>
      <c r="M1571" s="748">
        <v>36</v>
      </c>
      <c r="N1571" s="770">
        <v>21600000</v>
      </c>
      <c r="O1571" s="770">
        <f t="shared" si="114"/>
        <v>600000</v>
      </c>
      <c r="P1571" s="299">
        <f t="shared" ca="1" si="111"/>
        <v>0.91076969521600404</v>
      </c>
      <c r="Q1571" s="300">
        <f t="shared" ca="1" si="112"/>
        <v>0</v>
      </c>
      <c r="R1571" s="747"/>
      <c r="S1571" s="747"/>
      <c r="T1571" s="148">
        <f t="shared" si="113"/>
        <v>21600000</v>
      </c>
      <c r="U1571" s="764"/>
      <c r="V1571" s="764"/>
    </row>
    <row r="1572" spans="1:22" s="757" customFormat="1" ht="15" customHeight="1">
      <c r="A1572" s="764"/>
      <c r="B1572" s="39">
        <v>1567</v>
      </c>
      <c r="C1572" s="774" t="s">
        <v>5920</v>
      </c>
      <c r="D1572" s="767" t="s">
        <v>5910</v>
      </c>
      <c r="E1572" s="745" t="s">
        <v>5911</v>
      </c>
      <c r="F1572" s="748"/>
      <c r="G1572" s="748" t="s">
        <v>1077</v>
      </c>
      <c r="H1572" s="768"/>
      <c r="I1572" s="748"/>
      <c r="J1572" s="748"/>
      <c r="K1572" s="751">
        <v>44538</v>
      </c>
      <c r="L1572" s="769">
        <v>45634</v>
      </c>
      <c r="M1572" s="748">
        <v>36</v>
      </c>
      <c r="N1572" s="770">
        <v>21600000</v>
      </c>
      <c r="O1572" s="770">
        <f t="shared" si="114"/>
        <v>600000</v>
      </c>
      <c r="P1572" s="299">
        <f t="shared" ca="1" si="111"/>
        <v>0.91076969521600404</v>
      </c>
      <c r="Q1572" s="300">
        <f t="shared" ca="1" si="112"/>
        <v>0</v>
      </c>
      <c r="R1572" s="747"/>
      <c r="S1572" s="747"/>
      <c r="T1572" s="148">
        <f t="shared" si="113"/>
        <v>21600000</v>
      </c>
      <c r="U1572" s="764"/>
      <c r="V1572" s="764"/>
    </row>
    <row r="1573" spans="1:22" s="757" customFormat="1" ht="15" customHeight="1">
      <c r="A1573" s="764"/>
      <c r="B1573" s="26">
        <v>1568</v>
      </c>
      <c r="C1573" s="774" t="s">
        <v>5921</v>
      </c>
      <c r="D1573" s="767" t="s">
        <v>5910</v>
      </c>
      <c r="E1573" s="745" t="s">
        <v>5911</v>
      </c>
      <c r="F1573" s="748"/>
      <c r="G1573" s="748" t="s">
        <v>1077</v>
      </c>
      <c r="H1573" s="768"/>
      <c r="I1573" s="748"/>
      <c r="J1573" s="748"/>
      <c r="K1573" s="751">
        <v>44538</v>
      </c>
      <c r="L1573" s="769">
        <v>45634</v>
      </c>
      <c r="M1573" s="748">
        <v>36</v>
      </c>
      <c r="N1573" s="770">
        <v>21600000</v>
      </c>
      <c r="O1573" s="770">
        <f t="shared" si="114"/>
        <v>600000</v>
      </c>
      <c r="P1573" s="299">
        <f t="shared" ca="1" si="111"/>
        <v>0.91076969521600404</v>
      </c>
      <c r="Q1573" s="300">
        <f t="shared" ca="1" si="112"/>
        <v>0</v>
      </c>
      <c r="R1573" s="747"/>
      <c r="S1573" s="747"/>
      <c r="T1573" s="148">
        <f t="shared" si="113"/>
        <v>21600000</v>
      </c>
      <c r="U1573" s="764"/>
      <c r="V1573" s="764"/>
    </row>
    <row r="1574" spans="1:22" s="757" customFormat="1" ht="15" customHeight="1">
      <c r="A1574" s="764"/>
      <c r="B1574" s="39">
        <v>1569</v>
      </c>
      <c r="C1574" s="775" t="s">
        <v>5922</v>
      </c>
      <c r="D1574" s="767" t="s">
        <v>5923</v>
      </c>
      <c r="E1574" s="745" t="s">
        <v>5924</v>
      </c>
      <c r="F1574" s="748"/>
      <c r="G1574" s="748" t="s">
        <v>1077</v>
      </c>
      <c r="H1574" s="768"/>
      <c r="I1574" s="748"/>
      <c r="J1574" s="748"/>
      <c r="K1574" s="751">
        <v>44535</v>
      </c>
      <c r="L1574" s="769">
        <v>45631</v>
      </c>
      <c r="M1574" s="748">
        <v>36</v>
      </c>
      <c r="N1574" s="770">
        <v>57600000</v>
      </c>
      <c r="O1574" s="770">
        <f t="shared" si="114"/>
        <v>1600000</v>
      </c>
      <c r="P1574" s="299">
        <f t="shared" ca="1" si="111"/>
        <v>1.0107696952160041</v>
      </c>
      <c r="Q1574" s="300">
        <f t="shared" ca="1" si="112"/>
        <v>1600000</v>
      </c>
      <c r="R1574" s="747"/>
      <c r="S1574" s="747"/>
      <c r="T1574" s="148">
        <f t="shared" si="113"/>
        <v>57600000</v>
      </c>
      <c r="U1574" s="764"/>
      <c r="V1574" s="764"/>
    </row>
    <row r="1575" spans="1:22" s="757" customFormat="1" ht="15" customHeight="1">
      <c r="A1575" s="764"/>
      <c r="B1575" s="26">
        <v>1570</v>
      </c>
      <c r="C1575" s="775" t="s">
        <v>5925</v>
      </c>
      <c r="D1575" s="767" t="s">
        <v>5923</v>
      </c>
      <c r="E1575" s="745" t="s">
        <v>5924</v>
      </c>
      <c r="F1575" s="748"/>
      <c r="G1575" s="748" t="s">
        <v>1077</v>
      </c>
      <c r="H1575" s="768"/>
      <c r="I1575" s="748"/>
      <c r="J1575" s="748"/>
      <c r="K1575" s="751">
        <v>44535</v>
      </c>
      <c r="L1575" s="769">
        <v>45631</v>
      </c>
      <c r="M1575" s="748">
        <v>36</v>
      </c>
      <c r="N1575" s="770">
        <v>57600000</v>
      </c>
      <c r="O1575" s="770">
        <f t="shared" si="114"/>
        <v>1600000</v>
      </c>
      <c r="P1575" s="299">
        <f t="shared" ca="1" si="111"/>
        <v>1.0107696952160041</v>
      </c>
      <c r="Q1575" s="300">
        <f t="shared" ca="1" si="112"/>
        <v>1600000</v>
      </c>
      <c r="R1575" s="747"/>
      <c r="S1575" s="747"/>
      <c r="T1575" s="148">
        <f t="shared" si="113"/>
        <v>57600000</v>
      </c>
      <c r="U1575" s="764"/>
      <c r="V1575" s="764"/>
    </row>
    <row r="1576" spans="1:22" s="757" customFormat="1" ht="15" customHeight="1">
      <c r="A1576" s="764"/>
      <c r="B1576" s="39">
        <v>1571</v>
      </c>
      <c r="C1576" s="775" t="s">
        <v>5926</v>
      </c>
      <c r="D1576" s="767" t="s">
        <v>5923</v>
      </c>
      <c r="E1576" s="745" t="s">
        <v>5924</v>
      </c>
      <c r="F1576" s="748"/>
      <c r="G1576" s="748" t="s">
        <v>1077</v>
      </c>
      <c r="H1576" s="768"/>
      <c r="I1576" s="748"/>
      <c r="J1576" s="748"/>
      <c r="K1576" s="751">
        <v>44535</v>
      </c>
      <c r="L1576" s="769">
        <v>45631</v>
      </c>
      <c r="M1576" s="748">
        <v>36</v>
      </c>
      <c r="N1576" s="770">
        <v>57600000</v>
      </c>
      <c r="O1576" s="770">
        <f t="shared" si="114"/>
        <v>1600000</v>
      </c>
      <c r="P1576" s="299">
        <f t="shared" ca="1" si="111"/>
        <v>1.0107696952160041</v>
      </c>
      <c r="Q1576" s="300">
        <f t="shared" ca="1" si="112"/>
        <v>1600000</v>
      </c>
      <c r="R1576" s="747"/>
      <c r="S1576" s="747"/>
      <c r="T1576" s="148">
        <f t="shared" si="113"/>
        <v>57600000</v>
      </c>
      <c r="U1576" s="764"/>
      <c r="V1576" s="764"/>
    </row>
    <row r="1577" spans="1:22" s="757" customFormat="1" ht="15" customHeight="1">
      <c r="A1577" s="764"/>
      <c r="B1577" s="26">
        <v>1572</v>
      </c>
      <c r="C1577" s="775" t="s">
        <v>5927</v>
      </c>
      <c r="D1577" s="767" t="s">
        <v>5923</v>
      </c>
      <c r="E1577" s="745" t="s">
        <v>5924</v>
      </c>
      <c r="F1577" s="748"/>
      <c r="G1577" s="748" t="s">
        <v>1077</v>
      </c>
      <c r="H1577" s="768"/>
      <c r="I1577" s="748"/>
      <c r="J1577" s="748"/>
      <c r="K1577" s="751">
        <v>44535</v>
      </c>
      <c r="L1577" s="769">
        <v>45631</v>
      </c>
      <c r="M1577" s="748">
        <v>36</v>
      </c>
      <c r="N1577" s="770">
        <v>57600000</v>
      </c>
      <c r="O1577" s="770">
        <f t="shared" si="114"/>
        <v>1600000</v>
      </c>
      <c r="P1577" s="299">
        <f t="shared" ca="1" si="111"/>
        <v>1.0107696952160041</v>
      </c>
      <c r="Q1577" s="300">
        <f t="shared" ca="1" si="112"/>
        <v>1600000</v>
      </c>
      <c r="R1577" s="747"/>
      <c r="S1577" s="747"/>
      <c r="T1577" s="148">
        <f t="shared" si="113"/>
        <v>57600000</v>
      </c>
      <c r="U1577" s="764"/>
      <c r="V1577" s="764"/>
    </row>
    <row r="1578" spans="1:22" s="757" customFormat="1" ht="15" customHeight="1">
      <c r="A1578" s="764"/>
      <c r="B1578" s="39">
        <v>1573</v>
      </c>
      <c r="C1578" s="775" t="s">
        <v>5928</v>
      </c>
      <c r="D1578" s="767" t="s">
        <v>5923</v>
      </c>
      <c r="E1578" s="745" t="s">
        <v>5924</v>
      </c>
      <c r="F1578" s="748"/>
      <c r="G1578" s="748" t="s">
        <v>1077</v>
      </c>
      <c r="H1578" s="768"/>
      <c r="I1578" s="748"/>
      <c r="J1578" s="748"/>
      <c r="K1578" s="751">
        <v>44535</v>
      </c>
      <c r="L1578" s="769">
        <v>45631</v>
      </c>
      <c r="M1578" s="748">
        <v>36</v>
      </c>
      <c r="N1578" s="770">
        <v>57600000</v>
      </c>
      <c r="O1578" s="770">
        <f t="shared" si="114"/>
        <v>1600000</v>
      </c>
      <c r="P1578" s="299">
        <f t="shared" ca="1" si="111"/>
        <v>1.0107696952160041</v>
      </c>
      <c r="Q1578" s="300">
        <f t="shared" ca="1" si="112"/>
        <v>1600000</v>
      </c>
      <c r="R1578" s="747"/>
      <c r="S1578" s="747"/>
      <c r="T1578" s="148">
        <f t="shared" si="113"/>
        <v>57600000</v>
      </c>
      <c r="U1578" s="764"/>
      <c r="V1578" s="764"/>
    </row>
    <row r="1579" spans="1:22" s="757" customFormat="1" ht="15" customHeight="1">
      <c r="A1579" s="764"/>
      <c r="B1579" s="26">
        <v>1574</v>
      </c>
      <c r="C1579" s="775" t="s">
        <v>5929</v>
      </c>
      <c r="D1579" s="767" t="s">
        <v>5923</v>
      </c>
      <c r="E1579" s="745" t="s">
        <v>5924</v>
      </c>
      <c r="F1579" s="748"/>
      <c r="G1579" s="748" t="s">
        <v>1077</v>
      </c>
      <c r="H1579" s="768"/>
      <c r="I1579" s="748"/>
      <c r="J1579" s="748"/>
      <c r="K1579" s="751">
        <v>44535</v>
      </c>
      <c r="L1579" s="769">
        <v>45631</v>
      </c>
      <c r="M1579" s="748">
        <v>36</v>
      </c>
      <c r="N1579" s="770">
        <v>57600000</v>
      </c>
      <c r="O1579" s="770">
        <f t="shared" si="114"/>
        <v>1600000</v>
      </c>
      <c r="P1579" s="299">
        <f t="shared" ca="1" si="111"/>
        <v>1.0107696952160041</v>
      </c>
      <c r="Q1579" s="300">
        <f t="shared" ca="1" si="112"/>
        <v>1600000</v>
      </c>
      <c r="R1579" s="747"/>
      <c r="S1579" s="747"/>
      <c r="T1579" s="148">
        <f t="shared" si="113"/>
        <v>57600000</v>
      </c>
      <c r="U1579" s="764"/>
      <c r="V1579" s="764"/>
    </row>
    <row r="1580" spans="1:22" s="757" customFormat="1" ht="15" customHeight="1">
      <c r="A1580" s="764"/>
      <c r="B1580" s="39">
        <v>1575</v>
      </c>
      <c r="C1580" s="775" t="s">
        <v>5930</v>
      </c>
      <c r="D1580" s="767" t="s">
        <v>5923</v>
      </c>
      <c r="E1580" s="745" t="s">
        <v>5924</v>
      </c>
      <c r="F1580" s="748"/>
      <c r="G1580" s="748" t="s">
        <v>1077</v>
      </c>
      <c r="H1580" s="768"/>
      <c r="I1580" s="748"/>
      <c r="J1580" s="748"/>
      <c r="K1580" s="751">
        <v>44535</v>
      </c>
      <c r="L1580" s="769">
        <v>45631</v>
      </c>
      <c r="M1580" s="748">
        <v>36</v>
      </c>
      <c r="N1580" s="770">
        <v>57600000</v>
      </c>
      <c r="O1580" s="770">
        <f t="shared" si="114"/>
        <v>1600000</v>
      </c>
      <c r="P1580" s="299">
        <f t="shared" ca="1" si="111"/>
        <v>1.0107696952160041</v>
      </c>
      <c r="Q1580" s="300">
        <f t="shared" ca="1" si="112"/>
        <v>1600000</v>
      </c>
      <c r="R1580" s="747"/>
      <c r="S1580" s="747"/>
      <c r="T1580" s="148">
        <f t="shared" si="113"/>
        <v>57600000</v>
      </c>
      <c r="U1580" s="764"/>
      <c r="V1580" s="764"/>
    </row>
    <row r="1581" spans="1:22" s="757" customFormat="1" ht="15" customHeight="1">
      <c r="A1581" s="764"/>
      <c r="B1581" s="26">
        <v>1576</v>
      </c>
      <c r="C1581" s="775" t="s">
        <v>5931</v>
      </c>
      <c r="D1581" s="767" t="s">
        <v>5923</v>
      </c>
      <c r="E1581" s="745" t="s">
        <v>5924</v>
      </c>
      <c r="F1581" s="748"/>
      <c r="G1581" s="748" t="s">
        <v>1077</v>
      </c>
      <c r="H1581" s="768"/>
      <c r="I1581" s="748"/>
      <c r="J1581" s="748"/>
      <c r="K1581" s="751">
        <v>44535</v>
      </c>
      <c r="L1581" s="769">
        <v>45631</v>
      </c>
      <c r="M1581" s="748">
        <v>36</v>
      </c>
      <c r="N1581" s="770">
        <v>57600000</v>
      </c>
      <c r="O1581" s="770">
        <f t="shared" si="114"/>
        <v>1600000</v>
      </c>
      <c r="P1581" s="299">
        <f t="shared" ca="1" si="111"/>
        <v>1.0107696952160041</v>
      </c>
      <c r="Q1581" s="300">
        <f t="shared" ca="1" si="112"/>
        <v>1600000</v>
      </c>
      <c r="R1581" s="747"/>
      <c r="S1581" s="747"/>
      <c r="T1581" s="148">
        <f t="shared" si="113"/>
        <v>57600000</v>
      </c>
      <c r="U1581" s="764"/>
      <c r="V1581" s="764"/>
    </row>
    <row r="1582" spans="1:22" s="757" customFormat="1" ht="15" customHeight="1">
      <c r="A1582" s="764"/>
      <c r="B1582" s="39">
        <v>1577</v>
      </c>
      <c r="C1582" s="775" t="s">
        <v>5932</v>
      </c>
      <c r="D1582" s="767" t="s">
        <v>5923</v>
      </c>
      <c r="E1582" s="745" t="s">
        <v>5924</v>
      </c>
      <c r="F1582" s="748"/>
      <c r="G1582" s="748" t="s">
        <v>1077</v>
      </c>
      <c r="H1582" s="768"/>
      <c r="I1582" s="748"/>
      <c r="J1582" s="748"/>
      <c r="K1582" s="751">
        <v>44535</v>
      </c>
      <c r="L1582" s="769">
        <v>45631</v>
      </c>
      <c r="M1582" s="748">
        <v>36</v>
      </c>
      <c r="N1582" s="770">
        <v>57600000</v>
      </c>
      <c r="O1582" s="770">
        <f t="shared" si="114"/>
        <v>1600000</v>
      </c>
      <c r="P1582" s="299">
        <f t="shared" ca="1" si="111"/>
        <v>1.0107696952160041</v>
      </c>
      <c r="Q1582" s="300">
        <f t="shared" ca="1" si="112"/>
        <v>1600000</v>
      </c>
      <c r="R1582" s="747"/>
      <c r="S1582" s="747"/>
      <c r="T1582" s="148">
        <f t="shared" si="113"/>
        <v>57600000</v>
      </c>
      <c r="U1582" s="764"/>
      <c r="V1582" s="764"/>
    </row>
    <row r="1583" spans="1:22" s="757" customFormat="1" ht="15" customHeight="1">
      <c r="A1583" s="764"/>
      <c r="B1583" s="26">
        <v>1578</v>
      </c>
      <c r="C1583" s="775" t="s">
        <v>5933</v>
      </c>
      <c r="D1583" s="767" t="s">
        <v>5923</v>
      </c>
      <c r="E1583" s="745" t="s">
        <v>5924</v>
      </c>
      <c r="F1583" s="748"/>
      <c r="G1583" s="748" t="s">
        <v>1077</v>
      </c>
      <c r="H1583" s="768"/>
      <c r="I1583" s="748"/>
      <c r="J1583" s="748"/>
      <c r="K1583" s="751">
        <v>44535</v>
      </c>
      <c r="L1583" s="769">
        <v>45631</v>
      </c>
      <c r="M1583" s="748">
        <v>36</v>
      </c>
      <c r="N1583" s="770">
        <v>57600000</v>
      </c>
      <c r="O1583" s="770">
        <f t="shared" si="114"/>
        <v>1600000</v>
      </c>
      <c r="P1583" s="299">
        <f t="shared" ref="P1583:P1610" ca="1" si="115">($P$3-K1583)/30</f>
        <v>1.0107696952160041</v>
      </c>
      <c r="Q1583" s="300">
        <f t="shared" ref="Q1583:Q1610" ca="1" si="116">LEFT(P1583,2)*O1583</f>
        <v>1600000</v>
      </c>
      <c r="R1583" s="747"/>
      <c r="S1583" s="747"/>
      <c r="T1583" s="148">
        <f t="shared" si="113"/>
        <v>57600000</v>
      </c>
      <c r="U1583" s="764"/>
      <c r="V1583" s="764"/>
    </row>
    <row r="1584" spans="1:22" s="757" customFormat="1" ht="15" customHeight="1">
      <c r="A1584" s="764"/>
      <c r="B1584" s="39">
        <v>1579</v>
      </c>
      <c r="C1584" s="775" t="s">
        <v>5934</v>
      </c>
      <c r="D1584" s="767" t="s">
        <v>5923</v>
      </c>
      <c r="E1584" s="745" t="s">
        <v>5924</v>
      </c>
      <c r="F1584" s="748"/>
      <c r="G1584" s="748" t="s">
        <v>1077</v>
      </c>
      <c r="H1584" s="768"/>
      <c r="I1584" s="748"/>
      <c r="J1584" s="748"/>
      <c r="K1584" s="751">
        <v>44535</v>
      </c>
      <c r="L1584" s="769">
        <v>45631</v>
      </c>
      <c r="M1584" s="748">
        <v>36</v>
      </c>
      <c r="N1584" s="770">
        <v>57600000</v>
      </c>
      <c r="O1584" s="770">
        <f t="shared" si="114"/>
        <v>1600000</v>
      </c>
      <c r="P1584" s="299">
        <f t="shared" ca="1" si="115"/>
        <v>1.0107696952160041</v>
      </c>
      <c r="Q1584" s="300">
        <f t="shared" ca="1" si="116"/>
        <v>1600000</v>
      </c>
      <c r="R1584" s="747"/>
      <c r="S1584" s="747"/>
      <c r="T1584" s="148">
        <f t="shared" si="113"/>
        <v>57600000</v>
      </c>
      <c r="U1584" s="764"/>
      <c r="V1584" s="764"/>
    </row>
    <row r="1585" spans="1:22" s="757" customFormat="1" ht="15" customHeight="1">
      <c r="A1585" s="764"/>
      <c r="B1585" s="26">
        <v>1580</v>
      </c>
      <c r="C1585" s="775" t="s">
        <v>5935</v>
      </c>
      <c r="D1585" s="767" t="s">
        <v>5923</v>
      </c>
      <c r="E1585" s="745" t="s">
        <v>5924</v>
      </c>
      <c r="F1585" s="748"/>
      <c r="G1585" s="748" t="s">
        <v>1077</v>
      </c>
      <c r="H1585" s="768"/>
      <c r="I1585" s="748"/>
      <c r="J1585" s="748"/>
      <c r="K1585" s="751">
        <v>44535</v>
      </c>
      <c r="L1585" s="769">
        <v>45631</v>
      </c>
      <c r="M1585" s="748">
        <v>36</v>
      </c>
      <c r="N1585" s="770">
        <v>57600000</v>
      </c>
      <c r="O1585" s="770">
        <f t="shared" si="114"/>
        <v>1600000</v>
      </c>
      <c r="P1585" s="299">
        <f t="shared" ca="1" si="115"/>
        <v>1.0107696952160041</v>
      </c>
      <c r="Q1585" s="300">
        <f t="shared" ca="1" si="116"/>
        <v>1600000</v>
      </c>
      <c r="R1585" s="747"/>
      <c r="S1585" s="747"/>
      <c r="T1585" s="148">
        <f t="shared" si="113"/>
        <v>57600000</v>
      </c>
      <c r="U1585" s="764"/>
      <c r="V1585" s="764"/>
    </row>
    <row r="1586" spans="1:22" s="757" customFormat="1" ht="15" customHeight="1">
      <c r="A1586" s="764"/>
      <c r="B1586" s="39">
        <v>1581</v>
      </c>
      <c r="C1586" s="775" t="s">
        <v>5936</v>
      </c>
      <c r="D1586" s="767" t="s">
        <v>5923</v>
      </c>
      <c r="E1586" s="745" t="s">
        <v>5924</v>
      </c>
      <c r="F1586" s="748"/>
      <c r="G1586" s="748" t="s">
        <v>1077</v>
      </c>
      <c r="H1586" s="768"/>
      <c r="I1586" s="748"/>
      <c r="J1586" s="748"/>
      <c r="K1586" s="751">
        <v>44535</v>
      </c>
      <c r="L1586" s="769">
        <v>45631</v>
      </c>
      <c r="M1586" s="748">
        <v>36</v>
      </c>
      <c r="N1586" s="770">
        <v>57600000</v>
      </c>
      <c r="O1586" s="770">
        <f t="shared" si="114"/>
        <v>1600000</v>
      </c>
      <c r="P1586" s="299">
        <f t="shared" ca="1" si="115"/>
        <v>1.0107696952160041</v>
      </c>
      <c r="Q1586" s="300">
        <f t="shared" ca="1" si="116"/>
        <v>1600000</v>
      </c>
      <c r="R1586" s="747"/>
      <c r="S1586" s="747"/>
      <c r="T1586" s="148">
        <f t="shared" si="113"/>
        <v>57600000</v>
      </c>
      <c r="U1586" s="764"/>
      <c r="V1586" s="764"/>
    </row>
    <row r="1587" spans="1:22" s="757" customFormat="1" ht="15" customHeight="1">
      <c r="A1587" s="764"/>
      <c r="B1587" s="26">
        <v>1582</v>
      </c>
      <c r="C1587" s="775" t="s">
        <v>5937</v>
      </c>
      <c r="D1587" s="767" t="s">
        <v>5923</v>
      </c>
      <c r="E1587" s="745" t="s">
        <v>5924</v>
      </c>
      <c r="F1587" s="748"/>
      <c r="G1587" s="748" t="s">
        <v>1077</v>
      </c>
      <c r="H1587" s="768"/>
      <c r="I1587" s="748"/>
      <c r="J1587" s="748"/>
      <c r="K1587" s="751">
        <v>44535</v>
      </c>
      <c r="L1587" s="769">
        <v>45631</v>
      </c>
      <c r="M1587" s="748">
        <v>36</v>
      </c>
      <c r="N1587" s="770">
        <v>57600000</v>
      </c>
      <c r="O1587" s="770">
        <f t="shared" si="114"/>
        <v>1600000</v>
      </c>
      <c r="P1587" s="299">
        <f t="shared" ca="1" si="115"/>
        <v>1.0107696952160041</v>
      </c>
      <c r="Q1587" s="300">
        <f t="shared" ca="1" si="116"/>
        <v>1600000</v>
      </c>
      <c r="R1587" s="747"/>
      <c r="S1587" s="747"/>
      <c r="T1587" s="148">
        <f t="shared" si="113"/>
        <v>57600000</v>
      </c>
      <c r="U1587" s="764"/>
      <c r="V1587" s="764"/>
    </row>
    <row r="1588" spans="1:22" s="757" customFormat="1" ht="15" customHeight="1">
      <c r="A1588" s="764"/>
      <c r="B1588" s="39">
        <v>1583</v>
      </c>
      <c r="C1588" s="775" t="s">
        <v>5938</v>
      </c>
      <c r="D1588" s="767" t="s">
        <v>5923</v>
      </c>
      <c r="E1588" s="745" t="s">
        <v>5924</v>
      </c>
      <c r="F1588" s="748"/>
      <c r="G1588" s="748" t="s">
        <v>1077</v>
      </c>
      <c r="H1588" s="768"/>
      <c r="I1588" s="748"/>
      <c r="J1588" s="748"/>
      <c r="K1588" s="751">
        <v>44535</v>
      </c>
      <c r="L1588" s="769">
        <v>45631</v>
      </c>
      <c r="M1588" s="748">
        <v>36</v>
      </c>
      <c r="N1588" s="770">
        <v>57600000</v>
      </c>
      <c r="O1588" s="770">
        <f t="shared" si="114"/>
        <v>1600000</v>
      </c>
      <c r="P1588" s="299">
        <f t="shared" ca="1" si="115"/>
        <v>1.0107696952160041</v>
      </c>
      <c r="Q1588" s="300">
        <f t="shared" ca="1" si="116"/>
        <v>1600000</v>
      </c>
      <c r="R1588" s="747"/>
      <c r="S1588" s="747"/>
      <c r="T1588" s="148">
        <f t="shared" si="113"/>
        <v>57600000</v>
      </c>
      <c r="U1588" s="764"/>
      <c r="V1588" s="764"/>
    </row>
    <row r="1589" spans="1:22" s="757" customFormat="1" ht="15" customHeight="1">
      <c r="A1589" s="764"/>
      <c r="B1589" s="26">
        <v>1584</v>
      </c>
      <c r="C1589" s="775" t="s">
        <v>5939</v>
      </c>
      <c r="D1589" s="767" t="s">
        <v>5923</v>
      </c>
      <c r="E1589" s="745" t="s">
        <v>5924</v>
      </c>
      <c r="F1589" s="748"/>
      <c r="G1589" s="748" t="s">
        <v>1077</v>
      </c>
      <c r="H1589" s="768"/>
      <c r="I1589" s="748"/>
      <c r="J1589" s="748"/>
      <c r="K1589" s="751">
        <v>44535</v>
      </c>
      <c r="L1589" s="769">
        <v>45631</v>
      </c>
      <c r="M1589" s="748">
        <v>36</v>
      </c>
      <c r="N1589" s="770">
        <v>57600000</v>
      </c>
      <c r="O1589" s="770">
        <f t="shared" si="114"/>
        <v>1600000</v>
      </c>
      <c r="P1589" s="299">
        <f t="shared" ca="1" si="115"/>
        <v>1.0107696952160041</v>
      </c>
      <c r="Q1589" s="300">
        <f t="shared" ca="1" si="116"/>
        <v>1600000</v>
      </c>
      <c r="R1589" s="747"/>
      <c r="S1589" s="747"/>
      <c r="T1589" s="148">
        <f t="shared" ref="T1589:T1624" si="117">N1589-R1589</f>
        <v>57600000</v>
      </c>
      <c r="U1589" s="764"/>
      <c r="V1589" s="764"/>
    </row>
    <row r="1590" spans="1:22" s="757" customFormat="1" ht="15" customHeight="1">
      <c r="A1590" s="764"/>
      <c r="B1590" s="39">
        <v>1585</v>
      </c>
      <c r="C1590" s="775" t="s">
        <v>5940</v>
      </c>
      <c r="D1590" s="767" t="s">
        <v>5923</v>
      </c>
      <c r="E1590" s="745" t="s">
        <v>5924</v>
      </c>
      <c r="F1590" s="748"/>
      <c r="G1590" s="748" t="s">
        <v>1077</v>
      </c>
      <c r="H1590" s="768"/>
      <c r="I1590" s="748"/>
      <c r="J1590" s="748"/>
      <c r="K1590" s="751">
        <v>44535</v>
      </c>
      <c r="L1590" s="769">
        <v>45631</v>
      </c>
      <c r="M1590" s="748">
        <v>36</v>
      </c>
      <c r="N1590" s="770">
        <v>57600000</v>
      </c>
      <c r="O1590" s="770">
        <f t="shared" si="114"/>
        <v>1600000</v>
      </c>
      <c r="P1590" s="299">
        <f t="shared" ca="1" si="115"/>
        <v>1.0107696952160041</v>
      </c>
      <c r="Q1590" s="300">
        <f t="shared" ca="1" si="116"/>
        <v>1600000</v>
      </c>
      <c r="R1590" s="747"/>
      <c r="S1590" s="747"/>
      <c r="T1590" s="148">
        <f t="shared" si="117"/>
        <v>57600000</v>
      </c>
      <c r="U1590" s="764"/>
      <c r="V1590" s="764"/>
    </row>
    <row r="1591" spans="1:22" s="757" customFormat="1" ht="15" customHeight="1">
      <c r="A1591" s="764"/>
      <c r="B1591" s="26">
        <v>1586</v>
      </c>
      <c r="C1591" s="775" t="s">
        <v>5941</v>
      </c>
      <c r="D1591" s="767" t="s">
        <v>5923</v>
      </c>
      <c r="E1591" s="745" t="s">
        <v>5924</v>
      </c>
      <c r="F1591" s="748"/>
      <c r="G1591" s="748" t="s">
        <v>1077</v>
      </c>
      <c r="H1591" s="768"/>
      <c r="I1591" s="748"/>
      <c r="J1591" s="748"/>
      <c r="K1591" s="751">
        <v>44535</v>
      </c>
      <c r="L1591" s="769">
        <v>45631</v>
      </c>
      <c r="M1591" s="748">
        <v>36</v>
      </c>
      <c r="N1591" s="770">
        <v>57600000</v>
      </c>
      <c r="O1591" s="770">
        <f t="shared" si="114"/>
        <v>1600000</v>
      </c>
      <c r="P1591" s="299">
        <f t="shared" ca="1" si="115"/>
        <v>1.0107696952160041</v>
      </c>
      <c r="Q1591" s="300">
        <f t="shared" ca="1" si="116"/>
        <v>1600000</v>
      </c>
      <c r="R1591" s="747"/>
      <c r="S1591" s="747"/>
      <c r="T1591" s="148">
        <f t="shared" si="117"/>
        <v>57600000</v>
      </c>
      <c r="U1591" s="764"/>
      <c r="V1591" s="764"/>
    </row>
    <row r="1592" spans="1:22" s="757" customFormat="1" ht="15" customHeight="1">
      <c r="A1592" s="764"/>
      <c r="B1592" s="39">
        <v>1587</v>
      </c>
      <c r="C1592" s="775" t="s">
        <v>5942</v>
      </c>
      <c r="D1592" s="767" t="s">
        <v>5923</v>
      </c>
      <c r="E1592" s="745" t="s">
        <v>5924</v>
      </c>
      <c r="F1592" s="748"/>
      <c r="G1592" s="748" t="s">
        <v>1077</v>
      </c>
      <c r="H1592" s="768"/>
      <c r="I1592" s="748"/>
      <c r="J1592" s="748"/>
      <c r="K1592" s="751">
        <v>44535</v>
      </c>
      <c r="L1592" s="769">
        <v>45631</v>
      </c>
      <c r="M1592" s="748">
        <v>36</v>
      </c>
      <c r="N1592" s="770">
        <v>57600000</v>
      </c>
      <c r="O1592" s="770">
        <f t="shared" si="114"/>
        <v>1600000</v>
      </c>
      <c r="P1592" s="299">
        <f t="shared" ca="1" si="115"/>
        <v>1.0107696952160041</v>
      </c>
      <c r="Q1592" s="300">
        <f t="shared" ca="1" si="116"/>
        <v>1600000</v>
      </c>
      <c r="R1592" s="747"/>
      <c r="S1592" s="747"/>
      <c r="T1592" s="148">
        <f t="shared" si="117"/>
        <v>57600000</v>
      </c>
      <c r="U1592" s="764"/>
      <c r="V1592" s="764"/>
    </row>
    <row r="1593" spans="1:22" s="757" customFormat="1" ht="15" customHeight="1">
      <c r="A1593" s="764"/>
      <c r="B1593" s="26">
        <v>1588</v>
      </c>
      <c r="C1593" s="775" t="s">
        <v>5943</v>
      </c>
      <c r="D1593" s="767" t="s">
        <v>5923</v>
      </c>
      <c r="E1593" s="745" t="s">
        <v>5924</v>
      </c>
      <c r="F1593" s="748"/>
      <c r="G1593" s="748" t="s">
        <v>1077</v>
      </c>
      <c r="H1593" s="768"/>
      <c r="I1593" s="748"/>
      <c r="J1593" s="748"/>
      <c r="K1593" s="751">
        <v>44535</v>
      </c>
      <c r="L1593" s="769">
        <v>45631</v>
      </c>
      <c r="M1593" s="748">
        <v>36</v>
      </c>
      <c r="N1593" s="770">
        <v>57600000</v>
      </c>
      <c r="O1593" s="770">
        <f t="shared" si="114"/>
        <v>1600000</v>
      </c>
      <c r="P1593" s="299">
        <f t="shared" ca="1" si="115"/>
        <v>1.0107696952160041</v>
      </c>
      <c r="Q1593" s="300">
        <f t="shared" ca="1" si="116"/>
        <v>1600000</v>
      </c>
      <c r="R1593" s="747"/>
      <c r="S1593" s="747"/>
      <c r="T1593" s="148">
        <f t="shared" si="117"/>
        <v>57600000</v>
      </c>
      <c r="U1593" s="764"/>
      <c r="V1593" s="764"/>
    </row>
    <row r="1594" spans="1:22" s="757" customFormat="1" ht="15" customHeight="1">
      <c r="A1594" s="764"/>
      <c r="B1594" s="39">
        <v>1589</v>
      </c>
      <c r="C1594" s="775" t="s">
        <v>5944</v>
      </c>
      <c r="D1594" s="767" t="s">
        <v>5923</v>
      </c>
      <c r="E1594" s="745" t="s">
        <v>5924</v>
      </c>
      <c r="F1594" s="748"/>
      <c r="G1594" s="748" t="s">
        <v>1077</v>
      </c>
      <c r="H1594" s="768"/>
      <c r="I1594" s="748"/>
      <c r="J1594" s="748"/>
      <c r="K1594" s="751">
        <v>44535</v>
      </c>
      <c r="L1594" s="769">
        <v>45631</v>
      </c>
      <c r="M1594" s="748">
        <v>36</v>
      </c>
      <c r="N1594" s="770">
        <v>57600000</v>
      </c>
      <c r="O1594" s="770">
        <f t="shared" si="114"/>
        <v>1600000</v>
      </c>
      <c r="P1594" s="299">
        <f t="shared" ca="1" si="115"/>
        <v>1.0107696952160041</v>
      </c>
      <c r="Q1594" s="300">
        <f t="shared" ca="1" si="116"/>
        <v>1600000</v>
      </c>
      <c r="R1594" s="747"/>
      <c r="S1594" s="747"/>
      <c r="T1594" s="148">
        <f t="shared" si="117"/>
        <v>57600000</v>
      </c>
      <c r="U1594" s="764"/>
      <c r="V1594" s="764"/>
    </row>
    <row r="1595" spans="1:22" s="757" customFormat="1" ht="15" customHeight="1">
      <c r="A1595" s="764"/>
      <c r="B1595" s="26">
        <v>1590</v>
      </c>
      <c r="C1595" s="775" t="s">
        <v>5945</v>
      </c>
      <c r="D1595" s="767" t="s">
        <v>5923</v>
      </c>
      <c r="E1595" s="745" t="s">
        <v>5924</v>
      </c>
      <c r="F1595" s="748"/>
      <c r="G1595" s="748" t="s">
        <v>1077</v>
      </c>
      <c r="H1595" s="768"/>
      <c r="I1595" s="748"/>
      <c r="J1595" s="748"/>
      <c r="K1595" s="751">
        <v>44535</v>
      </c>
      <c r="L1595" s="769">
        <v>45631</v>
      </c>
      <c r="M1595" s="748">
        <v>36</v>
      </c>
      <c r="N1595" s="770">
        <v>57600000</v>
      </c>
      <c r="O1595" s="770">
        <f t="shared" si="114"/>
        <v>1600000</v>
      </c>
      <c r="P1595" s="299">
        <f t="shared" ca="1" si="115"/>
        <v>1.0107696952160041</v>
      </c>
      <c r="Q1595" s="300">
        <f t="shared" ca="1" si="116"/>
        <v>1600000</v>
      </c>
      <c r="R1595" s="747"/>
      <c r="S1595" s="747"/>
      <c r="T1595" s="148">
        <f t="shared" si="117"/>
        <v>57600000</v>
      </c>
      <c r="U1595" s="764"/>
      <c r="V1595" s="764"/>
    </row>
    <row r="1596" spans="1:22" s="757" customFormat="1" ht="15" customHeight="1">
      <c r="A1596" s="764"/>
      <c r="B1596" s="39">
        <v>1591</v>
      </c>
      <c r="C1596" s="775" t="s">
        <v>5946</v>
      </c>
      <c r="D1596" s="767" t="s">
        <v>5923</v>
      </c>
      <c r="E1596" s="745" t="s">
        <v>5924</v>
      </c>
      <c r="F1596" s="748"/>
      <c r="G1596" s="748" t="s">
        <v>1077</v>
      </c>
      <c r="H1596" s="768"/>
      <c r="I1596" s="748"/>
      <c r="J1596" s="748"/>
      <c r="K1596" s="751">
        <v>44535</v>
      </c>
      <c r="L1596" s="769">
        <v>45631</v>
      </c>
      <c r="M1596" s="748">
        <v>36</v>
      </c>
      <c r="N1596" s="770">
        <v>57600000</v>
      </c>
      <c r="O1596" s="770">
        <f t="shared" si="114"/>
        <v>1600000</v>
      </c>
      <c r="P1596" s="299">
        <f t="shared" ca="1" si="115"/>
        <v>1.0107696952160041</v>
      </c>
      <c r="Q1596" s="300">
        <f t="shared" ca="1" si="116"/>
        <v>1600000</v>
      </c>
      <c r="R1596" s="747"/>
      <c r="S1596" s="747"/>
      <c r="T1596" s="148">
        <f t="shared" si="117"/>
        <v>57600000</v>
      </c>
      <c r="U1596" s="764"/>
      <c r="V1596" s="764"/>
    </row>
    <row r="1597" spans="1:22" s="757" customFormat="1">
      <c r="A1597" s="764"/>
      <c r="B1597" s="26">
        <v>1592</v>
      </c>
      <c r="C1597" s="775" t="s">
        <v>5947</v>
      </c>
      <c r="D1597" s="767" t="s">
        <v>5923</v>
      </c>
      <c r="E1597" s="745" t="s">
        <v>5924</v>
      </c>
      <c r="F1597" s="748"/>
      <c r="G1597" s="748" t="s">
        <v>1077</v>
      </c>
      <c r="H1597" s="768"/>
      <c r="I1597" s="748"/>
      <c r="J1597" s="748"/>
      <c r="K1597" s="751">
        <v>44535</v>
      </c>
      <c r="L1597" s="769">
        <v>45631</v>
      </c>
      <c r="M1597" s="748">
        <v>36</v>
      </c>
      <c r="N1597" s="770">
        <v>57600000</v>
      </c>
      <c r="O1597" s="770">
        <f t="shared" si="114"/>
        <v>1600000</v>
      </c>
      <c r="P1597" s="299">
        <f t="shared" ca="1" si="115"/>
        <v>1.0107696952160041</v>
      </c>
      <c r="Q1597" s="300">
        <f t="shared" ca="1" si="116"/>
        <v>1600000</v>
      </c>
      <c r="R1597" s="747"/>
      <c r="S1597" s="747"/>
      <c r="T1597" s="148">
        <f t="shared" si="117"/>
        <v>57600000</v>
      </c>
      <c r="U1597" s="764"/>
      <c r="V1597" s="764"/>
    </row>
    <row r="1598" spans="1:22" s="757" customFormat="1">
      <c r="A1598" s="764"/>
      <c r="B1598" s="39">
        <v>1593</v>
      </c>
      <c r="C1598" s="775" t="s">
        <v>5948</v>
      </c>
      <c r="D1598" s="767" t="s">
        <v>5923</v>
      </c>
      <c r="E1598" s="745" t="s">
        <v>5924</v>
      </c>
      <c r="F1598" s="748"/>
      <c r="G1598" s="748" t="s">
        <v>1077</v>
      </c>
      <c r="H1598" s="768"/>
      <c r="I1598" s="748"/>
      <c r="J1598" s="748"/>
      <c r="K1598" s="751">
        <v>44535</v>
      </c>
      <c r="L1598" s="769">
        <v>45631</v>
      </c>
      <c r="M1598" s="748">
        <v>36</v>
      </c>
      <c r="N1598" s="770">
        <v>57600000</v>
      </c>
      <c r="O1598" s="770">
        <f t="shared" si="114"/>
        <v>1600000</v>
      </c>
      <c r="P1598" s="299">
        <f t="shared" ca="1" si="115"/>
        <v>1.0107696952160041</v>
      </c>
      <c r="Q1598" s="300">
        <f t="shared" ca="1" si="116"/>
        <v>1600000</v>
      </c>
      <c r="R1598" s="747"/>
      <c r="S1598" s="747"/>
      <c r="T1598" s="148">
        <f t="shared" si="117"/>
        <v>57600000</v>
      </c>
      <c r="U1598" s="764"/>
      <c r="V1598" s="764"/>
    </row>
    <row r="1599" spans="1:22" s="757" customFormat="1">
      <c r="A1599" s="764"/>
      <c r="B1599" s="26">
        <v>1594</v>
      </c>
      <c r="C1599" s="766" t="s">
        <v>5949</v>
      </c>
      <c r="D1599" s="767" t="s">
        <v>5923</v>
      </c>
      <c r="E1599" s="745" t="s">
        <v>5408</v>
      </c>
      <c r="F1599" s="748"/>
      <c r="G1599" s="748" t="s">
        <v>1077</v>
      </c>
      <c r="H1599" s="768"/>
      <c r="I1599" s="748"/>
      <c r="J1599" s="748"/>
      <c r="K1599" s="751">
        <v>44535</v>
      </c>
      <c r="L1599" s="769">
        <v>45631</v>
      </c>
      <c r="M1599" s="748">
        <v>36</v>
      </c>
      <c r="N1599" s="770">
        <v>21600000</v>
      </c>
      <c r="O1599" s="770">
        <f t="shared" si="114"/>
        <v>600000</v>
      </c>
      <c r="P1599" s="299">
        <f t="shared" ca="1" si="115"/>
        <v>1.0107696952160041</v>
      </c>
      <c r="Q1599" s="300">
        <f t="shared" ca="1" si="116"/>
        <v>600000</v>
      </c>
      <c r="R1599" s="747"/>
      <c r="S1599" s="747"/>
      <c r="T1599" s="148">
        <f t="shared" si="117"/>
        <v>21600000</v>
      </c>
      <c r="U1599" s="764"/>
      <c r="V1599" s="764"/>
    </row>
    <row r="1600" spans="1:22" s="757" customFormat="1">
      <c r="A1600" s="764"/>
      <c r="B1600" s="39">
        <v>1595</v>
      </c>
      <c r="C1600" s="766" t="s">
        <v>5950</v>
      </c>
      <c r="D1600" s="767" t="s">
        <v>5923</v>
      </c>
      <c r="E1600" s="745" t="s">
        <v>5408</v>
      </c>
      <c r="F1600" s="748"/>
      <c r="G1600" s="748" t="s">
        <v>1077</v>
      </c>
      <c r="H1600" s="768"/>
      <c r="I1600" s="748"/>
      <c r="J1600" s="748"/>
      <c r="K1600" s="751">
        <v>44535</v>
      </c>
      <c r="L1600" s="769">
        <v>45631</v>
      </c>
      <c r="M1600" s="748">
        <v>36</v>
      </c>
      <c r="N1600" s="770">
        <v>21600000</v>
      </c>
      <c r="O1600" s="770">
        <f t="shared" si="114"/>
        <v>600000</v>
      </c>
      <c r="P1600" s="299">
        <f t="shared" ca="1" si="115"/>
        <v>1.0107696952160041</v>
      </c>
      <c r="Q1600" s="300">
        <f t="shared" ca="1" si="116"/>
        <v>600000</v>
      </c>
      <c r="R1600" s="747"/>
      <c r="S1600" s="747"/>
      <c r="T1600" s="148">
        <f t="shared" si="117"/>
        <v>21600000</v>
      </c>
      <c r="U1600" s="764"/>
      <c r="V1600" s="764"/>
    </row>
    <row r="1601" spans="1:22" s="757" customFormat="1">
      <c r="A1601" s="764"/>
      <c r="B1601" s="26">
        <v>1596</v>
      </c>
      <c r="C1601" s="766" t="s">
        <v>5951</v>
      </c>
      <c r="D1601" s="767" t="s">
        <v>5923</v>
      </c>
      <c r="E1601" s="745" t="s">
        <v>5408</v>
      </c>
      <c r="F1601" s="748"/>
      <c r="G1601" s="748" t="s">
        <v>1077</v>
      </c>
      <c r="H1601" s="768"/>
      <c r="I1601" s="748"/>
      <c r="J1601" s="748"/>
      <c r="K1601" s="751">
        <v>44535</v>
      </c>
      <c r="L1601" s="769">
        <v>45631</v>
      </c>
      <c r="M1601" s="748">
        <v>36</v>
      </c>
      <c r="N1601" s="770">
        <v>21600000</v>
      </c>
      <c r="O1601" s="770">
        <f t="shared" si="114"/>
        <v>600000</v>
      </c>
      <c r="P1601" s="299">
        <f t="shared" ca="1" si="115"/>
        <v>1.0107696952160041</v>
      </c>
      <c r="Q1601" s="300">
        <f t="shared" ca="1" si="116"/>
        <v>600000</v>
      </c>
      <c r="R1601" s="747"/>
      <c r="S1601" s="747"/>
      <c r="T1601" s="148">
        <f t="shared" si="117"/>
        <v>21600000</v>
      </c>
      <c r="U1601" s="764"/>
      <c r="V1601" s="764"/>
    </row>
    <row r="1602" spans="1:22" s="757" customFormat="1">
      <c r="A1602" s="764"/>
      <c r="B1602" s="39">
        <v>1597</v>
      </c>
      <c r="C1602" s="766" t="s">
        <v>5952</v>
      </c>
      <c r="D1602" s="767" t="s">
        <v>5923</v>
      </c>
      <c r="E1602" s="745" t="s">
        <v>5408</v>
      </c>
      <c r="F1602" s="748"/>
      <c r="G1602" s="748" t="s">
        <v>1077</v>
      </c>
      <c r="H1602" s="768"/>
      <c r="I1602" s="748"/>
      <c r="J1602" s="748"/>
      <c r="K1602" s="751">
        <v>44535</v>
      </c>
      <c r="L1602" s="769">
        <v>45631</v>
      </c>
      <c r="M1602" s="748">
        <v>36</v>
      </c>
      <c r="N1602" s="770">
        <v>21600000</v>
      </c>
      <c r="O1602" s="770">
        <f t="shared" si="114"/>
        <v>600000</v>
      </c>
      <c r="P1602" s="299">
        <f t="shared" ca="1" si="115"/>
        <v>1.0107696952160041</v>
      </c>
      <c r="Q1602" s="300">
        <f t="shared" ca="1" si="116"/>
        <v>600000</v>
      </c>
      <c r="R1602" s="747"/>
      <c r="S1602" s="747"/>
      <c r="T1602" s="148">
        <f t="shared" si="117"/>
        <v>21600000</v>
      </c>
      <c r="U1602" s="764"/>
      <c r="V1602" s="764"/>
    </row>
    <row r="1603" spans="1:22" s="757" customFormat="1">
      <c r="A1603" s="764"/>
      <c r="B1603" s="26">
        <v>1598</v>
      </c>
      <c r="C1603" s="766" t="s">
        <v>5953</v>
      </c>
      <c r="D1603" s="767" t="s">
        <v>5923</v>
      </c>
      <c r="E1603" s="745" t="s">
        <v>5408</v>
      </c>
      <c r="F1603" s="748"/>
      <c r="G1603" s="748" t="s">
        <v>1077</v>
      </c>
      <c r="H1603" s="768"/>
      <c r="I1603" s="748"/>
      <c r="J1603" s="748"/>
      <c r="K1603" s="751">
        <v>44535</v>
      </c>
      <c r="L1603" s="769">
        <v>45631</v>
      </c>
      <c r="M1603" s="748">
        <v>36</v>
      </c>
      <c r="N1603" s="770">
        <v>21600000</v>
      </c>
      <c r="O1603" s="770">
        <f t="shared" si="114"/>
        <v>600000</v>
      </c>
      <c r="P1603" s="299">
        <f t="shared" ca="1" si="115"/>
        <v>1.0107696952160041</v>
      </c>
      <c r="Q1603" s="300">
        <f t="shared" ca="1" si="116"/>
        <v>600000</v>
      </c>
      <c r="R1603" s="747"/>
      <c r="S1603" s="747"/>
      <c r="T1603" s="148">
        <f t="shared" si="117"/>
        <v>21600000</v>
      </c>
      <c r="U1603" s="764"/>
      <c r="V1603" s="764"/>
    </row>
    <row r="1604" spans="1:22" s="757" customFormat="1">
      <c r="A1604" s="764"/>
      <c r="B1604" s="39">
        <v>1599</v>
      </c>
      <c r="C1604" s="766" t="s">
        <v>5954</v>
      </c>
      <c r="D1604" s="767" t="s">
        <v>5955</v>
      </c>
      <c r="E1604" s="745" t="s">
        <v>4584</v>
      </c>
      <c r="F1604" s="748"/>
      <c r="G1604" s="748"/>
      <c r="H1604" s="768" t="s">
        <v>5956</v>
      </c>
      <c r="I1604" s="748" t="s">
        <v>5957</v>
      </c>
      <c r="J1604" s="748" t="s">
        <v>5958</v>
      </c>
      <c r="K1604" s="751">
        <v>44501</v>
      </c>
      <c r="L1604" s="769">
        <v>45597</v>
      </c>
      <c r="M1604" s="748">
        <v>36</v>
      </c>
      <c r="N1604" s="770">
        <v>39600000</v>
      </c>
      <c r="O1604" s="770">
        <f t="shared" si="114"/>
        <v>1100000</v>
      </c>
      <c r="P1604" s="299">
        <f t="shared" ca="1" si="115"/>
        <v>2.1441030285493374</v>
      </c>
      <c r="Q1604" s="300">
        <f t="shared" ca="1" si="116"/>
        <v>2200000</v>
      </c>
      <c r="R1604" s="747"/>
      <c r="S1604" s="747"/>
      <c r="T1604" s="148">
        <f t="shared" si="117"/>
        <v>39600000</v>
      </c>
      <c r="U1604" s="764"/>
      <c r="V1604" s="764"/>
    </row>
    <row r="1605" spans="1:22" s="757" customFormat="1">
      <c r="A1605" s="764"/>
      <c r="B1605" s="26">
        <v>1600</v>
      </c>
      <c r="C1605" s="766" t="s">
        <v>5959</v>
      </c>
      <c r="D1605" s="767" t="s">
        <v>5960</v>
      </c>
      <c r="E1605" s="745" t="s">
        <v>2703</v>
      </c>
      <c r="F1605" s="748"/>
      <c r="G1605" s="748"/>
      <c r="H1605" s="768" t="s">
        <v>5961</v>
      </c>
      <c r="I1605" s="748" t="s">
        <v>5962</v>
      </c>
      <c r="J1605" s="748" t="s">
        <v>5963</v>
      </c>
      <c r="K1605" s="751">
        <v>44560</v>
      </c>
      <c r="L1605" s="769">
        <v>45290</v>
      </c>
      <c r="M1605" s="748">
        <v>24</v>
      </c>
      <c r="N1605" s="770">
        <v>76800000</v>
      </c>
      <c r="O1605" s="770">
        <f t="shared" si="114"/>
        <v>3200000</v>
      </c>
      <c r="P1605" s="299">
        <f t="shared" ca="1" si="115"/>
        <v>0.1774363618826707</v>
      </c>
      <c r="Q1605" s="300">
        <f t="shared" ca="1" si="116"/>
        <v>0</v>
      </c>
      <c r="R1605" s="747"/>
      <c r="S1605" s="747"/>
      <c r="T1605" s="148">
        <f t="shared" si="117"/>
        <v>76800000</v>
      </c>
      <c r="U1605" s="764"/>
      <c r="V1605" s="764"/>
    </row>
    <row r="1606" spans="1:22" s="757" customFormat="1">
      <c r="A1606" s="764"/>
      <c r="B1606" s="39">
        <v>1601</v>
      </c>
      <c r="C1606" s="766" t="s">
        <v>5959</v>
      </c>
      <c r="D1606" s="767" t="s">
        <v>5960</v>
      </c>
      <c r="E1606" s="745" t="s">
        <v>2703</v>
      </c>
      <c r="F1606" s="748"/>
      <c r="G1606" s="748"/>
      <c r="H1606" s="768" t="s">
        <v>5964</v>
      </c>
      <c r="I1606" s="748" t="s">
        <v>5965</v>
      </c>
      <c r="J1606" s="748" t="s">
        <v>5966</v>
      </c>
      <c r="K1606" s="751">
        <v>44560</v>
      </c>
      <c r="L1606" s="769">
        <v>45290</v>
      </c>
      <c r="M1606" s="748">
        <v>24</v>
      </c>
      <c r="N1606" s="770">
        <v>76800000</v>
      </c>
      <c r="O1606" s="770">
        <f t="shared" si="114"/>
        <v>3200000</v>
      </c>
      <c r="P1606" s="299">
        <f t="shared" ca="1" si="115"/>
        <v>0.1774363618826707</v>
      </c>
      <c r="Q1606" s="300">
        <f t="shared" ca="1" si="116"/>
        <v>0</v>
      </c>
      <c r="R1606" s="747"/>
      <c r="S1606" s="747"/>
      <c r="T1606" s="148">
        <f t="shared" si="117"/>
        <v>76800000</v>
      </c>
      <c r="U1606" s="764"/>
      <c r="V1606" s="764"/>
    </row>
    <row r="1607" spans="1:22" s="757" customFormat="1">
      <c r="A1607" s="764"/>
      <c r="B1607" s="26">
        <v>1602</v>
      </c>
      <c r="C1607" s="766" t="s">
        <v>5967</v>
      </c>
      <c r="D1607" s="767" t="s">
        <v>5960</v>
      </c>
      <c r="E1607" s="745" t="s">
        <v>2703</v>
      </c>
      <c r="F1607" s="748"/>
      <c r="G1607" s="748"/>
      <c r="H1607" s="768" t="s">
        <v>5968</v>
      </c>
      <c r="I1607" s="748" t="s">
        <v>5969</v>
      </c>
      <c r="J1607" s="748" t="s">
        <v>5970</v>
      </c>
      <c r="K1607" s="751">
        <v>44508</v>
      </c>
      <c r="L1607" s="769">
        <v>45238</v>
      </c>
      <c r="M1607" s="748">
        <v>24</v>
      </c>
      <c r="N1607" s="770">
        <v>48000000</v>
      </c>
      <c r="O1607" s="770">
        <f t="shared" si="114"/>
        <v>2000000</v>
      </c>
      <c r="P1607" s="299">
        <f t="shared" ca="1" si="115"/>
        <v>1.910769695216004</v>
      </c>
      <c r="Q1607" s="300">
        <f t="shared" ca="1" si="116"/>
        <v>2000000</v>
      </c>
      <c r="R1607" s="747"/>
      <c r="S1607" s="747"/>
      <c r="T1607" s="148">
        <f t="shared" si="117"/>
        <v>48000000</v>
      </c>
      <c r="U1607" s="764"/>
      <c r="V1607" s="764"/>
    </row>
    <row r="1608" spans="1:22" s="757" customFormat="1">
      <c r="A1608" s="764"/>
      <c r="B1608" s="39">
        <v>1603</v>
      </c>
      <c r="C1608" s="766" t="s">
        <v>5967</v>
      </c>
      <c r="D1608" s="767" t="s">
        <v>5960</v>
      </c>
      <c r="E1608" s="745" t="s">
        <v>2703</v>
      </c>
      <c r="F1608" s="748"/>
      <c r="G1608" s="748"/>
      <c r="H1608" s="768" t="s">
        <v>5971</v>
      </c>
      <c r="I1608" s="748" t="s">
        <v>5972</v>
      </c>
      <c r="J1608" s="748" t="s">
        <v>5973</v>
      </c>
      <c r="K1608" s="751">
        <v>44508</v>
      </c>
      <c r="L1608" s="769">
        <v>45238</v>
      </c>
      <c r="M1608" s="748">
        <v>24</v>
      </c>
      <c r="N1608" s="770">
        <v>48000000</v>
      </c>
      <c r="O1608" s="770">
        <f t="shared" si="114"/>
        <v>2000000</v>
      </c>
      <c r="P1608" s="299">
        <f t="shared" ca="1" si="115"/>
        <v>1.910769695216004</v>
      </c>
      <c r="Q1608" s="300">
        <f t="shared" ca="1" si="116"/>
        <v>2000000</v>
      </c>
      <c r="R1608" s="747"/>
      <c r="S1608" s="747"/>
      <c r="T1608" s="148">
        <f t="shared" si="117"/>
        <v>48000000</v>
      </c>
      <c r="U1608" s="764"/>
      <c r="V1608" s="764"/>
    </row>
    <row r="1609" spans="1:22" s="757" customFormat="1">
      <c r="A1609" s="764"/>
      <c r="B1609" s="26">
        <v>1604</v>
      </c>
      <c r="C1609" s="766" t="s">
        <v>5967</v>
      </c>
      <c r="D1609" s="767" t="s">
        <v>5960</v>
      </c>
      <c r="E1609" s="745" t="s">
        <v>2703</v>
      </c>
      <c r="F1609" s="748"/>
      <c r="G1609" s="748"/>
      <c r="H1609" s="768" t="s">
        <v>5974</v>
      </c>
      <c r="I1609" s="748" t="s">
        <v>5975</v>
      </c>
      <c r="J1609" s="748" t="s">
        <v>5976</v>
      </c>
      <c r="K1609" s="751">
        <v>44508</v>
      </c>
      <c r="L1609" s="769">
        <v>45238</v>
      </c>
      <c r="M1609" s="748">
        <v>24</v>
      </c>
      <c r="N1609" s="770">
        <v>48000000</v>
      </c>
      <c r="O1609" s="770">
        <f t="shared" si="114"/>
        <v>2000000</v>
      </c>
      <c r="P1609" s="299">
        <f t="shared" ca="1" si="115"/>
        <v>1.910769695216004</v>
      </c>
      <c r="Q1609" s="300">
        <f t="shared" ca="1" si="116"/>
        <v>2000000</v>
      </c>
      <c r="R1609" s="747"/>
      <c r="S1609" s="747"/>
      <c r="T1609" s="148">
        <f t="shared" si="117"/>
        <v>48000000</v>
      </c>
      <c r="U1609" s="764"/>
      <c r="V1609" s="764"/>
    </row>
    <row r="1610" spans="1:22" s="757" customFormat="1">
      <c r="A1610" s="764"/>
      <c r="B1610" s="39">
        <v>1605</v>
      </c>
      <c r="C1610" s="766" t="s">
        <v>5967</v>
      </c>
      <c r="D1610" s="767" t="s">
        <v>5960</v>
      </c>
      <c r="E1610" s="745" t="s">
        <v>2703</v>
      </c>
      <c r="F1610" s="748"/>
      <c r="G1610" s="748"/>
      <c r="H1610" s="768" t="s">
        <v>5977</v>
      </c>
      <c r="I1610" s="748" t="s">
        <v>5978</v>
      </c>
      <c r="J1610" s="748" t="s">
        <v>5979</v>
      </c>
      <c r="K1610" s="751">
        <v>44508</v>
      </c>
      <c r="L1610" s="769">
        <v>45238</v>
      </c>
      <c r="M1610" s="748">
        <v>24</v>
      </c>
      <c r="N1610" s="770">
        <v>48000000</v>
      </c>
      <c r="O1610" s="770">
        <f t="shared" si="114"/>
        <v>2000000</v>
      </c>
      <c r="P1610" s="299">
        <f t="shared" ca="1" si="115"/>
        <v>1.910769695216004</v>
      </c>
      <c r="Q1610" s="300">
        <f t="shared" ca="1" si="116"/>
        <v>2000000</v>
      </c>
      <c r="R1610" s="747"/>
      <c r="S1610" s="747"/>
      <c r="T1610" s="148">
        <f t="shared" si="117"/>
        <v>48000000</v>
      </c>
      <c r="U1610" s="764"/>
      <c r="V1610" s="764"/>
    </row>
    <row r="1611" spans="1:22" ht="17.45" customHeight="1">
      <c r="B1611" s="513"/>
      <c r="C1611" s="377"/>
      <c r="D1611" s="647"/>
      <c r="E1611" s="209"/>
      <c r="F1611" s="210"/>
      <c r="G1611" s="210"/>
      <c r="H1611" s="211"/>
      <c r="I1611" s="212"/>
      <c r="J1611" s="212"/>
      <c r="K1611" s="213"/>
      <c r="L1611" s="213"/>
      <c r="M1611" s="214"/>
      <c r="N1611" s="215"/>
      <c r="O1611" s="214"/>
      <c r="P1611" s="216"/>
      <c r="Q1611" s="217"/>
      <c r="R1611" s="105"/>
      <c r="S1611" s="218"/>
      <c r="T1611" s="219"/>
      <c r="U1611" s="174"/>
    </row>
    <row r="1612" spans="1:22" ht="17.45" customHeight="1">
      <c r="B1612" s="776"/>
      <c r="C1612" s="57"/>
      <c r="D1612" s="777"/>
      <c r="E1612" s="55"/>
      <c r="F1612" s="222"/>
      <c r="G1612" s="222"/>
      <c r="H1612" s="223"/>
      <c r="I1612" s="57"/>
      <c r="J1612" s="57"/>
      <c r="K1612" s="224"/>
      <c r="L1612" s="224"/>
      <c r="M1612" s="64"/>
      <c r="N1612" s="64"/>
      <c r="O1612" s="64"/>
      <c r="P1612" s="116"/>
      <c r="Q1612" s="36"/>
      <c r="R1612" s="61"/>
      <c r="S1612" s="118"/>
      <c r="T1612" s="529">
        <f t="shared" ref="T1612:T2739" si="118">N1612-R1612</f>
        <v>0</v>
      </c>
      <c r="U1612" s="174"/>
    </row>
    <row r="1613" spans="1:22" ht="17.45" customHeight="1">
      <c r="B1613" s="778"/>
      <c r="C1613" s="779"/>
      <c r="D1613" s="780"/>
      <c r="E1613" s="781" t="s">
        <v>5980</v>
      </c>
      <c r="F1613" s="782"/>
      <c r="G1613" s="782"/>
      <c r="H1613" s="783">
        <f>B1610</f>
        <v>1605</v>
      </c>
      <c r="I1613" s="784"/>
      <c r="J1613" s="784"/>
      <c r="K1613" s="785"/>
      <c r="L1613" s="786"/>
      <c r="M1613" s="779"/>
      <c r="N1613" s="787">
        <f>SUM(N6:N1612)</f>
        <v>51578614062</v>
      </c>
      <c r="O1613" s="787">
        <f>SUM(O6:O1612)</f>
        <v>1445331913.5958331</v>
      </c>
      <c r="P1613" s="788"/>
      <c r="Q1613" s="787">
        <f ca="1">SUM(Q6:Q1612)</f>
        <v>19382273436.425003</v>
      </c>
      <c r="R1613" s="787">
        <f>SUM(R6:R1612)</f>
        <v>6792847736</v>
      </c>
      <c r="S1613" s="64"/>
      <c r="T1613" s="789">
        <f>SUM(T6:T1612)</f>
        <v>44769414194</v>
      </c>
      <c r="U1613" s="790"/>
    </row>
    <row r="1614" spans="1:22" ht="17.45" customHeight="1">
      <c r="B1614" s="778"/>
      <c r="C1614" s="779"/>
      <c r="D1614" s="780"/>
      <c r="E1614" s="791" t="s">
        <v>5981</v>
      </c>
      <c r="F1614" s="111"/>
      <c r="G1614" s="111"/>
      <c r="H1614" s="792">
        <v>129</v>
      </c>
      <c r="I1614" s="784"/>
      <c r="J1614" s="784"/>
      <c r="K1614" s="785"/>
      <c r="L1614" s="786"/>
      <c r="M1614" s="779"/>
      <c r="N1614" s="793" t="s">
        <v>5982</v>
      </c>
      <c r="O1614" s="793" t="s">
        <v>5983</v>
      </c>
      <c r="P1614" s="794"/>
      <c r="Q1614" s="795" t="s">
        <v>5984</v>
      </c>
      <c r="R1614" s="796" t="s">
        <v>5985</v>
      </c>
      <c r="S1614" s="796"/>
      <c r="T1614" s="796" t="s">
        <v>5986</v>
      </c>
    </row>
    <row r="1615" spans="1:22" ht="17.45" customHeight="1">
      <c r="B1615" s="778"/>
      <c r="C1615" s="779"/>
      <c r="D1615" s="780"/>
      <c r="E1615" s="797"/>
      <c r="F1615" s="798"/>
      <c r="G1615" s="798"/>
      <c r="H1615" s="799"/>
      <c r="I1615" s="784"/>
      <c r="J1615" s="784"/>
      <c r="K1615" s="785"/>
      <c r="L1615" s="786"/>
      <c r="M1615" s="779"/>
      <c r="N1615" s="800"/>
      <c r="O1615" s="800"/>
      <c r="P1615" s="788"/>
      <c r="Q1615" s="788"/>
    </row>
    <row r="1616" spans="1:22" ht="17.45" customHeight="1">
      <c r="B1616" s="778"/>
      <c r="C1616" s="779"/>
      <c r="D1616" s="780"/>
      <c r="E1616" s="801"/>
      <c r="F1616" s="802"/>
      <c r="G1616" s="802"/>
      <c r="H1616" s="799"/>
      <c r="I1616" s="784"/>
      <c r="J1616" s="784"/>
      <c r="K1616" s="785"/>
      <c r="L1616" s="786"/>
      <c r="M1616" s="779"/>
      <c r="N1616" s="800"/>
      <c r="O1616" s="800"/>
      <c r="P1616" s="788"/>
      <c r="Q1616" s="788"/>
      <c r="T1616" s="803">
        <f>T1613+R1613</f>
        <v>51562261930</v>
      </c>
      <c r="U1616" s="790"/>
    </row>
    <row r="1617" spans="2:21" ht="17.45" customHeight="1">
      <c r="B1617" s="804" t="s">
        <v>5987</v>
      </c>
      <c r="C1617" s="779"/>
      <c r="D1617" s="780"/>
      <c r="E1617" s="797"/>
      <c r="F1617" s="798"/>
      <c r="G1617" s="798"/>
      <c r="H1617" s="799"/>
      <c r="I1617" s="784"/>
      <c r="J1617" s="784"/>
      <c r="K1617" s="785"/>
      <c r="L1617" s="786"/>
      <c r="M1617" s="779"/>
      <c r="N1617" s="800"/>
      <c r="O1617" s="800"/>
      <c r="P1617" s="805"/>
      <c r="Q1617" s="788"/>
    </row>
    <row r="1618" spans="2:21" ht="17.45" customHeight="1"/>
    <row r="1619" spans="2:21" ht="29.25" customHeight="1">
      <c r="B1619" s="806" t="s">
        <v>1</v>
      </c>
      <c r="C1619" s="807" t="s">
        <v>2</v>
      </c>
      <c r="D1619" s="807" t="s">
        <v>3</v>
      </c>
      <c r="E1619" s="807" t="s">
        <v>4</v>
      </c>
      <c r="F1619" s="807"/>
      <c r="G1619" s="807"/>
      <c r="H1619" s="807" t="s">
        <v>6</v>
      </c>
      <c r="I1619" s="807" t="s">
        <v>7</v>
      </c>
      <c r="J1619" s="807" t="s">
        <v>8</v>
      </c>
      <c r="K1619" s="936" t="s">
        <v>9</v>
      </c>
      <c r="L1619" s="937"/>
      <c r="M1619" s="807" t="s">
        <v>10</v>
      </c>
      <c r="N1619" s="808" t="s">
        <v>5988</v>
      </c>
      <c r="O1619" s="808" t="s">
        <v>12</v>
      </c>
      <c r="P1619" s="807" t="s">
        <v>5989</v>
      </c>
      <c r="Q1619" s="807" t="s">
        <v>5984</v>
      </c>
      <c r="R1619" s="809" t="s">
        <v>5990</v>
      </c>
      <c r="S1619" s="810"/>
      <c r="T1619" s="811" t="s">
        <v>5991</v>
      </c>
      <c r="U1619" s="812" t="s">
        <v>5992</v>
      </c>
    </row>
    <row r="1620" spans="2:21" ht="17.45" customHeight="1">
      <c r="B1620" s="776">
        <v>1</v>
      </c>
      <c r="C1620" s="938" t="s">
        <v>5993</v>
      </c>
      <c r="D1620" s="941" t="s">
        <v>5994</v>
      </c>
      <c r="E1620" s="107" t="s">
        <v>5995</v>
      </c>
      <c r="F1620" s="111"/>
      <c r="G1620" s="111"/>
      <c r="H1620" s="56" t="s">
        <v>5996</v>
      </c>
      <c r="I1620" s="814" t="s">
        <v>5997</v>
      </c>
      <c r="J1620" s="815" t="s">
        <v>5998</v>
      </c>
      <c r="K1620" s="58">
        <v>41460</v>
      </c>
      <c r="L1620" s="816">
        <v>42556</v>
      </c>
      <c r="M1620" s="125">
        <v>36</v>
      </c>
      <c r="N1620" s="115">
        <v>52123212</v>
      </c>
      <c r="O1620" s="64">
        <f>N1620/M1620</f>
        <v>1447867</v>
      </c>
      <c r="P1620" s="116">
        <v>36</v>
      </c>
      <c r="Q1620" s="117">
        <f>LEFT(P1620,2)*O1620</f>
        <v>52123212</v>
      </c>
      <c r="R1620" s="61">
        <f>[3]KRM!D431+[3]KRM!J431</f>
        <v>10437720</v>
      </c>
      <c r="S1620" s="61"/>
      <c r="T1620" s="817">
        <f>Q1620-R1620</f>
        <v>41685492</v>
      </c>
      <c r="U1620" s="818">
        <f>R1620/Q1620</f>
        <v>0.20025089781496966</v>
      </c>
    </row>
    <row r="1621" spans="2:21" ht="17.45" customHeight="1">
      <c r="B1621" s="776">
        <v>2</v>
      </c>
      <c r="C1621" s="939"/>
      <c r="D1621" s="942"/>
      <c r="E1621" s="107" t="s">
        <v>5995</v>
      </c>
      <c r="F1621" s="111"/>
      <c r="G1621" s="111"/>
      <c r="H1621" s="56" t="s">
        <v>5999</v>
      </c>
      <c r="I1621" s="814" t="s">
        <v>6000</v>
      </c>
      <c r="J1621" s="815" t="s">
        <v>6001</v>
      </c>
      <c r="K1621" s="58">
        <v>41460</v>
      </c>
      <c r="L1621" s="816">
        <v>42556</v>
      </c>
      <c r="M1621" s="125">
        <v>36</v>
      </c>
      <c r="N1621" s="115">
        <v>52123212</v>
      </c>
      <c r="O1621" s="64">
        <f t="shared" ref="O1621:O1654" si="119">N1621/M1621</f>
        <v>1447867</v>
      </c>
      <c r="P1621" s="116">
        <v>36</v>
      </c>
      <c r="Q1621" s="117">
        <f t="shared" ref="Q1621:Q1684" si="120">LEFT(P1621,2)*O1621</f>
        <v>52123212</v>
      </c>
      <c r="R1621" s="61">
        <f>[3]KRM!D377+[3]KRM!J377</f>
        <v>10295613</v>
      </c>
      <c r="S1621" s="61"/>
      <c r="T1621" s="817">
        <f t="shared" ref="T1621:T1641" si="121">Q1621-R1621</f>
        <v>41827599</v>
      </c>
      <c r="U1621" s="818">
        <f t="shared" ref="U1621:U1684" si="122">R1621/Q1621</f>
        <v>0.19752453091340572</v>
      </c>
    </row>
    <row r="1622" spans="2:21" ht="17.45" customHeight="1">
      <c r="B1622" s="776">
        <v>3</v>
      </c>
      <c r="C1622" s="939"/>
      <c r="D1622" s="942"/>
      <c r="E1622" s="107" t="s">
        <v>5995</v>
      </c>
      <c r="F1622" s="111"/>
      <c r="G1622" s="111"/>
      <c r="H1622" s="56" t="s">
        <v>6002</v>
      </c>
      <c r="I1622" s="814" t="s">
        <v>6003</v>
      </c>
      <c r="J1622" s="815" t="s">
        <v>6004</v>
      </c>
      <c r="K1622" s="58">
        <v>41460</v>
      </c>
      <c r="L1622" s="816">
        <v>42556</v>
      </c>
      <c r="M1622" s="125">
        <v>36</v>
      </c>
      <c r="N1622" s="115">
        <v>52123212</v>
      </c>
      <c r="O1622" s="64">
        <f t="shared" si="119"/>
        <v>1447867</v>
      </c>
      <c r="P1622" s="116">
        <v>36</v>
      </c>
      <c r="Q1622" s="117">
        <f t="shared" si="120"/>
        <v>52123212</v>
      </c>
      <c r="R1622" s="61">
        <f>[3]KRM!D104+[3]KRM!J104</f>
        <v>11723711</v>
      </c>
      <c r="S1622" s="61"/>
      <c r="T1622" s="817">
        <f t="shared" si="121"/>
        <v>40399501</v>
      </c>
      <c r="U1622" s="818">
        <f t="shared" si="122"/>
        <v>0.22492303429036567</v>
      </c>
    </row>
    <row r="1623" spans="2:21" ht="17.45" customHeight="1">
      <c r="B1623" s="776">
        <v>4</v>
      </c>
      <c r="C1623" s="939"/>
      <c r="D1623" s="942"/>
      <c r="E1623" s="107" t="s">
        <v>5995</v>
      </c>
      <c r="F1623" s="111"/>
      <c r="G1623" s="111"/>
      <c r="H1623" s="56" t="s">
        <v>6005</v>
      </c>
      <c r="I1623" s="814" t="s">
        <v>6006</v>
      </c>
      <c r="J1623" s="815" t="s">
        <v>6007</v>
      </c>
      <c r="K1623" s="58">
        <v>41460</v>
      </c>
      <c r="L1623" s="816">
        <v>42556</v>
      </c>
      <c r="M1623" s="125">
        <v>36</v>
      </c>
      <c r="N1623" s="115">
        <v>52123212</v>
      </c>
      <c r="O1623" s="64">
        <f t="shared" si="119"/>
        <v>1447867</v>
      </c>
      <c r="P1623" s="116">
        <v>36</v>
      </c>
      <c r="Q1623" s="117">
        <f t="shared" si="120"/>
        <v>52123212</v>
      </c>
      <c r="R1623" s="61">
        <f>[3]KRM!D51+[3]KRM!J51</f>
        <v>8338868</v>
      </c>
      <c r="S1623" s="61"/>
      <c r="T1623" s="817">
        <f t="shared" si="121"/>
        <v>43784344</v>
      </c>
      <c r="U1623" s="818">
        <f t="shared" si="122"/>
        <v>0.15998377076224696</v>
      </c>
    </row>
    <row r="1624" spans="2:21" ht="17.45" customHeight="1">
      <c r="B1624" s="776">
        <v>5</v>
      </c>
      <c r="C1624" s="939"/>
      <c r="D1624" s="942"/>
      <c r="E1624" s="107" t="s">
        <v>5995</v>
      </c>
      <c r="F1624" s="111"/>
      <c r="G1624" s="111"/>
      <c r="H1624" s="56" t="s">
        <v>6008</v>
      </c>
      <c r="I1624" s="814" t="s">
        <v>6009</v>
      </c>
      <c r="J1624" s="815" t="s">
        <v>6010</v>
      </c>
      <c r="K1624" s="58">
        <v>41460</v>
      </c>
      <c r="L1624" s="816">
        <v>42556</v>
      </c>
      <c r="M1624" s="125">
        <v>36</v>
      </c>
      <c r="N1624" s="115">
        <v>52123212</v>
      </c>
      <c r="O1624" s="64">
        <f t="shared" si="119"/>
        <v>1447867</v>
      </c>
      <c r="P1624" s="116">
        <v>36</v>
      </c>
      <c r="Q1624" s="117">
        <f t="shared" si="120"/>
        <v>52123212</v>
      </c>
      <c r="R1624" s="61">
        <f>[3]KRM!D267+[3]KRM!J267</f>
        <v>18427111</v>
      </c>
      <c r="S1624" s="61"/>
      <c r="T1624" s="817">
        <f t="shared" si="121"/>
        <v>33696101</v>
      </c>
      <c r="U1624" s="818">
        <f t="shared" si="122"/>
        <v>0.35352984386303743</v>
      </c>
    </row>
    <row r="1625" spans="2:21" ht="17.45" customHeight="1">
      <c r="B1625" s="776">
        <v>6</v>
      </c>
      <c r="C1625" s="939"/>
      <c r="D1625" s="942"/>
      <c r="E1625" s="107" t="s">
        <v>5995</v>
      </c>
      <c r="F1625" s="111"/>
      <c r="G1625" s="111"/>
      <c r="H1625" s="56" t="s">
        <v>6011</v>
      </c>
      <c r="I1625" s="814" t="s">
        <v>6012</v>
      </c>
      <c r="J1625" s="815" t="s">
        <v>6013</v>
      </c>
      <c r="K1625" s="58">
        <v>41460</v>
      </c>
      <c r="L1625" s="816">
        <v>42556</v>
      </c>
      <c r="M1625" s="125">
        <v>36</v>
      </c>
      <c r="N1625" s="115">
        <v>52123212</v>
      </c>
      <c r="O1625" s="64">
        <f t="shared" si="119"/>
        <v>1447867</v>
      </c>
      <c r="P1625" s="116">
        <v>36</v>
      </c>
      <c r="Q1625" s="117">
        <f t="shared" si="120"/>
        <v>52123212</v>
      </c>
      <c r="R1625" s="61">
        <f>[3]KRM!D159+[3]KRM!J159</f>
        <v>9348499</v>
      </c>
      <c r="S1625" s="61"/>
      <c r="T1625" s="817">
        <f t="shared" si="121"/>
        <v>42774713</v>
      </c>
      <c r="U1625" s="818">
        <f t="shared" si="122"/>
        <v>0.17935385486220612</v>
      </c>
    </row>
    <row r="1626" spans="2:21" ht="17.45" customHeight="1">
      <c r="B1626" s="776">
        <v>7</v>
      </c>
      <c r="C1626" s="939"/>
      <c r="D1626" s="942"/>
      <c r="E1626" s="107" t="s">
        <v>5995</v>
      </c>
      <c r="F1626" s="111"/>
      <c r="G1626" s="111"/>
      <c r="H1626" s="56" t="s">
        <v>6014</v>
      </c>
      <c r="I1626" s="814" t="s">
        <v>6015</v>
      </c>
      <c r="J1626" s="815" t="s">
        <v>6016</v>
      </c>
      <c r="K1626" s="58">
        <v>41460</v>
      </c>
      <c r="L1626" s="816">
        <v>42556</v>
      </c>
      <c r="M1626" s="125">
        <v>36</v>
      </c>
      <c r="N1626" s="115">
        <v>52123212</v>
      </c>
      <c r="O1626" s="64">
        <f t="shared" si="119"/>
        <v>1447867</v>
      </c>
      <c r="P1626" s="116">
        <v>36</v>
      </c>
      <c r="Q1626" s="117">
        <f t="shared" si="120"/>
        <v>52123212</v>
      </c>
      <c r="R1626" s="61">
        <f>[3]KRM!D213+[3]KRM!J213</f>
        <v>14982201.1</v>
      </c>
      <c r="S1626" s="61"/>
      <c r="T1626" s="817">
        <f t="shared" si="121"/>
        <v>37141010.899999999</v>
      </c>
      <c r="U1626" s="818">
        <f t="shared" si="122"/>
        <v>0.28743817821511075</v>
      </c>
    </row>
    <row r="1627" spans="2:21" ht="17.45" customHeight="1">
      <c r="B1627" s="776">
        <v>8</v>
      </c>
      <c r="C1627" s="940"/>
      <c r="D1627" s="943"/>
      <c r="E1627" s="107" t="s">
        <v>5995</v>
      </c>
      <c r="F1627" s="111"/>
      <c r="G1627" s="111"/>
      <c r="H1627" s="56" t="s">
        <v>6017</v>
      </c>
      <c r="I1627" s="814" t="s">
        <v>6018</v>
      </c>
      <c r="J1627" s="815" t="s">
        <v>6019</v>
      </c>
      <c r="K1627" s="58">
        <v>41460</v>
      </c>
      <c r="L1627" s="816">
        <v>42556</v>
      </c>
      <c r="M1627" s="114">
        <v>36</v>
      </c>
      <c r="N1627" s="115">
        <v>52123212</v>
      </c>
      <c r="O1627" s="64">
        <f t="shared" si="119"/>
        <v>1447867</v>
      </c>
      <c r="P1627" s="116">
        <v>36</v>
      </c>
      <c r="Q1627" s="117">
        <f t="shared" si="120"/>
        <v>52123212</v>
      </c>
      <c r="R1627" s="61">
        <f>[3]KRM!D322+[3]KRM!J322</f>
        <v>9607664</v>
      </c>
      <c r="S1627" s="61"/>
      <c r="T1627" s="817">
        <f t="shared" si="121"/>
        <v>42515548</v>
      </c>
      <c r="U1627" s="818">
        <f t="shared" si="122"/>
        <v>0.1843260158257323</v>
      </c>
    </row>
    <row r="1628" spans="2:21">
      <c r="B1628" s="776">
        <v>9</v>
      </c>
      <c r="C1628" s="57" t="s">
        <v>6020</v>
      </c>
      <c r="D1628" s="328" t="s">
        <v>6021</v>
      </c>
      <c r="E1628" s="55" t="s">
        <v>6022</v>
      </c>
      <c r="F1628" s="222"/>
      <c r="G1628" s="222"/>
      <c r="H1628" s="223" t="s">
        <v>6023</v>
      </c>
      <c r="I1628" s="57" t="s">
        <v>6024</v>
      </c>
      <c r="J1628" s="57" t="s">
        <v>6025</v>
      </c>
      <c r="K1628" s="224">
        <v>42373</v>
      </c>
      <c r="L1628" s="329">
        <v>42739</v>
      </c>
      <c r="M1628" s="114">
        <v>12</v>
      </c>
      <c r="N1628" s="64">
        <v>12000000</v>
      </c>
      <c r="O1628" s="64">
        <f t="shared" si="119"/>
        <v>1000000</v>
      </c>
      <c r="P1628" s="116">
        <v>12</v>
      </c>
      <c r="Q1628" s="36">
        <f t="shared" si="120"/>
        <v>12000000</v>
      </c>
      <c r="R1628" s="61">
        <f>'[3]MC Lei'!J26</f>
        <v>3598429</v>
      </c>
      <c r="S1628" s="61"/>
      <c r="T1628" s="817">
        <f t="shared" si="121"/>
        <v>8401571</v>
      </c>
      <c r="U1628" s="818">
        <f t="shared" si="122"/>
        <v>0.29986908333333334</v>
      </c>
    </row>
    <row r="1629" spans="2:21" ht="17.45" customHeight="1">
      <c r="B1629" s="776">
        <v>10</v>
      </c>
      <c r="C1629" s="820" t="s">
        <v>6026</v>
      </c>
      <c r="D1629" s="821" t="s">
        <v>6027</v>
      </c>
      <c r="E1629" s="822" t="s">
        <v>6028</v>
      </c>
      <c r="F1629" s="212"/>
      <c r="G1629" s="212"/>
      <c r="H1629" s="823" t="s">
        <v>6029</v>
      </c>
      <c r="I1629" s="57" t="s">
        <v>6030</v>
      </c>
      <c r="J1629" s="57" t="s">
        <v>6031</v>
      </c>
      <c r="K1629" s="824">
        <v>41724</v>
      </c>
      <c r="L1629" s="825">
        <v>42820</v>
      </c>
      <c r="M1629" s="125">
        <v>36</v>
      </c>
      <c r="N1629" s="826">
        <v>88020000</v>
      </c>
      <c r="O1629" s="64">
        <f t="shared" si="119"/>
        <v>2445000</v>
      </c>
      <c r="P1629" s="35">
        <v>36</v>
      </c>
      <c r="Q1629" s="36">
        <f t="shared" si="120"/>
        <v>88020000</v>
      </c>
      <c r="R1629" s="61">
        <f>'[1]Berau Coal'!J72</f>
        <v>25598557</v>
      </c>
      <c r="S1629" s="61"/>
      <c r="T1629" s="817">
        <f t="shared" si="121"/>
        <v>62421443</v>
      </c>
      <c r="U1629" s="818">
        <f t="shared" si="122"/>
        <v>0.29082659622812995</v>
      </c>
    </row>
    <row r="1630" spans="2:21" ht="17.45" customHeight="1">
      <c r="B1630" s="776">
        <v>11</v>
      </c>
      <c r="C1630" s="944" t="s">
        <v>6032</v>
      </c>
      <c r="D1630" s="28" t="s">
        <v>5994</v>
      </c>
      <c r="E1630" s="107" t="s">
        <v>5995</v>
      </c>
      <c r="F1630" s="111"/>
      <c r="G1630" s="111"/>
      <c r="H1630" s="112" t="s">
        <v>6033</v>
      </c>
      <c r="I1630" s="113" t="s">
        <v>6034</v>
      </c>
      <c r="J1630" s="113" t="s">
        <v>6035</v>
      </c>
      <c r="K1630" s="58">
        <v>41880</v>
      </c>
      <c r="L1630" s="816">
        <v>42976</v>
      </c>
      <c r="M1630" s="827">
        <v>36</v>
      </c>
      <c r="N1630" s="115">
        <v>61200000</v>
      </c>
      <c r="O1630" s="789">
        <f t="shared" si="119"/>
        <v>1700000</v>
      </c>
      <c r="P1630" s="35">
        <v>36</v>
      </c>
      <c r="Q1630" s="36">
        <f t="shared" si="120"/>
        <v>61200000</v>
      </c>
      <c r="R1630" s="61">
        <f>[1]KRM!J569</f>
        <v>10957632</v>
      </c>
      <c r="S1630" s="61"/>
      <c r="T1630" s="817">
        <f t="shared" si="121"/>
        <v>50242368</v>
      </c>
      <c r="U1630" s="818">
        <f t="shared" si="122"/>
        <v>0.17904627450980393</v>
      </c>
    </row>
    <row r="1631" spans="2:21" ht="17.45" customHeight="1">
      <c r="B1631" s="776">
        <v>12</v>
      </c>
      <c r="C1631" s="945"/>
      <c r="D1631" s="53" t="s">
        <v>5994</v>
      </c>
      <c r="E1631" s="107" t="s">
        <v>5995</v>
      </c>
      <c r="F1631" s="111"/>
      <c r="G1631" s="111"/>
      <c r="H1631" s="112" t="s">
        <v>6036</v>
      </c>
      <c r="I1631" s="113" t="s">
        <v>6037</v>
      </c>
      <c r="J1631" s="113" t="s">
        <v>6038</v>
      </c>
      <c r="K1631" s="58">
        <v>41880</v>
      </c>
      <c r="L1631" s="816">
        <v>42976</v>
      </c>
      <c r="M1631" s="827">
        <v>36</v>
      </c>
      <c r="N1631" s="115">
        <v>61200000</v>
      </c>
      <c r="O1631" s="789">
        <f t="shared" si="119"/>
        <v>1700000</v>
      </c>
      <c r="P1631" s="35">
        <v>36</v>
      </c>
      <c r="Q1631" s="36">
        <f t="shared" si="120"/>
        <v>61200000</v>
      </c>
      <c r="R1631" s="61">
        <f>[1]KRM!J513</f>
        <v>10354636</v>
      </c>
      <c r="S1631" s="61"/>
      <c r="T1631" s="817">
        <f t="shared" si="121"/>
        <v>50845364</v>
      </c>
      <c r="U1631" s="818">
        <f t="shared" si="122"/>
        <v>0.16919339869281047</v>
      </c>
    </row>
    <row r="1632" spans="2:21" ht="17.45" customHeight="1">
      <c r="B1632" s="776">
        <v>13</v>
      </c>
      <c r="C1632" s="828" t="s">
        <v>6039</v>
      </c>
      <c r="D1632" s="245" t="s">
        <v>6040</v>
      </c>
      <c r="E1632" s="55" t="s">
        <v>6041</v>
      </c>
      <c r="F1632" s="222"/>
      <c r="G1632" s="222"/>
      <c r="H1632" s="223" t="s">
        <v>6042</v>
      </c>
      <c r="I1632" s="57" t="s">
        <v>6043</v>
      </c>
      <c r="J1632" s="57" t="s">
        <v>6044</v>
      </c>
      <c r="K1632" s="224">
        <v>42476</v>
      </c>
      <c r="L1632" s="329">
        <v>43937</v>
      </c>
      <c r="M1632" s="64">
        <v>48</v>
      </c>
      <c r="N1632" s="64">
        <v>20000000</v>
      </c>
      <c r="O1632" s="64">
        <f t="shared" si="119"/>
        <v>416666.66666666669</v>
      </c>
      <c r="P1632" s="116">
        <v>21</v>
      </c>
      <c r="Q1632" s="36">
        <f t="shared" si="120"/>
        <v>8750000</v>
      </c>
      <c r="R1632" s="61">
        <f>[1]Nissin!K2286</f>
        <v>888200</v>
      </c>
      <c r="S1632" s="61"/>
      <c r="T1632" s="817">
        <f t="shared" si="121"/>
        <v>7861800</v>
      </c>
      <c r="U1632" s="818">
        <f t="shared" si="122"/>
        <v>0.10150857142857143</v>
      </c>
    </row>
    <row r="1633" spans="2:23" ht="17.45" customHeight="1">
      <c r="B1633" s="776">
        <v>14</v>
      </c>
      <c r="C1633" s="290" t="s">
        <v>6045</v>
      </c>
      <c r="D1633" s="245" t="s">
        <v>6040</v>
      </c>
      <c r="E1633" s="55" t="s">
        <v>6041</v>
      </c>
      <c r="F1633" s="222"/>
      <c r="G1633" s="222"/>
      <c r="H1633" s="223" t="s">
        <v>6046</v>
      </c>
      <c r="I1633" s="57" t="s">
        <v>6047</v>
      </c>
      <c r="J1633" s="57" t="s">
        <v>6048</v>
      </c>
      <c r="K1633" s="224">
        <v>42517</v>
      </c>
      <c r="L1633" s="329">
        <v>43978</v>
      </c>
      <c r="M1633" s="64">
        <v>48</v>
      </c>
      <c r="N1633" s="64">
        <v>20000000</v>
      </c>
      <c r="O1633" s="64">
        <f t="shared" si="119"/>
        <v>416666.66666666669</v>
      </c>
      <c r="P1633" s="116">
        <v>20</v>
      </c>
      <c r="Q1633" s="36">
        <f t="shared" si="120"/>
        <v>8333333.333333334</v>
      </c>
      <c r="R1633" s="61">
        <f>[1]Nissin!K1331</f>
        <v>549051</v>
      </c>
      <c r="S1633" s="61"/>
      <c r="T1633" s="817">
        <f t="shared" si="121"/>
        <v>7784282.333333334</v>
      </c>
      <c r="U1633" s="818">
        <f t="shared" si="122"/>
        <v>6.5886119999999992E-2</v>
      </c>
    </row>
    <row r="1634" spans="2:23" ht="17.45" customHeight="1">
      <c r="B1634" s="776">
        <v>15</v>
      </c>
      <c r="C1634" s="946" t="s">
        <v>6049</v>
      </c>
      <c r="D1634" s="245" t="s">
        <v>6040</v>
      </c>
      <c r="E1634" s="55" t="s">
        <v>6041</v>
      </c>
      <c r="F1634" s="222"/>
      <c r="G1634" s="222"/>
      <c r="H1634" s="223" t="s">
        <v>6050</v>
      </c>
      <c r="I1634" s="57" t="s">
        <v>6051</v>
      </c>
      <c r="J1634" s="57" t="s">
        <v>6052</v>
      </c>
      <c r="K1634" s="224">
        <v>42552</v>
      </c>
      <c r="L1634" s="329">
        <v>44013</v>
      </c>
      <c r="M1634" s="64">
        <v>48</v>
      </c>
      <c r="N1634" s="64">
        <v>20000000</v>
      </c>
      <c r="O1634" s="64">
        <f t="shared" si="119"/>
        <v>416666.66666666669</v>
      </c>
      <c r="P1634" s="116">
        <v>19</v>
      </c>
      <c r="Q1634" s="36">
        <f t="shared" si="120"/>
        <v>7916666.666666667</v>
      </c>
      <c r="R1634" s="61">
        <f>[1]Nissin!K1805</f>
        <v>786450</v>
      </c>
      <c r="S1634" s="61"/>
      <c r="T1634" s="817">
        <f t="shared" si="121"/>
        <v>7130216.666666667</v>
      </c>
      <c r="U1634" s="818">
        <f t="shared" si="122"/>
        <v>9.9341052631578941E-2</v>
      </c>
    </row>
    <row r="1635" spans="2:23" ht="17.45" customHeight="1">
      <c r="B1635" s="776">
        <v>16</v>
      </c>
      <c r="C1635" s="947"/>
      <c r="D1635" s="245" t="s">
        <v>6040</v>
      </c>
      <c r="E1635" s="55" t="s">
        <v>6041</v>
      </c>
      <c r="F1635" s="222"/>
      <c r="G1635" s="222"/>
      <c r="H1635" s="223" t="s">
        <v>6053</v>
      </c>
      <c r="I1635" s="57" t="s">
        <v>6054</v>
      </c>
      <c r="J1635" s="57" t="s">
        <v>6055</v>
      </c>
      <c r="K1635" s="224">
        <v>42552</v>
      </c>
      <c r="L1635" s="329">
        <v>44013</v>
      </c>
      <c r="M1635" s="64">
        <v>48</v>
      </c>
      <c r="N1635" s="64">
        <v>20000000</v>
      </c>
      <c r="O1635" s="64">
        <f t="shared" si="119"/>
        <v>416666.66666666669</v>
      </c>
      <c r="P1635" s="116">
        <v>19</v>
      </c>
      <c r="Q1635" s="36">
        <f t="shared" si="120"/>
        <v>7916666.666666667</v>
      </c>
      <c r="R1635" s="61">
        <f>[1]Nissin!K1736</f>
        <v>964898</v>
      </c>
      <c r="S1635" s="61"/>
      <c r="T1635" s="817">
        <f t="shared" si="121"/>
        <v>6951768.666666667</v>
      </c>
      <c r="U1635" s="818">
        <f t="shared" si="122"/>
        <v>0.12188185263157894</v>
      </c>
    </row>
    <row r="1636" spans="2:23" ht="17.45" customHeight="1">
      <c r="B1636" s="776">
        <v>17</v>
      </c>
      <c r="C1636" s="829" t="s">
        <v>6056</v>
      </c>
      <c r="D1636" s="245" t="s">
        <v>6040</v>
      </c>
      <c r="E1636" s="55" t="s">
        <v>6041</v>
      </c>
      <c r="F1636" s="222"/>
      <c r="G1636" s="222"/>
      <c r="H1636" s="223" t="s">
        <v>6057</v>
      </c>
      <c r="I1636" s="57" t="s">
        <v>6058</v>
      </c>
      <c r="J1636" s="57" t="s">
        <v>6059</v>
      </c>
      <c r="K1636" s="224">
        <v>42476</v>
      </c>
      <c r="L1636" s="329">
        <v>43937</v>
      </c>
      <c r="M1636" s="64">
        <v>48</v>
      </c>
      <c r="N1636" s="64">
        <v>20000000</v>
      </c>
      <c r="O1636" s="64">
        <f t="shared" si="119"/>
        <v>416666.66666666669</v>
      </c>
      <c r="P1636" s="116">
        <v>21</v>
      </c>
      <c r="Q1636" s="36">
        <f t="shared" si="120"/>
        <v>8750000</v>
      </c>
      <c r="R1636" s="61">
        <f>[1]Nissin!K1198</f>
        <v>2916595</v>
      </c>
      <c r="S1636" s="61"/>
      <c r="T1636" s="817">
        <f t="shared" si="121"/>
        <v>5833405</v>
      </c>
      <c r="U1636" s="818">
        <f t="shared" si="122"/>
        <v>0.33332514285714288</v>
      </c>
    </row>
    <row r="1637" spans="2:23" ht="17.45" customHeight="1">
      <c r="B1637" s="776">
        <v>18</v>
      </c>
      <c r="C1637" s="829" t="s">
        <v>6056</v>
      </c>
      <c r="D1637" s="245" t="s">
        <v>6040</v>
      </c>
      <c r="E1637" s="55" t="s">
        <v>6041</v>
      </c>
      <c r="F1637" s="222"/>
      <c r="G1637" s="222"/>
      <c r="H1637" s="223" t="s">
        <v>6060</v>
      </c>
      <c r="I1637" s="57" t="s">
        <v>6061</v>
      </c>
      <c r="J1637" s="57" t="s">
        <v>6062</v>
      </c>
      <c r="K1637" s="224">
        <v>42476</v>
      </c>
      <c r="L1637" s="329">
        <v>43937</v>
      </c>
      <c r="M1637" s="64">
        <v>48</v>
      </c>
      <c r="N1637" s="64">
        <v>20000000</v>
      </c>
      <c r="O1637" s="64">
        <f t="shared" si="119"/>
        <v>416666.66666666669</v>
      </c>
      <c r="P1637" s="116">
        <v>21</v>
      </c>
      <c r="Q1637" s="36">
        <f t="shared" si="120"/>
        <v>8750000</v>
      </c>
      <c r="R1637" s="61">
        <f>[1]Nissin!K2010</f>
        <v>7689213</v>
      </c>
      <c r="S1637" s="61"/>
      <c r="T1637" s="817">
        <f t="shared" si="121"/>
        <v>1060787</v>
      </c>
      <c r="U1637" s="818">
        <f t="shared" si="122"/>
        <v>0.87876719999999997</v>
      </c>
    </row>
    <row r="1638" spans="2:23" ht="17.45" customHeight="1">
      <c r="B1638" s="776">
        <v>19</v>
      </c>
      <c r="C1638" s="829" t="s">
        <v>6056</v>
      </c>
      <c r="D1638" s="245" t="s">
        <v>6040</v>
      </c>
      <c r="E1638" s="55" t="s">
        <v>6041</v>
      </c>
      <c r="F1638" s="222"/>
      <c r="G1638" s="222"/>
      <c r="H1638" s="223" t="s">
        <v>6063</v>
      </c>
      <c r="I1638" s="57" t="s">
        <v>6064</v>
      </c>
      <c r="J1638" s="57" t="s">
        <v>6065</v>
      </c>
      <c r="K1638" s="224">
        <v>42476</v>
      </c>
      <c r="L1638" s="329">
        <v>43937</v>
      </c>
      <c r="M1638" s="64">
        <v>48</v>
      </c>
      <c r="N1638" s="64">
        <v>20000000</v>
      </c>
      <c r="O1638" s="64">
        <f t="shared" si="119"/>
        <v>416666.66666666669</v>
      </c>
      <c r="P1638" s="116">
        <v>21</v>
      </c>
      <c r="Q1638" s="36">
        <f t="shared" si="120"/>
        <v>8750000</v>
      </c>
      <c r="R1638" s="831">
        <f>[1]Nissin!K65</f>
        <v>7083440</v>
      </c>
      <c r="S1638" s="831"/>
      <c r="T1638" s="817">
        <f t="shared" si="121"/>
        <v>1666560</v>
      </c>
      <c r="U1638" s="818">
        <f t="shared" si="122"/>
        <v>0.80953600000000003</v>
      </c>
    </row>
    <row r="1639" spans="2:23" ht="17.45" customHeight="1">
      <c r="B1639" s="776">
        <v>20</v>
      </c>
      <c r="C1639" s="829" t="s">
        <v>6066</v>
      </c>
      <c r="D1639" s="245" t="s">
        <v>6040</v>
      </c>
      <c r="E1639" s="55" t="s">
        <v>6041</v>
      </c>
      <c r="F1639" s="222"/>
      <c r="G1639" s="222"/>
      <c r="H1639" s="223" t="s">
        <v>6067</v>
      </c>
      <c r="I1639" s="57" t="s">
        <v>6068</v>
      </c>
      <c r="J1639" s="57" t="s">
        <v>6069</v>
      </c>
      <c r="K1639" s="224">
        <v>42476</v>
      </c>
      <c r="L1639" s="329">
        <v>43937</v>
      </c>
      <c r="M1639" s="64">
        <v>48</v>
      </c>
      <c r="N1639" s="64">
        <v>20000000</v>
      </c>
      <c r="O1639" s="64">
        <f t="shared" si="119"/>
        <v>416666.66666666669</v>
      </c>
      <c r="P1639" s="116">
        <v>21</v>
      </c>
      <c r="Q1639" s="36">
        <f t="shared" si="120"/>
        <v>8750000</v>
      </c>
      <c r="R1639" s="61">
        <f>[1]Nissin!K1667</f>
        <v>5564838</v>
      </c>
      <c r="S1639" s="61"/>
      <c r="T1639" s="817">
        <f t="shared" si="121"/>
        <v>3185162</v>
      </c>
      <c r="U1639" s="818">
        <f t="shared" si="122"/>
        <v>0.6359814857142857</v>
      </c>
    </row>
    <row r="1640" spans="2:23" ht="17.45" customHeight="1">
      <c r="B1640" s="776">
        <v>21</v>
      </c>
      <c r="C1640" s="829" t="s">
        <v>6066</v>
      </c>
      <c r="D1640" s="245" t="s">
        <v>6040</v>
      </c>
      <c r="E1640" s="55" t="s">
        <v>6041</v>
      </c>
      <c r="F1640" s="222"/>
      <c r="G1640" s="222"/>
      <c r="H1640" s="223" t="s">
        <v>6070</v>
      </c>
      <c r="I1640" s="57" t="s">
        <v>6071</v>
      </c>
      <c r="J1640" s="57" t="s">
        <v>6072</v>
      </c>
      <c r="K1640" s="224">
        <v>42476</v>
      </c>
      <c r="L1640" s="329">
        <v>43937</v>
      </c>
      <c r="M1640" s="64">
        <v>48</v>
      </c>
      <c r="N1640" s="64">
        <v>20000000</v>
      </c>
      <c r="O1640" s="64">
        <f t="shared" si="119"/>
        <v>416666.66666666669</v>
      </c>
      <c r="P1640" s="116">
        <v>21</v>
      </c>
      <c r="Q1640" s="36">
        <f t="shared" si="120"/>
        <v>8750000</v>
      </c>
      <c r="R1640" s="832">
        <f>[1]Nissin!K535</f>
        <v>11168058</v>
      </c>
      <c r="S1640" s="832"/>
      <c r="T1640" s="833">
        <f t="shared" si="121"/>
        <v>-2418058</v>
      </c>
      <c r="U1640" s="818">
        <f t="shared" si="122"/>
        <v>1.2763494857142856</v>
      </c>
    </row>
    <row r="1641" spans="2:23" ht="17.45" customHeight="1">
      <c r="B1641" s="776">
        <v>22</v>
      </c>
      <c r="C1641" s="290" t="s">
        <v>6073</v>
      </c>
      <c r="D1641" s="245" t="s">
        <v>6040</v>
      </c>
      <c r="E1641" s="55" t="s">
        <v>6041</v>
      </c>
      <c r="F1641" s="222"/>
      <c r="G1641" s="222"/>
      <c r="H1641" s="223" t="s">
        <v>6074</v>
      </c>
      <c r="I1641" s="57" t="s">
        <v>6075</v>
      </c>
      <c r="J1641" s="57" t="s">
        <v>6076</v>
      </c>
      <c r="K1641" s="224">
        <v>42476</v>
      </c>
      <c r="L1641" s="329">
        <v>43937</v>
      </c>
      <c r="M1641" s="64">
        <v>48</v>
      </c>
      <c r="N1641" s="64">
        <v>20000000</v>
      </c>
      <c r="O1641" s="64">
        <f t="shared" si="119"/>
        <v>416666.66666666669</v>
      </c>
      <c r="P1641" s="116">
        <v>21</v>
      </c>
      <c r="Q1641" s="36">
        <f t="shared" si="120"/>
        <v>8750000</v>
      </c>
      <c r="R1641" s="834">
        <f>[1]Nissin!K1465</f>
        <v>9010146</v>
      </c>
      <c r="S1641" s="834"/>
      <c r="T1641" s="833">
        <f t="shared" si="121"/>
        <v>-260146</v>
      </c>
      <c r="U1641" s="818">
        <f t="shared" si="122"/>
        <v>1.0297309714285714</v>
      </c>
    </row>
    <row r="1642" spans="2:23" ht="17.45" customHeight="1">
      <c r="B1642" s="776">
        <v>23</v>
      </c>
      <c r="C1642" s="829" t="s">
        <v>6066</v>
      </c>
      <c r="D1642" s="245" t="s">
        <v>6040</v>
      </c>
      <c r="E1642" s="55" t="s">
        <v>6041</v>
      </c>
      <c r="F1642" s="222"/>
      <c r="G1642" s="222"/>
      <c r="H1642" s="223" t="s">
        <v>6077</v>
      </c>
      <c r="I1642" s="57" t="s">
        <v>6078</v>
      </c>
      <c r="J1642" s="57" t="s">
        <v>6079</v>
      </c>
      <c r="K1642" s="224">
        <v>42476</v>
      </c>
      <c r="L1642" s="329">
        <v>43937</v>
      </c>
      <c r="M1642" s="64">
        <v>48</v>
      </c>
      <c r="N1642" s="64">
        <v>20000000</v>
      </c>
      <c r="O1642" s="64">
        <f t="shared" si="119"/>
        <v>416666.66666666669</v>
      </c>
      <c r="P1642" s="116">
        <v>21</v>
      </c>
      <c r="Q1642" s="36">
        <f t="shared" si="120"/>
        <v>8750000</v>
      </c>
      <c r="R1642" s="832">
        <f>[1]Nissin!K1001</f>
        <v>13641207</v>
      </c>
      <c r="S1642" s="832"/>
      <c r="T1642" s="833">
        <f>Q1642-R1642</f>
        <v>-4891207</v>
      </c>
      <c r="U1642" s="818">
        <f t="shared" si="122"/>
        <v>1.5589950857142858</v>
      </c>
      <c r="W1642" s="835">
        <f>R1642/24</f>
        <v>568383.625</v>
      </c>
    </row>
    <row r="1643" spans="2:23" ht="17.45" customHeight="1">
      <c r="B1643" s="776">
        <v>24</v>
      </c>
      <c r="C1643" s="829" t="s">
        <v>6056</v>
      </c>
      <c r="D1643" s="245" t="s">
        <v>6040</v>
      </c>
      <c r="E1643" s="55" t="s">
        <v>6041</v>
      </c>
      <c r="F1643" s="222"/>
      <c r="G1643" s="222"/>
      <c r="H1643" s="223" t="s">
        <v>6080</v>
      </c>
      <c r="I1643" s="57" t="s">
        <v>6081</v>
      </c>
      <c r="J1643" s="57" t="s">
        <v>6082</v>
      </c>
      <c r="K1643" s="224">
        <v>42476</v>
      </c>
      <c r="L1643" s="329">
        <v>43937</v>
      </c>
      <c r="M1643" s="64">
        <v>48</v>
      </c>
      <c r="N1643" s="64">
        <v>20000000</v>
      </c>
      <c r="O1643" s="64">
        <f t="shared" si="119"/>
        <v>416666.66666666669</v>
      </c>
      <c r="P1643" s="116">
        <v>21</v>
      </c>
      <c r="Q1643" s="36">
        <f t="shared" si="120"/>
        <v>8750000</v>
      </c>
      <c r="R1643" s="61">
        <f>[1]Nissin!K802</f>
        <v>4247237</v>
      </c>
      <c r="S1643" s="61"/>
      <c r="T1643" s="817">
        <f>Q1643-R1643</f>
        <v>4502763</v>
      </c>
      <c r="U1643" s="818">
        <f t="shared" si="122"/>
        <v>0.48539851428571429</v>
      </c>
    </row>
    <row r="1644" spans="2:23" ht="17.45" customHeight="1">
      <c r="B1644" s="776">
        <v>25</v>
      </c>
      <c r="C1644" s="829" t="s">
        <v>6056</v>
      </c>
      <c r="D1644" s="245" t="s">
        <v>6040</v>
      </c>
      <c r="E1644" s="55" t="s">
        <v>6041</v>
      </c>
      <c r="F1644" s="222"/>
      <c r="G1644" s="222"/>
      <c r="H1644" s="223" t="s">
        <v>6083</v>
      </c>
      <c r="I1644" s="57" t="s">
        <v>6084</v>
      </c>
      <c r="J1644" s="57" t="s">
        <v>6085</v>
      </c>
      <c r="K1644" s="224">
        <v>42476</v>
      </c>
      <c r="L1644" s="329">
        <v>43937</v>
      </c>
      <c r="M1644" s="64">
        <v>48</v>
      </c>
      <c r="N1644" s="64">
        <v>20000000</v>
      </c>
      <c r="O1644" s="64">
        <f t="shared" si="119"/>
        <v>416666.66666666669</v>
      </c>
      <c r="P1644" s="116">
        <v>21</v>
      </c>
      <c r="Q1644" s="36">
        <f t="shared" si="120"/>
        <v>8750000</v>
      </c>
      <c r="R1644" s="61">
        <f>[1]Nissin!K403</f>
        <v>4580626</v>
      </c>
      <c r="S1644" s="61"/>
      <c r="T1644" s="817">
        <f>Q1644-R1644</f>
        <v>4169374</v>
      </c>
      <c r="U1644" s="818">
        <f t="shared" si="122"/>
        <v>0.5235001142857143</v>
      </c>
    </row>
    <row r="1645" spans="2:23" ht="17.45" customHeight="1">
      <c r="B1645" s="776">
        <v>26</v>
      </c>
      <c r="C1645" s="290" t="s">
        <v>6056</v>
      </c>
      <c r="D1645" s="245" t="s">
        <v>6040</v>
      </c>
      <c r="E1645" s="55" t="s">
        <v>6041</v>
      </c>
      <c r="F1645" s="222"/>
      <c r="G1645" s="222"/>
      <c r="H1645" s="223" t="s">
        <v>6086</v>
      </c>
      <c r="I1645" s="57" t="s">
        <v>6087</v>
      </c>
      <c r="J1645" s="57" t="s">
        <v>6088</v>
      </c>
      <c r="K1645" s="224">
        <v>42476</v>
      </c>
      <c r="L1645" s="329">
        <v>43937</v>
      </c>
      <c r="M1645" s="64">
        <v>48</v>
      </c>
      <c r="N1645" s="64">
        <v>20000000</v>
      </c>
      <c r="O1645" s="64">
        <f t="shared" si="119"/>
        <v>416666.66666666669</v>
      </c>
      <c r="P1645" s="116">
        <v>21</v>
      </c>
      <c r="Q1645" s="36">
        <f t="shared" si="120"/>
        <v>8750000</v>
      </c>
      <c r="R1645" s="61">
        <f>[1]Nissin!K1264</f>
        <v>3464539</v>
      </c>
      <c r="S1645" s="61"/>
      <c r="T1645" s="817">
        <f t="shared" ref="T1645:T1650" si="123">Q1645-R1645</f>
        <v>5285461</v>
      </c>
      <c r="U1645" s="818">
        <f t="shared" si="122"/>
        <v>0.39594731428571428</v>
      </c>
    </row>
    <row r="1646" spans="2:23" ht="17.45" customHeight="1">
      <c r="B1646" s="776">
        <v>27</v>
      </c>
      <c r="C1646" s="304" t="s">
        <v>6039</v>
      </c>
      <c r="D1646" s="245" t="s">
        <v>6040</v>
      </c>
      <c r="E1646" s="55" t="s">
        <v>6041</v>
      </c>
      <c r="F1646" s="222"/>
      <c r="G1646" s="222"/>
      <c r="H1646" s="223" t="s">
        <v>6089</v>
      </c>
      <c r="I1646" s="57" t="s">
        <v>6090</v>
      </c>
      <c r="J1646" s="57" t="s">
        <v>6091</v>
      </c>
      <c r="K1646" s="224">
        <v>42476</v>
      </c>
      <c r="L1646" s="329">
        <v>43937</v>
      </c>
      <c r="M1646" s="64">
        <v>48</v>
      </c>
      <c r="N1646" s="64">
        <v>20000000</v>
      </c>
      <c r="O1646" s="64">
        <f t="shared" si="119"/>
        <v>416666.66666666669</v>
      </c>
      <c r="P1646" s="116">
        <v>21</v>
      </c>
      <c r="Q1646" s="36">
        <f t="shared" si="120"/>
        <v>8750000</v>
      </c>
      <c r="R1646" s="61">
        <f>[1]Nissin!K1874</f>
        <v>781780</v>
      </c>
      <c r="S1646" s="61"/>
      <c r="T1646" s="817">
        <f t="shared" si="123"/>
        <v>7968220</v>
      </c>
      <c r="U1646" s="818">
        <f t="shared" si="122"/>
        <v>8.9346285714285711E-2</v>
      </c>
    </row>
    <row r="1647" spans="2:23" ht="17.45" customHeight="1">
      <c r="B1647" s="776">
        <v>28</v>
      </c>
      <c r="C1647" s="829" t="s">
        <v>6092</v>
      </c>
      <c r="D1647" s="245" t="s">
        <v>6040</v>
      </c>
      <c r="E1647" s="55" t="s">
        <v>6041</v>
      </c>
      <c r="F1647" s="222"/>
      <c r="G1647" s="222"/>
      <c r="H1647" s="223" t="s">
        <v>6093</v>
      </c>
      <c r="I1647" s="57" t="s">
        <v>6094</v>
      </c>
      <c r="J1647" s="57" t="s">
        <v>6095</v>
      </c>
      <c r="K1647" s="224">
        <v>42476</v>
      </c>
      <c r="L1647" s="329">
        <v>43937</v>
      </c>
      <c r="M1647" s="64">
        <v>48</v>
      </c>
      <c r="N1647" s="64">
        <v>20000000</v>
      </c>
      <c r="O1647" s="64">
        <f t="shared" si="119"/>
        <v>416666.66666666669</v>
      </c>
      <c r="P1647" s="116">
        <v>21</v>
      </c>
      <c r="Q1647" s="36">
        <f t="shared" si="120"/>
        <v>8750000</v>
      </c>
      <c r="R1647" s="61">
        <f>[1]Nissin!K867</f>
        <v>1994250</v>
      </c>
      <c r="S1647" s="61"/>
      <c r="T1647" s="817">
        <f>Q1647-R1647</f>
        <v>6755750</v>
      </c>
      <c r="U1647" s="818">
        <f t="shared" si="122"/>
        <v>0.22791428571428571</v>
      </c>
    </row>
    <row r="1648" spans="2:23" ht="17.45" customHeight="1">
      <c r="B1648" s="776">
        <v>29</v>
      </c>
      <c r="C1648" s="290" t="s">
        <v>6096</v>
      </c>
      <c r="D1648" s="245" t="s">
        <v>6040</v>
      </c>
      <c r="E1648" s="55" t="s">
        <v>6041</v>
      </c>
      <c r="F1648" s="222"/>
      <c r="G1648" s="222"/>
      <c r="H1648" s="223" t="s">
        <v>6097</v>
      </c>
      <c r="I1648" s="57" t="s">
        <v>6098</v>
      </c>
      <c r="J1648" s="57" t="s">
        <v>6099</v>
      </c>
      <c r="K1648" s="224">
        <v>42517</v>
      </c>
      <c r="L1648" s="329">
        <v>43978</v>
      </c>
      <c r="M1648" s="64">
        <v>48</v>
      </c>
      <c r="N1648" s="64">
        <v>20000000</v>
      </c>
      <c r="O1648" s="64">
        <f t="shared" si="119"/>
        <v>416666.66666666669</v>
      </c>
      <c r="P1648" s="116">
        <v>20</v>
      </c>
      <c r="Q1648" s="36">
        <f t="shared" si="120"/>
        <v>8333333.333333334</v>
      </c>
      <c r="R1648" s="61">
        <f>[1]Nissin!K1599</f>
        <v>2756315</v>
      </c>
      <c r="S1648" s="61"/>
      <c r="T1648" s="817">
        <f t="shared" si="123"/>
        <v>5577018.333333334</v>
      </c>
      <c r="U1648" s="818">
        <f t="shared" si="122"/>
        <v>0.33075779999999999</v>
      </c>
    </row>
    <row r="1649" spans="2:23" ht="17.45" customHeight="1">
      <c r="B1649" s="776">
        <v>30</v>
      </c>
      <c r="C1649" s="829" t="s">
        <v>6056</v>
      </c>
      <c r="D1649" s="245" t="s">
        <v>6040</v>
      </c>
      <c r="E1649" s="55" t="s">
        <v>6041</v>
      </c>
      <c r="F1649" s="222"/>
      <c r="G1649" s="222"/>
      <c r="H1649" s="223" t="s">
        <v>6100</v>
      </c>
      <c r="I1649" s="57" t="s">
        <v>6101</v>
      </c>
      <c r="J1649" s="57" t="s">
        <v>6102</v>
      </c>
      <c r="K1649" s="224">
        <v>42476</v>
      </c>
      <c r="L1649" s="329">
        <v>43937</v>
      </c>
      <c r="M1649" s="64">
        <v>48</v>
      </c>
      <c r="N1649" s="64">
        <v>20000000</v>
      </c>
      <c r="O1649" s="64">
        <f t="shared" si="119"/>
        <v>416666.66666666669</v>
      </c>
      <c r="P1649" s="116">
        <v>21</v>
      </c>
      <c r="Q1649" s="36">
        <f t="shared" si="120"/>
        <v>8750000</v>
      </c>
      <c r="R1649" s="61">
        <f>[1]Nissin!K1132</f>
        <v>7524574</v>
      </c>
      <c r="S1649" s="61"/>
      <c r="T1649" s="817">
        <f t="shared" si="123"/>
        <v>1225426</v>
      </c>
      <c r="U1649" s="818">
        <f t="shared" si="122"/>
        <v>0.85995131428571425</v>
      </c>
    </row>
    <row r="1650" spans="2:23" ht="17.45" customHeight="1">
      <c r="B1650" s="776">
        <v>31</v>
      </c>
      <c r="C1650" s="829" t="s">
        <v>6092</v>
      </c>
      <c r="D1650" s="245" t="s">
        <v>6040</v>
      </c>
      <c r="E1650" s="55" t="s">
        <v>6041</v>
      </c>
      <c r="F1650" s="222"/>
      <c r="G1650" s="222"/>
      <c r="H1650" s="223" t="s">
        <v>6103</v>
      </c>
      <c r="I1650" s="57" t="s">
        <v>6104</v>
      </c>
      <c r="J1650" s="57" t="s">
        <v>6105</v>
      </c>
      <c r="K1650" s="224">
        <v>42476</v>
      </c>
      <c r="L1650" s="329">
        <v>43937</v>
      </c>
      <c r="M1650" s="64">
        <v>48</v>
      </c>
      <c r="N1650" s="64">
        <v>20000000</v>
      </c>
      <c r="O1650" s="64">
        <f t="shared" si="119"/>
        <v>416666.66666666669</v>
      </c>
      <c r="P1650" s="116">
        <v>21</v>
      </c>
      <c r="Q1650" s="36">
        <f t="shared" si="120"/>
        <v>8750000</v>
      </c>
      <c r="R1650" s="61">
        <f>[1]Nissin!K1066</f>
        <v>4311432</v>
      </c>
      <c r="S1650" s="61"/>
      <c r="T1650" s="817">
        <f t="shared" si="123"/>
        <v>4438568</v>
      </c>
      <c r="U1650" s="818">
        <f t="shared" si="122"/>
        <v>0.4927350857142857</v>
      </c>
    </row>
    <row r="1651" spans="2:23" ht="17.45" customHeight="1">
      <c r="B1651" s="776">
        <v>32</v>
      </c>
      <c r="C1651" s="829" t="s">
        <v>6066</v>
      </c>
      <c r="D1651" s="245" t="s">
        <v>6040</v>
      </c>
      <c r="E1651" s="55" t="s">
        <v>6041</v>
      </c>
      <c r="F1651" s="222"/>
      <c r="G1651" s="222"/>
      <c r="H1651" s="223" t="s">
        <v>6106</v>
      </c>
      <c r="I1651" s="57" t="s">
        <v>6107</v>
      </c>
      <c r="J1651" s="57" t="s">
        <v>6108</v>
      </c>
      <c r="K1651" s="224">
        <v>42476</v>
      </c>
      <c r="L1651" s="329">
        <v>43937</v>
      </c>
      <c r="M1651" s="64">
        <v>48</v>
      </c>
      <c r="N1651" s="64">
        <v>20000000</v>
      </c>
      <c r="O1651" s="64">
        <f t="shared" si="119"/>
        <v>416666.66666666669</v>
      </c>
      <c r="P1651" s="116">
        <v>21</v>
      </c>
      <c r="Q1651" s="36">
        <f t="shared" si="120"/>
        <v>8750000</v>
      </c>
      <c r="R1651" s="832">
        <f>[1]Nissin!K735</f>
        <v>9558763</v>
      </c>
      <c r="S1651" s="832"/>
      <c r="T1651" s="833">
        <f>Q1651-R1651</f>
        <v>-808763</v>
      </c>
      <c r="U1651" s="818">
        <f t="shared" si="122"/>
        <v>1.0924300571428571</v>
      </c>
    </row>
    <row r="1652" spans="2:23" ht="17.45" customHeight="1">
      <c r="B1652" s="776">
        <v>33</v>
      </c>
      <c r="C1652" s="829" t="s">
        <v>6056</v>
      </c>
      <c r="D1652" s="245" t="s">
        <v>6040</v>
      </c>
      <c r="E1652" s="55" t="s">
        <v>6041</v>
      </c>
      <c r="F1652" s="222"/>
      <c r="G1652" s="222"/>
      <c r="H1652" s="223" t="s">
        <v>6109</v>
      </c>
      <c r="I1652" s="57" t="s">
        <v>6110</v>
      </c>
      <c r="J1652" s="57" t="s">
        <v>6111</v>
      </c>
      <c r="K1652" s="224">
        <v>42476</v>
      </c>
      <c r="L1652" s="329">
        <v>43937</v>
      </c>
      <c r="M1652" s="64">
        <v>48</v>
      </c>
      <c r="N1652" s="64">
        <v>20000000</v>
      </c>
      <c r="O1652" s="64">
        <f t="shared" si="119"/>
        <v>416666.66666666669</v>
      </c>
      <c r="P1652" s="116">
        <v>21</v>
      </c>
      <c r="Q1652" s="36">
        <f t="shared" si="120"/>
        <v>8750000</v>
      </c>
      <c r="R1652" s="61">
        <f>[1]Nissin!K601</f>
        <v>3788333</v>
      </c>
      <c r="S1652" s="61"/>
      <c r="T1652" s="817">
        <f>Q1652-R1652</f>
        <v>4961667</v>
      </c>
      <c r="U1652" s="818">
        <f t="shared" si="122"/>
        <v>0.43295234285714285</v>
      </c>
    </row>
    <row r="1653" spans="2:23" ht="17.45" customHeight="1">
      <c r="B1653" s="776">
        <v>34</v>
      </c>
      <c r="C1653" s="304" t="s">
        <v>6112</v>
      </c>
      <c r="D1653" s="245" t="s">
        <v>6040</v>
      </c>
      <c r="E1653" s="55" t="s">
        <v>6041</v>
      </c>
      <c r="F1653" s="222"/>
      <c r="G1653" s="222"/>
      <c r="H1653" s="223" t="s">
        <v>6113</v>
      </c>
      <c r="I1653" s="57" t="s">
        <v>6114</v>
      </c>
      <c r="J1653" s="57" t="s">
        <v>6115</v>
      </c>
      <c r="K1653" s="224">
        <v>42476</v>
      </c>
      <c r="L1653" s="329">
        <v>43937</v>
      </c>
      <c r="M1653" s="64">
        <v>48</v>
      </c>
      <c r="N1653" s="64">
        <v>20000000</v>
      </c>
      <c r="O1653" s="64">
        <f t="shared" si="119"/>
        <v>416666.66666666669</v>
      </c>
      <c r="P1653" s="116">
        <v>21</v>
      </c>
      <c r="Q1653" s="36">
        <f t="shared" si="120"/>
        <v>8750000</v>
      </c>
      <c r="R1653" s="832">
        <f>[1]Nissin!K668</f>
        <v>10002198</v>
      </c>
      <c r="S1653" s="832"/>
      <c r="T1653" s="833">
        <f>Q1653-R1653</f>
        <v>-1252198</v>
      </c>
      <c r="U1653" s="818">
        <f t="shared" si="122"/>
        <v>1.1431083428571429</v>
      </c>
    </row>
    <row r="1654" spans="2:23" ht="17.45" customHeight="1">
      <c r="B1654" s="776">
        <v>35</v>
      </c>
      <c r="C1654" s="290" t="s">
        <v>6112</v>
      </c>
      <c r="D1654" s="221" t="s">
        <v>6040</v>
      </c>
      <c r="E1654" s="55" t="s">
        <v>6041</v>
      </c>
      <c r="F1654" s="222"/>
      <c r="G1654" s="222"/>
      <c r="H1654" s="223" t="s">
        <v>6116</v>
      </c>
      <c r="I1654" s="57" t="s">
        <v>6117</v>
      </c>
      <c r="J1654" s="57" t="s">
        <v>6118</v>
      </c>
      <c r="K1654" s="224">
        <v>42476</v>
      </c>
      <c r="L1654" s="329">
        <v>43937</v>
      </c>
      <c r="M1654" s="64">
        <v>48</v>
      </c>
      <c r="N1654" s="64">
        <v>20000000</v>
      </c>
      <c r="O1654" s="64">
        <f t="shared" si="119"/>
        <v>416666.66666666669</v>
      </c>
      <c r="P1654" s="116">
        <v>21</v>
      </c>
      <c r="Q1654" s="36">
        <f t="shared" si="120"/>
        <v>8750000</v>
      </c>
      <c r="R1654" s="61">
        <f>[1]Nissin!K264</f>
        <v>7778886</v>
      </c>
      <c r="S1654" s="61"/>
      <c r="T1654" s="817">
        <f>Q1654-R1654</f>
        <v>971114</v>
      </c>
      <c r="U1654" s="818">
        <f t="shared" si="122"/>
        <v>0.8890155428571429</v>
      </c>
    </row>
    <row r="1655" spans="2:23" ht="17.45" customHeight="1">
      <c r="B1655" s="776">
        <v>36</v>
      </c>
      <c r="C1655" s="57" t="s">
        <v>6119</v>
      </c>
      <c r="D1655" s="836" t="s">
        <v>6120</v>
      </c>
      <c r="E1655" s="55" t="s">
        <v>6121</v>
      </c>
      <c r="F1655" s="222"/>
      <c r="G1655" s="222"/>
      <c r="H1655" s="223" t="s">
        <v>6122</v>
      </c>
      <c r="I1655" s="57" t="s">
        <v>6123</v>
      </c>
      <c r="J1655" s="57" t="s">
        <v>6124</v>
      </c>
      <c r="K1655" s="837">
        <v>41995</v>
      </c>
      <c r="L1655" s="838">
        <v>43091</v>
      </c>
      <c r="M1655" s="789">
        <v>36</v>
      </c>
      <c r="N1655" s="789">
        <f>2530000*36</f>
        <v>91080000</v>
      </c>
      <c r="O1655" s="789">
        <f>N1655/M1655</f>
        <v>2530000</v>
      </c>
      <c r="P1655" s="35">
        <v>36</v>
      </c>
      <c r="Q1655" s="36">
        <f t="shared" si="120"/>
        <v>91080000</v>
      </c>
      <c r="R1655" s="61">
        <f>[1]JBA!J52</f>
        <v>18605182</v>
      </c>
      <c r="S1655" s="61"/>
      <c r="T1655" s="817">
        <f t="shared" ref="T1655:T1660" si="124">Q1655-R1655</f>
        <v>72474818</v>
      </c>
      <c r="U1655" s="818">
        <f t="shared" si="122"/>
        <v>0.204272968818621</v>
      </c>
    </row>
    <row r="1656" spans="2:23" ht="17.45" customHeight="1">
      <c r="B1656" s="776">
        <v>37</v>
      </c>
      <c r="C1656" s="290" t="s">
        <v>6125</v>
      </c>
      <c r="D1656" s="221" t="s">
        <v>6126</v>
      </c>
      <c r="E1656" s="55" t="s">
        <v>6127</v>
      </c>
      <c r="F1656" s="222"/>
      <c r="G1656" s="222"/>
      <c r="H1656" s="223" t="s">
        <v>6128</v>
      </c>
      <c r="I1656" s="291" t="s">
        <v>6129</v>
      </c>
      <c r="J1656" s="291" t="s">
        <v>6130</v>
      </c>
      <c r="K1656" s="224">
        <v>42583</v>
      </c>
      <c r="L1656" s="329">
        <v>44409</v>
      </c>
      <c r="M1656" s="64">
        <v>60</v>
      </c>
      <c r="N1656" s="64">
        <f>390000000/5</f>
        <v>78000000</v>
      </c>
      <c r="O1656" s="64">
        <f>N1656/M1656</f>
        <v>1300000</v>
      </c>
      <c r="P1656" s="116">
        <v>23</v>
      </c>
      <c r="Q1656" s="36">
        <f t="shared" si="120"/>
        <v>29900000</v>
      </c>
      <c r="R1656" s="61">
        <f>[1]Indokarlo!K392</f>
        <v>13904185</v>
      </c>
      <c r="S1656" s="61"/>
      <c r="T1656" s="817">
        <f t="shared" si="124"/>
        <v>15995815</v>
      </c>
      <c r="U1656" s="818">
        <f t="shared" si="122"/>
        <v>0.46502290969899668</v>
      </c>
    </row>
    <row r="1657" spans="2:23" ht="17.45" customHeight="1">
      <c r="B1657" s="776">
        <v>38</v>
      </c>
      <c r="C1657" s="114" t="s">
        <v>6131</v>
      </c>
      <c r="D1657" s="53" t="s">
        <v>84</v>
      </c>
      <c r="E1657" s="107" t="s">
        <v>6132</v>
      </c>
      <c r="F1657" s="111"/>
      <c r="G1657" s="111"/>
      <c r="H1657" s="112" t="s">
        <v>6133</v>
      </c>
      <c r="I1657" s="113" t="s">
        <v>6134</v>
      </c>
      <c r="J1657" s="113" t="s">
        <v>6135</v>
      </c>
      <c r="K1657" s="58">
        <v>42158</v>
      </c>
      <c r="L1657" s="816">
        <v>43254</v>
      </c>
      <c r="M1657" s="125">
        <v>36</v>
      </c>
      <c r="N1657" s="115">
        <v>126000000</v>
      </c>
      <c r="O1657" s="789">
        <f t="shared" ref="O1657:O1720" si="125">N1657/M1657</f>
        <v>3500000</v>
      </c>
      <c r="P1657" s="116">
        <v>36</v>
      </c>
      <c r="Q1657" s="36">
        <f t="shared" si="120"/>
        <v>126000000</v>
      </c>
      <c r="R1657" s="61">
        <f>[1]KRM!J684</f>
        <v>34368129</v>
      </c>
      <c r="S1657" s="61"/>
      <c r="T1657" s="817">
        <f t="shared" si="124"/>
        <v>91631871</v>
      </c>
      <c r="U1657" s="818">
        <f t="shared" si="122"/>
        <v>0.27276292857142859</v>
      </c>
      <c r="W1657" s="835">
        <f>R1657/36</f>
        <v>954670.25</v>
      </c>
    </row>
    <row r="1658" spans="2:23" ht="17.45" customHeight="1">
      <c r="B1658" s="776">
        <v>39</v>
      </c>
      <c r="C1658" s="839" t="s">
        <v>6136</v>
      </c>
      <c r="D1658" s="53" t="s">
        <v>84</v>
      </c>
      <c r="E1658" s="107" t="s">
        <v>6132</v>
      </c>
      <c r="F1658" s="111"/>
      <c r="G1658" s="111"/>
      <c r="H1658" s="112" t="s">
        <v>6137</v>
      </c>
      <c r="I1658" s="840" t="s">
        <v>6138</v>
      </c>
      <c r="J1658" s="840" t="s">
        <v>6139</v>
      </c>
      <c r="K1658" s="58">
        <v>42129</v>
      </c>
      <c r="L1658" s="816">
        <v>43225</v>
      </c>
      <c r="M1658" s="125">
        <v>36</v>
      </c>
      <c r="N1658" s="115">
        <v>126000000</v>
      </c>
      <c r="O1658" s="64">
        <f t="shared" si="125"/>
        <v>3500000</v>
      </c>
      <c r="P1658" s="116">
        <v>36</v>
      </c>
      <c r="Q1658" s="36">
        <f t="shared" si="120"/>
        <v>126000000</v>
      </c>
      <c r="R1658" s="61">
        <f>[1]KRM!J628</f>
        <v>63193415</v>
      </c>
      <c r="S1658" s="61"/>
      <c r="T1658" s="817">
        <f t="shared" si="124"/>
        <v>62806585</v>
      </c>
      <c r="U1658" s="818">
        <f t="shared" si="122"/>
        <v>0.50153503968253965</v>
      </c>
      <c r="W1658" s="835">
        <f>R1658/36</f>
        <v>1755372.638888889</v>
      </c>
    </row>
    <row r="1659" spans="2:23" ht="17.45" customHeight="1">
      <c r="B1659" s="776">
        <v>40</v>
      </c>
      <c r="C1659" s="839" t="s">
        <v>6140</v>
      </c>
      <c r="D1659" s="53" t="s">
        <v>84</v>
      </c>
      <c r="E1659" s="107" t="s">
        <v>6141</v>
      </c>
      <c r="F1659" s="111"/>
      <c r="G1659" s="111"/>
      <c r="H1659" s="112" t="s">
        <v>6142</v>
      </c>
      <c r="I1659" s="113" t="s">
        <v>6143</v>
      </c>
      <c r="J1659" s="113" t="s">
        <v>6144</v>
      </c>
      <c r="K1659" s="58">
        <v>42158</v>
      </c>
      <c r="L1659" s="816">
        <v>43254</v>
      </c>
      <c r="M1659" s="125">
        <v>36</v>
      </c>
      <c r="N1659" s="115">
        <v>88200000</v>
      </c>
      <c r="O1659" s="64">
        <f t="shared" si="125"/>
        <v>2450000</v>
      </c>
      <c r="P1659" s="116">
        <v>36</v>
      </c>
      <c r="Q1659" s="36">
        <f t="shared" si="120"/>
        <v>88200000</v>
      </c>
      <c r="R1659" s="61">
        <f>[1]KRM!J741</f>
        <v>21953579</v>
      </c>
      <c r="S1659" s="61"/>
      <c r="T1659" s="817">
        <f t="shared" si="124"/>
        <v>66246421</v>
      </c>
      <c r="U1659" s="818">
        <f t="shared" si="122"/>
        <v>0.24890679138321994</v>
      </c>
    </row>
    <row r="1660" spans="2:23" ht="17.45" customHeight="1">
      <c r="B1660" s="776">
        <v>41</v>
      </c>
      <c r="C1660" s="57" t="s">
        <v>6145</v>
      </c>
      <c r="D1660" s="328" t="s">
        <v>6146</v>
      </c>
      <c r="E1660" s="55" t="s">
        <v>6022</v>
      </c>
      <c r="F1660" s="222"/>
      <c r="G1660" s="222"/>
      <c r="H1660" s="223" t="s">
        <v>6147</v>
      </c>
      <c r="I1660" s="57" t="s">
        <v>6148</v>
      </c>
      <c r="J1660" s="57" t="s">
        <v>6149</v>
      </c>
      <c r="K1660" s="224">
        <v>42278</v>
      </c>
      <c r="L1660" s="329">
        <v>43009</v>
      </c>
      <c r="M1660" s="64">
        <v>24</v>
      </c>
      <c r="N1660" s="64">
        <v>24000000</v>
      </c>
      <c r="O1660" s="64">
        <f t="shared" si="125"/>
        <v>1000000</v>
      </c>
      <c r="P1660" s="116">
        <v>24</v>
      </c>
      <c r="Q1660" s="36">
        <f t="shared" si="120"/>
        <v>24000000</v>
      </c>
      <c r="R1660" s="61">
        <f>'[1]Mr. Inaba'!J44</f>
        <v>3022360</v>
      </c>
      <c r="S1660" s="61"/>
      <c r="T1660" s="817">
        <f t="shared" si="124"/>
        <v>20977640</v>
      </c>
      <c r="U1660" s="818">
        <f t="shared" si="122"/>
        <v>0.12593166666666666</v>
      </c>
    </row>
    <row r="1661" spans="2:23" ht="17.45" customHeight="1">
      <c r="B1661" s="776">
        <v>42</v>
      </c>
      <c r="C1661" s="290" t="s">
        <v>6150</v>
      </c>
      <c r="D1661" s="245" t="s">
        <v>6126</v>
      </c>
      <c r="E1661" s="55" t="s">
        <v>6151</v>
      </c>
      <c r="F1661" s="222"/>
      <c r="G1661" s="222"/>
      <c r="H1661" s="223" t="s">
        <v>6152</v>
      </c>
      <c r="I1661" s="291" t="s">
        <v>6153</v>
      </c>
      <c r="J1661" s="291" t="s">
        <v>6154</v>
      </c>
      <c r="K1661" s="224">
        <v>42583</v>
      </c>
      <c r="L1661" s="329">
        <v>44409</v>
      </c>
      <c r="M1661" s="64">
        <v>60</v>
      </c>
      <c r="N1661" s="64">
        <v>90000000</v>
      </c>
      <c r="O1661" s="64">
        <f t="shared" si="125"/>
        <v>1500000</v>
      </c>
      <c r="P1661" s="116">
        <v>24</v>
      </c>
      <c r="Q1661" s="36">
        <f t="shared" si="120"/>
        <v>36000000</v>
      </c>
      <c r="R1661" s="61">
        <f>[1]Indokarlo!K236</f>
        <v>17277487</v>
      </c>
      <c r="S1661" s="61"/>
      <c r="T1661" s="817">
        <f>Q1661-R1661</f>
        <v>18722513</v>
      </c>
      <c r="U1661" s="818">
        <f t="shared" si="122"/>
        <v>0.47993019444444446</v>
      </c>
    </row>
    <row r="1662" spans="2:23" ht="17.45" customHeight="1">
      <c r="B1662" s="776">
        <v>43</v>
      </c>
      <c r="C1662" s="841" t="s">
        <v>6125</v>
      </c>
      <c r="D1662" s="221" t="s">
        <v>6126</v>
      </c>
      <c r="E1662" s="55" t="s">
        <v>6127</v>
      </c>
      <c r="F1662" s="222"/>
      <c r="G1662" s="222"/>
      <c r="H1662" s="223" t="s">
        <v>6155</v>
      </c>
      <c r="I1662" s="291" t="s">
        <v>6156</v>
      </c>
      <c r="J1662" s="291" t="s">
        <v>6157</v>
      </c>
      <c r="K1662" s="224">
        <v>42583</v>
      </c>
      <c r="L1662" s="329">
        <v>44409</v>
      </c>
      <c r="M1662" s="64">
        <v>60</v>
      </c>
      <c r="N1662" s="64">
        <f t="shared" ref="N1662:N1732" si="126">390000000/5</f>
        <v>78000000</v>
      </c>
      <c r="O1662" s="64">
        <f t="shared" si="125"/>
        <v>1300000</v>
      </c>
      <c r="P1662" s="116">
        <v>24</v>
      </c>
      <c r="Q1662" s="36">
        <f t="shared" si="120"/>
        <v>31200000</v>
      </c>
      <c r="R1662" s="61">
        <f>[1]Indokarlo!K315</f>
        <v>9862561</v>
      </c>
      <c r="S1662" s="61"/>
      <c r="T1662" s="817">
        <f>Q1662-R1662</f>
        <v>21337439</v>
      </c>
      <c r="U1662" s="818">
        <f t="shared" si="122"/>
        <v>0.31610772435897438</v>
      </c>
    </row>
    <row r="1663" spans="2:23" ht="17.45" customHeight="1">
      <c r="B1663" s="776">
        <v>44</v>
      </c>
      <c r="C1663" s="221" t="s">
        <v>6158</v>
      </c>
      <c r="D1663" s="53" t="s">
        <v>84</v>
      </c>
      <c r="E1663" s="107" t="s">
        <v>6159</v>
      </c>
      <c r="F1663" s="111"/>
      <c r="G1663" s="111"/>
      <c r="H1663" s="112" t="s">
        <v>6160</v>
      </c>
      <c r="I1663" s="113" t="s">
        <v>6161</v>
      </c>
      <c r="J1663" s="113" t="s">
        <v>6162</v>
      </c>
      <c r="K1663" s="58">
        <v>42550</v>
      </c>
      <c r="L1663" s="816">
        <v>43645</v>
      </c>
      <c r="M1663" s="114">
        <v>36</v>
      </c>
      <c r="N1663" s="115">
        <v>54000000</v>
      </c>
      <c r="O1663" s="64">
        <f t="shared" si="125"/>
        <v>1500000</v>
      </c>
      <c r="P1663" s="116">
        <v>36</v>
      </c>
      <c r="Q1663" s="117">
        <f t="shared" si="120"/>
        <v>54000000</v>
      </c>
      <c r="R1663" s="61">
        <f>[1]KRM!J1791</f>
        <v>11789190</v>
      </c>
      <c r="S1663" s="61"/>
      <c r="T1663" s="817">
        <f>Q1663-R1663</f>
        <v>42210810</v>
      </c>
      <c r="U1663" s="818">
        <f t="shared" si="122"/>
        <v>0.21831833333333334</v>
      </c>
    </row>
    <row r="1664" spans="2:23" ht="17.45" customHeight="1">
      <c r="B1664" s="776">
        <v>45</v>
      </c>
      <c r="C1664" s="842" t="s">
        <v>6125</v>
      </c>
      <c r="D1664" s="245" t="s">
        <v>6126</v>
      </c>
      <c r="E1664" s="55" t="s">
        <v>6127</v>
      </c>
      <c r="F1664" s="222"/>
      <c r="G1664" s="222"/>
      <c r="H1664" s="223" t="s">
        <v>6163</v>
      </c>
      <c r="I1664" s="291" t="s">
        <v>6164</v>
      </c>
      <c r="J1664" s="291" t="s">
        <v>6165</v>
      </c>
      <c r="K1664" s="224">
        <v>42583</v>
      </c>
      <c r="L1664" s="329">
        <v>44409</v>
      </c>
      <c r="M1664" s="64">
        <v>60</v>
      </c>
      <c r="N1664" s="64">
        <f t="shared" si="126"/>
        <v>78000000</v>
      </c>
      <c r="O1664" s="64">
        <f t="shared" si="125"/>
        <v>1300000</v>
      </c>
      <c r="P1664" s="116">
        <v>25</v>
      </c>
      <c r="Q1664" s="36">
        <f t="shared" si="120"/>
        <v>32500000</v>
      </c>
      <c r="R1664" s="61">
        <f>[1]Indokarlo!K624</f>
        <v>12747989</v>
      </c>
      <c r="S1664" s="61"/>
      <c r="T1664" s="817">
        <f>Q1664-R1664</f>
        <v>19752011</v>
      </c>
      <c r="U1664" s="818">
        <f t="shared" si="122"/>
        <v>0.39224581538461539</v>
      </c>
    </row>
    <row r="1665" spans="2:23" ht="17.45" customHeight="1">
      <c r="B1665" s="776">
        <v>46</v>
      </c>
      <c r="C1665" s="841" t="s">
        <v>6125</v>
      </c>
      <c r="D1665" s="221" t="s">
        <v>6126</v>
      </c>
      <c r="E1665" s="55" t="s">
        <v>6127</v>
      </c>
      <c r="F1665" s="222"/>
      <c r="G1665" s="222"/>
      <c r="H1665" s="223" t="s">
        <v>6166</v>
      </c>
      <c r="I1665" s="291" t="s">
        <v>6167</v>
      </c>
      <c r="J1665" s="291" t="s">
        <v>6168</v>
      </c>
      <c r="K1665" s="224">
        <v>42583</v>
      </c>
      <c r="L1665" s="329">
        <v>44409</v>
      </c>
      <c r="M1665" s="64">
        <v>60</v>
      </c>
      <c r="N1665" s="64">
        <f t="shared" si="126"/>
        <v>78000000</v>
      </c>
      <c r="O1665" s="64">
        <f t="shared" si="125"/>
        <v>1300000</v>
      </c>
      <c r="P1665" s="116">
        <v>25</v>
      </c>
      <c r="Q1665" s="36">
        <f t="shared" si="120"/>
        <v>32500000</v>
      </c>
      <c r="R1665" s="61">
        <f>[1]Indokarlo!K548</f>
        <v>10540410</v>
      </c>
      <c r="S1665" s="61"/>
      <c r="T1665" s="817">
        <f>Q1665-R1665</f>
        <v>21959590</v>
      </c>
      <c r="U1665" s="818">
        <f t="shared" si="122"/>
        <v>0.32432030769230769</v>
      </c>
    </row>
    <row r="1666" spans="2:23" ht="17.45" customHeight="1">
      <c r="B1666" s="776">
        <v>47</v>
      </c>
      <c r="C1666" s="57" t="s">
        <v>6169</v>
      </c>
      <c r="D1666" s="221" t="s">
        <v>194</v>
      </c>
      <c r="E1666" s="55" t="s">
        <v>6132</v>
      </c>
      <c r="F1666" s="222"/>
      <c r="G1666" s="222"/>
      <c r="H1666" s="223" t="s">
        <v>6170</v>
      </c>
      <c r="I1666" s="57" t="s">
        <v>6171</v>
      </c>
      <c r="J1666" s="57" t="s">
        <v>6172</v>
      </c>
      <c r="K1666" s="224">
        <v>42216</v>
      </c>
      <c r="L1666" s="329">
        <v>43312</v>
      </c>
      <c r="M1666" s="64">
        <v>36</v>
      </c>
      <c r="N1666" s="64">
        <v>126000000</v>
      </c>
      <c r="O1666" s="64">
        <f t="shared" si="125"/>
        <v>3500000</v>
      </c>
      <c r="P1666" s="116">
        <v>36</v>
      </c>
      <c r="Q1666" s="36">
        <f t="shared" si="120"/>
        <v>126000000</v>
      </c>
      <c r="R1666" s="61">
        <f>[1]MKM!J108</f>
        <v>49926887</v>
      </c>
      <c r="S1666" s="61"/>
      <c r="T1666" s="817">
        <f t="shared" ref="T1666:T1673" si="127">Q1666-R1666</f>
        <v>76073113</v>
      </c>
      <c r="U1666" s="818">
        <f t="shared" si="122"/>
        <v>0.3962451349206349</v>
      </c>
      <c r="W1666" s="835">
        <f>R1666/36</f>
        <v>1386857.9722222222</v>
      </c>
    </row>
    <row r="1667" spans="2:23" ht="17.45" customHeight="1">
      <c r="B1667" s="776">
        <v>48</v>
      </c>
      <c r="C1667" s="57" t="s">
        <v>6169</v>
      </c>
      <c r="D1667" s="221" t="s">
        <v>194</v>
      </c>
      <c r="E1667" s="55" t="s">
        <v>6132</v>
      </c>
      <c r="F1667" s="222"/>
      <c r="G1667" s="222"/>
      <c r="H1667" s="223" t="s">
        <v>6173</v>
      </c>
      <c r="I1667" s="57" t="s">
        <v>6174</v>
      </c>
      <c r="J1667" s="57" t="s">
        <v>6175</v>
      </c>
      <c r="K1667" s="224">
        <v>42216</v>
      </c>
      <c r="L1667" s="329">
        <v>43312</v>
      </c>
      <c r="M1667" s="64">
        <v>36</v>
      </c>
      <c r="N1667" s="64">
        <v>126000000</v>
      </c>
      <c r="O1667" s="64">
        <f t="shared" si="125"/>
        <v>3500000</v>
      </c>
      <c r="P1667" s="116">
        <v>36</v>
      </c>
      <c r="Q1667" s="36">
        <f t="shared" si="120"/>
        <v>126000000</v>
      </c>
      <c r="R1667" s="61">
        <f>[1]MKM!J52</f>
        <v>42350999</v>
      </c>
      <c r="S1667" s="61"/>
      <c r="T1667" s="817">
        <f t="shared" si="127"/>
        <v>83649001</v>
      </c>
      <c r="U1667" s="818">
        <f t="shared" si="122"/>
        <v>0.3361190396825397</v>
      </c>
      <c r="W1667" s="835">
        <f>R1667/36</f>
        <v>1176416.638888889</v>
      </c>
    </row>
    <row r="1668" spans="2:23" ht="17.45" customHeight="1">
      <c r="B1668" s="776">
        <v>49</v>
      </c>
      <c r="C1668" s="114" t="s">
        <v>6176</v>
      </c>
      <c r="D1668" s="53" t="s">
        <v>84</v>
      </c>
      <c r="E1668" s="107" t="s">
        <v>6132</v>
      </c>
      <c r="F1668" s="111"/>
      <c r="G1668" s="111"/>
      <c r="H1668" s="112" t="s">
        <v>6177</v>
      </c>
      <c r="I1668" s="113" t="s">
        <v>6178</v>
      </c>
      <c r="J1668" s="113" t="s">
        <v>6179</v>
      </c>
      <c r="K1668" s="58">
        <v>42263</v>
      </c>
      <c r="L1668" s="816">
        <v>43359</v>
      </c>
      <c r="M1668" s="114">
        <v>36</v>
      </c>
      <c r="N1668" s="115">
        <v>118800000</v>
      </c>
      <c r="O1668" s="64">
        <f t="shared" si="125"/>
        <v>3300000</v>
      </c>
      <c r="P1668" s="116">
        <v>36</v>
      </c>
      <c r="Q1668" s="36">
        <f t="shared" si="120"/>
        <v>118800000</v>
      </c>
      <c r="R1668" s="61">
        <f>[1]KRM!J797</f>
        <v>53342783</v>
      </c>
      <c r="S1668" s="61"/>
      <c r="T1668" s="817">
        <f t="shared" si="127"/>
        <v>65457217</v>
      </c>
      <c r="U1668" s="818">
        <f t="shared" si="122"/>
        <v>0.44901332491582491</v>
      </c>
    </row>
    <row r="1669" spans="2:23" ht="17.45" customHeight="1">
      <c r="B1669" s="776">
        <v>50</v>
      </c>
      <c r="C1669" s="28" t="s">
        <v>6180</v>
      </c>
      <c r="D1669" s="28" t="s">
        <v>24</v>
      </c>
      <c r="E1669" s="334" t="s">
        <v>6181</v>
      </c>
      <c r="F1669" s="843"/>
      <c r="G1669" s="843"/>
      <c r="H1669" s="844" t="s">
        <v>6182</v>
      </c>
      <c r="I1669" s="57" t="s">
        <v>6183</v>
      </c>
      <c r="J1669" s="57" t="s">
        <v>6184</v>
      </c>
      <c r="K1669" s="58">
        <v>41612</v>
      </c>
      <c r="L1669" s="816">
        <v>43438</v>
      </c>
      <c r="M1669" s="845">
        <v>60</v>
      </c>
      <c r="N1669" s="846">
        <v>141770618</v>
      </c>
      <c r="O1669" s="789">
        <f t="shared" si="125"/>
        <v>2362843.6333333333</v>
      </c>
      <c r="P1669" s="35">
        <v>60</v>
      </c>
      <c r="Q1669" s="36">
        <f t="shared" si="120"/>
        <v>141770618</v>
      </c>
      <c r="R1669" s="61">
        <f>'[1]Tokio Marine'!H230</f>
        <v>16637152</v>
      </c>
      <c r="S1669" s="61"/>
      <c r="T1669" s="817">
        <f t="shared" si="127"/>
        <v>125133466</v>
      </c>
      <c r="U1669" s="818">
        <f t="shared" si="122"/>
        <v>0.11735260969236941</v>
      </c>
    </row>
    <row r="1670" spans="2:23" ht="17.45" customHeight="1">
      <c r="B1670" s="776">
        <v>51</v>
      </c>
      <c r="C1670" s="28" t="s">
        <v>6180</v>
      </c>
      <c r="D1670" s="28" t="s">
        <v>24</v>
      </c>
      <c r="E1670" s="334" t="s">
        <v>6181</v>
      </c>
      <c r="F1670" s="843"/>
      <c r="G1670" s="843"/>
      <c r="H1670" s="844" t="s">
        <v>6185</v>
      </c>
      <c r="I1670" s="57" t="s">
        <v>6186</v>
      </c>
      <c r="J1670" s="57" t="s">
        <v>6187</v>
      </c>
      <c r="K1670" s="58">
        <v>41612</v>
      </c>
      <c r="L1670" s="816">
        <v>43438</v>
      </c>
      <c r="M1670" s="845">
        <v>60</v>
      </c>
      <c r="N1670" s="846">
        <v>141770618</v>
      </c>
      <c r="O1670" s="789">
        <f t="shared" si="125"/>
        <v>2362843.6333333333</v>
      </c>
      <c r="P1670" s="35">
        <v>60</v>
      </c>
      <c r="Q1670" s="36">
        <f t="shared" si="120"/>
        <v>141770618</v>
      </c>
      <c r="R1670" s="61">
        <f>'[1]Tokio Marine'!H305</f>
        <v>22848786</v>
      </c>
      <c r="S1670" s="61"/>
      <c r="T1670" s="817">
        <f t="shared" si="127"/>
        <v>118921832</v>
      </c>
      <c r="U1670" s="818">
        <f t="shared" si="122"/>
        <v>0.16116728785085779</v>
      </c>
    </row>
    <row r="1671" spans="2:23" ht="17.45" customHeight="1">
      <c r="B1671" s="776">
        <v>52</v>
      </c>
      <c r="C1671" s="53" t="s">
        <v>6180</v>
      </c>
      <c r="D1671" s="53" t="s">
        <v>24</v>
      </c>
      <c r="E1671" s="55" t="s">
        <v>6181</v>
      </c>
      <c r="F1671" s="222"/>
      <c r="G1671" s="222"/>
      <c r="H1671" s="844" t="s">
        <v>6188</v>
      </c>
      <c r="I1671" s="57" t="s">
        <v>6189</v>
      </c>
      <c r="J1671" s="57" t="s">
        <v>6190</v>
      </c>
      <c r="K1671" s="58">
        <v>41612</v>
      </c>
      <c r="L1671" s="816">
        <v>43438</v>
      </c>
      <c r="M1671" s="845">
        <v>60</v>
      </c>
      <c r="N1671" s="846">
        <v>141770618</v>
      </c>
      <c r="O1671" s="789">
        <f t="shared" si="125"/>
        <v>2362843.6333333333</v>
      </c>
      <c r="P1671" s="35">
        <v>60</v>
      </c>
      <c r="Q1671" s="36">
        <f t="shared" si="120"/>
        <v>141770618</v>
      </c>
      <c r="R1671" s="61">
        <f>'[1]Tokio Marine'!H381</f>
        <v>14914028</v>
      </c>
      <c r="S1671" s="61"/>
      <c r="T1671" s="817">
        <f t="shared" si="127"/>
        <v>126856590</v>
      </c>
      <c r="U1671" s="818">
        <f t="shared" si="122"/>
        <v>0.10519829997496379</v>
      </c>
    </row>
    <row r="1672" spans="2:23" ht="17.45" customHeight="1">
      <c r="B1672" s="776">
        <v>53</v>
      </c>
      <c r="C1672" s="66" t="s">
        <v>6191</v>
      </c>
      <c r="D1672" s="28" t="s">
        <v>84</v>
      </c>
      <c r="E1672" s="107" t="s">
        <v>6192</v>
      </c>
      <c r="F1672" s="111"/>
      <c r="G1672" s="111"/>
      <c r="H1672" s="112" t="s">
        <v>6193</v>
      </c>
      <c r="I1672" s="113" t="s">
        <v>6194</v>
      </c>
      <c r="J1672" s="113" t="s">
        <v>6195</v>
      </c>
      <c r="K1672" s="58">
        <v>42373</v>
      </c>
      <c r="L1672" s="816">
        <v>43469</v>
      </c>
      <c r="M1672" s="125">
        <v>36</v>
      </c>
      <c r="N1672" s="115">
        <v>36000000</v>
      </c>
      <c r="O1672" s="64">
        <f t="shared" si="125"/>
        <v>1000000</v>
      </c>
      <c r="P1672" s="116">
        <v>36</v>
      </c>
      <c r="Q1672" s="36">
        <f t="shared" si="120"/>
        <v>36000000</v>
      </c>
      <c r="R1672" s="61">
        <f>[1]KRM!J853</f>
        <v>36178742</v>
      </c>
      <c r="S1672" s="61"/>
      <c r="T1672" s="833">
        <f t="shared" si="127"/>
        <v>-178742</v>
      </c>
      <c r="U1672" s="818">
        <f t="shared" si="122"/>
        <v>1.0049650555555556</v>
      </c>
    </row>
    <row r="1673" spans="2:23" ht="17.45" customHeight="1">
      <c r="B1673" s="776">
        <v>54</v>
      </c>
      <c r="C1673" s="66" t="s">
        <v>6191</v>
      </c>
      <c r="D1673" s="28" t="s">
        <v>84</v>
      </c>
      <c r="E1673" s="107" t="s">
        <v>6192</v>
      </c>
      <c r="F1673" s="111"/>
      <c r="G1673" s="111"/>
      <c r="H1673" s="112" t="s">
        <v>6196</v>
      </c>
      <c r="I1673" s="113" t="s">
        <v>6197</v>
      </c>
      <c r="J1673" s="113" t="s">
        <v>6198</v>
      </c>
      <c r="K1673" s="58">
        <v>42373</v>
      </c>
      <c r="L1673" s="816">
        <v>43469</v>
      </c>
      <c r="M1673" s="125">
        <v>36</v>
      </c>
      <c r="N1673" s="115">
        <v>36000000</v>
      </c>
      <c r="O1673" s="64">
        <f t="shared" si="125"/>
        <v>1000000</v>
      </c>
      <c r="P1673" s="116">
        <v>36</v>
      </c>
      <c r="Q1673" s="36">
        <f t="shared" si="120"/>
        <v>36000000</v>
      </c>
      <c r="R1673" s="61">
        <f>[1]KRM!J964</f>
        <v>14270027</v>
      </c>
      <c r="S1673" s="61"/>
      <c r="T1673" s="817">
        <f t="shared" si="127"/>
        <v>21729973</v>
      </c>
      <c r="U1673" s="818">
        <f t="shared" si="122"/>
        <v>0.3963896388888889</v>
      </c>
    </row>
    <row r="1674" spans="2:23" ht="17.45" customHeight="1">
      <c r="B1674" s="776">
        <v>55</v>
      </c>
      <c r="C1674" s="66" t="s">
        <v>6191</v>
      </c>
      <c r="D1674" s="28" t="s">
        <v>84</v>
      </c>
      <c r="E1674" s="107" t="s">
        <v>6192</v>
      </c>
      <c r="F1674" s="111"/>
      <c r="G1674" s="111"/>
      <c r="H1674" s="112" t="s">
        <v>6199</v>
      </c>
      <c r="I1674" s="113" t="s">
        <v>6200</v>
      </c>
      <c r="J1674" s="113" t="s">
        <v>6201</v>
      </c>
      <c r="K1674" s="58">
        <v>42373</v>
      </c>
      <c r="L1674" s="816">
        <v>43469</v>
      </c>
      <c r="M1674" s="125">
        <v>36</v>
      </c>
      <c r="N1674" s="115">
        <v>36000000</v>
      </c>
      <c r="O1674" s="64">
        <f t="shared" si="125"/>
        <v>1000000</v>
      </c>
      <c r="P1674" s="116">
        <v>36</v>
      </c>
      <c r="Q1674" s="36">
        <f t="shared" si="120"/>
        <v>36000000</v>
      </c>
      <c r="R1674" s="61">
        <f>[1]KRM!J1394</f>
        <v>13598821</v>
      </c>
      <c r="S1674" s="61"/>
      <c r="T1674" s="817">
        <f>Q1674-R1674</f>
        <v>22401179</v>
      </c>
      <c r="U1674" s="818">
        <f t="shared" si="122"/>
        <v>0.3777450277777778</v>
      </c>
    </row>
    <row r="1675" spans="2:23" ht="17.45" customHeight="1">
      <c r="B1675" s="776">
        <v>56</v>
      </c>
      <c r="C1675" s="66" t="s">
        <v>6191</v>
      </c>
      <c r="D1675" s="28" t="s">
        <v>84</v>
      </c>
      <c r="E1675" s="107" t="s">
        <v>6192</v>
      </c>
      <c r="F1675" s="111"/>
      <c r="G1675" s="111"/>
      <c r="H1675" s="112" t="s">
        <v>6202</v>
      </c>
      <c r="I1675" s="113" t="s">
        <v>6203</v>
      </c>
      <c r="J1675" s="113" t="s">
        <v>6204</v>
      </c>
      <c r="K1675" s="58">
        <v>42373</v>
      </c>
      <c r="L1675" s="816">
        <v>43469</v>
      </c>
      <c r="M1675" s="125">
        <v>36</v>
      </c>
      <c r="N1675" s="115">
        <v>36000000</v>
      </c>
      <c r="O1675" s="64">
        <f t="shared" si="125"/>
        <v>1000000</v>
      </c>
      <c r="P1675" s="116">
        <v>36</v>
      </c>
      <c r="Q1675" s="36">
        <f t="shared" si="120"/>
        <v>36000000</v>
      </c>
      <c r="R1675" s="61">
        <f>[1]KRM!J1509</f>
        <v>8478301</v>
      </c>
      <c r="S1675" s="61"/>
      <c r="T1675" s="817">
        <f>Q1675-R1675</f>
        <v>27521699</v>
      </c>
      <c r="U1675" s="818">
        <f t="shared" si="122"/>
        <v>0.23550836111111112</v>
      </c>
    </row>
    <row r="1676" spans="2:23" ht="17.45" customHeight="1">
      <c r="B1676" s="776">
        <v>57</v>
      </c>
      <c r="C1676" s="66" t="s">
        <v>6191</v>
      </c>
      <c r="D1676" s="28" t="s">
        <v>84</v>
      </c>
      <c r="E1676" s="107" t="s">
        <v>6192</v>
      </c>
      <c r="F1676" s="111"/>
      <c r="G1676" s="111"/>
      <c r="H1676" s="112" t="s">
        <v>6205</v>
      </c>
      <c r="I1676" s="113" t="s">
        <v>6206</v>
      </c>
      <c r="J1676" s="113" t="s">
        <v>6207</v>
      </c>
      <c r="K1676" s="58">
        <v>42373</v>
      </c>
      <c r="L1676" s="816">
        <v>43469</v>
      </c>
      <c r="M1676" s="125">
        <v>36</v>
      </c>
      <c r="N1676" s="115">
        <v>36000000</v>
      </c>
      <c r="O1676" s="64">
        <f t="shared" si="125"/>
        <v>1000000</v>
      </c>
      <c r="P1676" s="116">
        <v>36</v>
      </c>
      <c r="Q1676" s="36">
        <f t="shared" si="120"/>
        <v>36000000</v>
      </c>
      <c r="R1676" s="61">
        <f>[1]KRM!J1848</f>
        <v>7711380</v>
      </c>
      <c r="S1676" s="61"/>
      <c r="T1676" s="817">
        <f>Q1676-R1676</f>
        <v>28288620</v>
      </c>
      <c r="U1676" s="818">
        <f t="shared" si="122"/>
        <v>0.21420500000000001</v>
      </c>
    </row>
    <row r="1677" spans="2:23" ht="17.45" customHeight="1">
      <c r="B1677" s="776">
        <v>58</v>
      </c>
      <c r="C1677" s="66" t="s">
        <v>6191</v>
      </c>
      <c r="D1677" s="28" t="s">
        <v>84</v>
      </c>
      <c r="E1677" s="107" t="s">
        <v>6192</v>
      </c>
      <c r="F1677" s="111"/>
      <c r="G1677" s="111"/>
      <c r="H1677" s="112" t="s">
        <v>6208</v>
      </c>
      <c r="I1677" s="113" t="s">
        <v>6209</v>
      </c>
      <c r="J1677" s="113" t="s">
        <v>6210</v>
      </c>
      <c r="K1677" s="58">
        <v>42373</v>
      </c>
      <c r="L1677" s="816">
        <v>43469</v>
      </c>
      <c r="M1677" s="125">
        <v>36</v>
      </c>
      <c r="N1677" s="115">
        <v>36000000</v>
      </c>
      <c r="O1677" s="64">
        <f t="shared" si="125"/>
        <v>1000000</v>
      </c>
      <c r="P1677" s="116">
        <v>36</v>
      </c>
      <c r="Q1677" s="36">
        <f t="shared" si="120"/>
        <v>36000000</v>
      </c>
      <c r="R1677" s="61">
        <f>[1]KRM!J1278</f>
        <v>9488272</v>
      </c>
      <c r="S1677" s="61"/>
      <c r="T1677" s="817">
        <f>Q1677-R1677</f>
        <v>26511728</v>
      </c>
      <c r="U1677" s="818">
        <f t="shared" si="122"/>
        <v>0.26356311111111114</v>
      </c>
    </row>
    <row r="1678" spans="2:23" ht="17.45" customHeight="1">
      <c r="B1678" s="776">
        <v>59</v>
      </c>
      <c r="C1678" s="66" t="s">
        <v>6191</v>
      </c>
      <c r="D1678" s="28" t="s">
        <v>84</v>
      </c>
      <c r="E1678" s="107" t="s">
        <v>6192</v>
      </c>
      <c r="F1678" s="111"/>
      <c r="G1678" s="111"/>
      <c r="H1678" s="112" t="s">
        <v>6211</v>
      </c>
      <c r="I1678" s="113" t="s">
        <v>6212</v>
      </c>
      <c r="J1678" s="113" t="s">
        <v>6213</v>
      </c>
      <c r="K1678" s="58">
        <v>42373</v>
      </c>
      <c r="L1678" s="816">
        <v>43469</v>
      </c>
      <c r="M1678" s="125">
        <v>36</v>
      </c>
      <c r="N1678" s="115">
        <v>36000000</v>
      </c>
      <c r="O1678" s="64">
        <f t="shared" si="125"/>
        <v>1000000</v>
      </c>
      <c r="P1678" s="116">
        <v>36</v>
      </c>
      <c r="Q1678" s="36">
        <f t="shared" si="120"/>
        <v>36000000</v>
      </c>
      <c r="R1678" s="61">
        <f>[1]KRM!J1451</f>
        <v>11357181</v>
      </c>
      <c r="S1678" s="61"/>
      <c r="T1678" s="817">
        <f t="shared" ref="T1678:T1681" si="128">Q1678-R1678</f>
        <v>24642819</v>
      </c>
      <c r="U1678" s="818">
        <f t="shared" si="122"/>
        <v>0.31547724999999999</v>
      </c>
    </row>
    <row r="1679" spans="2:23" ht="17.45" customHeight="1">
      <c r="B1679" s="776">
        <v>60</v>
      </c>
      <c r="C1679" s="66" t="s">
        <v>6191</v>
      </c>
      <c r="D1679" s="28" t="s">
        <v>84</v>
      </c>
      <c r="E1679" s="107" t="s">
        <v>6192</v>
      </c>
      <c r="F1679" s="111"/>
      <c r="G1679" s="111"/>
      <c r="H1679" s="112" t="s">
        <v>6214</v>
      </c>
      <c r="I1679" s="113" t="s">
        <v>6215</v>
      </c>
      <c r="J1679" s="113" t="s">
        <v>6216</v>
      </c>
      <c r="K1679" s="58">
        <v>42373</v>
      </c>
      <c r="L1679" s="816">
        <v>43469</v>
      </c>
      <c r="M1679" s="125">
        <v>36</v>
      </c>
      <c r="N1679" s="115">
        <v>36000000</v>
      </c>
      <c r="O1679" s="64">
        <f t="shared" si="125"/>
        <v>1000000</v>
      </c>
      <c r="P1679" s="116">
        <v>36</v>
      </c>
      <c r="Q1679" s="36">
        <f t="shared" si="120"/>
        <v>36000000</v>
      </c>
      <c r="R1679" s="61">
        <f>[1]KRM!J908</f>
        <v>9313451</v>
      </c>
      <c r="S1679" s="61"/>
      <c r="T1679" s="817">
        <f t="shared" si="128"/>
        <v>26686549</v>
      </c>
      <c r="U1679" s="818">
        <f t="shared" si="122"/>
        <v>0.25870697222222222</v>
      </c>
    </row>
    <row r="1680" spans="2:23" ht="17.45" customHeight="1">
      <c r="B1680" s="776">
        <v>61</v>
      </c>
      <c r="C1680" s="66" t="s">
        <v>6191</v>
      </c>
      <c r="D1680" s="28" t="s">
        <v>84</v>
      </c>
      <c r="E1680" s="107" t="s">
        <v>6192</v>
      </c>
      <c r="F1680" s="111"/>
      <c r="G1680" s="111"/>
      <c r="H1680" s="112" t="s">
        <v>6217</v>
      </c>
      <c r="I1680" s="113" t="s">
        <v>6218</v>
      </c>
      <c r="J1680" s="113" t="s">
        <v>6219</v>
      </c>
      <c r="K1680" s="58">
        <v>42373</v>
      </c>
      <c r="L1680" s="816">
        <v>43469</v>
      </c>
      <c r="M1680" s="125">
        <v>36</v>
      </c>
      <c r="N1680" s="115">
        <v>36000000</v>
      </c>
      <c r="O1680" s="64">
        <f t="shared" si="125"/>
        <v>1000000</v>
      </c>
      <c r="P1680" s="116">
        <v>36</v>
      </c>
      <c r="Q1680" s="36">
        <f t="shared" si="120"/>
        <v>36000000</v>
      </c>
      <c r="R1680" s="61">
        <f>[1]KRM!J1336</f>
        <v>7034723</v>
      </c>
      <c r="S1680" s="61"/>
      <c r="T1680" s="817">
        <f t="shared" si="128"/>
        <v>28965277</v>
      </c>
      <c r="U1680" s="818">
        <f t="shared" si="122"/>
        <v>0.19540897222222223</v>
      </c>
    </row>
    <row r="1681" spans="2:23" ht="17.45" customHeight="1">
      <c r="B1681" s="776">
        <v>62</v>
      </c>
      <c r="C1681" s="110" t="s">
        <v>6191</v>
      </c>
      <c r="D1681" s="53" t="s">
        <v>84</v>
      </c>
      <c r="E1681" s="107" t="s">
        <v>6192</v>
      </c>
      <c r="F1681" s="111"/>
      <c r="G1681" s="111"/>
      <c r="H1681" s="112" t="s">
        <v>6220</v>
      </c>
      <c r="I1681" s="113" t="s">
        <v>6221</v>
      </c>
      <c r="J1681" s="113" t="s">
        <v>6222</v>
      </c>
      <c r="K1681" s="58">
        <v>42373</v>
      </c>
      <c r="L1681" s="816">
        <v>43469</v>
      </c>
      <c r="M1681" s="114">
        <v>36</v>
      </c>
      <c r="N1681" s="115">
        <v>36000000</v>
      </c>
      <c r="O1681" s="64">
        <f t="shared" si="125"/>
        <v>1000000</v>
      </c>
      <c r="P1681" s="116">
        <v>36</v>
      </c>
      <c r="Q1681" s="36">
        <f t="shared" si="120"/>
        <v>36000000</v>
      </c>
      <c r="R1681" s="61">
        <f>[1]KRM!J1020</f>
        <v>9187228</v>
      </c>
      <c r="S1681" s="61"/>
      <c r="T1681" s="817">
        <f t="shared" si="128"/>
        <v>26812772</v>
      </c>
      <c r="U1681" s="818">
        <f t="shared" si="122"/>
        <v>0.25520077777777778</v>
      </c>
    </row>
    <row r="1682" spans="2:23" ht="17.45" customHeight="1">
      <c r="B1682" s="776">
        <v>63</v>
      </c>
      <c r="C1682" s="819" t="s">
        <v>6223</v>
      </c>
      <c r="D1682" s="847" t="s">
        <v>84</v>
      </c>
      <c r="E1682" s="107" t="s">
        <v>6224</v>
      </c>
      <c r="F1682" s="111"/>
      <c r="G1682" s="111"/>
      <c r="H1682" s="56" t="s">
        <v>6002</v>
      </c>
      <c r="I1682" s="814" t="s">
        <v>6225</v>
      </c>
      <c r="J1682" s="815" t="s">
        <v>6004</v>
      </c>
      <c r="K1682" s="58">
        <v>42556</v>
      </c>
      <c r="L1682" s="816">
        <v>42860</v>
      </c>
      <c r="M1682" s="125">
        <v>10</v>
      </c>
      <c r="N1682" s="115">
        <v>10200000</v>
      </c>
      <c r="O1682" s="64">
        <f t="shared" si="125"/>
        <v>1020000</v>
      </c>
      <c r="P1682" s="116">
        <v>10</v>
      </c>
      <c r="Q1682" s="117">
        <f t="shared" si="120"/>
        <v>10200000</v>
      </c>
      <c r="R1682" s="61">
        <f>[1]KRM!J1163</f>
        <v>8816720</v>
      </c>
      <c r="S1682" s="61"/>
      <c r="T1682" s="817">
        <f>Q1682-R1682</f>
        <v>1383280</v>
      </c>
      <c r="U1682" s="818">
        <f t="shared" si="122"/>
        <v>0.86438431372549018</v>
      </c>
    </row>
    <row r="1683" spans="2:23" ht="17.45" customHeight="1">
      <c r="B1683" s="776">
        <v>64</v>
      </c>
      <c r="C1683" s="819" t="s">
        <v>6226</v>
      </c>
      <c r="D1683" s="28" t="s">
        <v>84</v>
      </c>
      <c r="E1683" s="107" t="s">
        <v>6227</v>
      </c>
      <c r="F1683" s="111"/>
      <c r="G1683" s="111"/>
      <c r="H1683" s="112" t="s">
        <v>6228</v>
      </c>
      <c r="I1683" s="113" t="s">
        <v>6229</v>
      </c>
      <c r="J1683" s="113" t="s">
        <v>6230</v>
      </c>
      <c r="K1683" s="58">
        <v>42430</v>
      </c>
      <c r="L1683" s="816">
        <v>43525</v>
      </c>
      <c r="M1683" s="125">
        <v>36</v>
      </c>
      <c r="N1683" s="115">
        <v>97200000</v>
      </c>
      <c r="O1683" s="64">
        <f t="shared" si="125"/>
        <v>2700000</v>
      </c>
      <c r="P1683" s="116">
        <v>36</v>
      </c>
      <c r="Q1683" s="117">
        <f t="shared" si="120"/>
        <v>97200000</v>
      </c>
      <c r="R1683" s="61">
        <f>[1]KRM!J1219</f>
        <v>7569815</v>
      </c>
      <c r="S1683" s="61"/>
      <c r="T1683" s="817">
        <f>Q1683-R1683</f>
        <v>89630185</v>
      </c>
      <c r="U1683" s="818">
        <f t="shared" si="122"/>
        <v>7.7878755144032918E-2</v>
      </c>
    </row>
    <row r="1684" spans="2:23" ht="17.45" customHeight="1">
      <c r="B1684" s="776">
        <v>65</v>
      </c>
      <c r="C1684" s="819" t="s">
        <v>6231</v>
      </c>
      <c r="D1684" s="53" t="s">
        <v>84</v>
      </c>
      <c r="E1684" s="107" t="s">
        <v>6232</v>
      </c>
      <c r="F1684" s="111"/>
      <c r="G1684" s="111"/>
      <c r="H1684" s="112" t="s">
        <v>6233</v>
      </c>
      <c r="I1684" s="113" t="s">
        <v>6234</v>
      </c>
      <c r="J1684" s="113" t="s">
        <v>6235</v>
      </c>
      <c r="K1684" s="58">
        <v>42430</v>
      </c>
      <c r="L1684" s="816">
        <v>43525</v>
      </c>
      <c r="M1684" s="125">
        <v>36</v>
      </c>
      <c r="N1684" s="115">
        <v>97200000</v>
      </c>
      <c r="O1684" s="64">
        <f t="shared" si="125"/>
        <v>2700000</v>
      </c>
      <c r="P1684" s="116">
        <v>36</v>
      </c>
      <c r="Q1684" s="117">
        <f t="shared" si="120"/>
        <v>97200000</v>
      </c>
      <c r="R1684" s="61">
        <f>[1]KRM!J1133</f>
        <v>14073057</v>
      </c>
      <c r="S1684" s="61"/>
      <c r="T1684" s="817">
        <f>Q1684-R1684</f>
        <v>83126943</v>
      </c>
      <c r="U1684" s="818">
        <f t="shared" si="122"/>
        <v>0.14478453703703703</v>
      </c>
    </row>
    <row r="1685" spans="2:23" ht="17.45" customHeight="1">
      <c r="B1685" s="776">
        <v>66</v>
      </c>
      <c r="C1685" s="53" t="s">
        <v>6180</v>
      </c>
      <c r="D1685" s="53" t="s">
        <v>24</v>
      </c>
      <c r="E1685" s="55" t="s">
        <v>6236</v>
      </c>
      <c r="F1685" s="222"/>
      <c r="G1685" s="222"/>
      <c r="H1685" s="844" t="s">
        <v>6237</v>
      </c>
      <c r="I1685" s="57" t="s">
        <v>6238</v>
      </c>
      <c r="J1685" s="57" t="s">
        <v>6239</v>
      </c>
      <c r="K1685" s="58">
        <v>41612</v>
      </c>
      <c r="L1685" s="816">
        <v>43438</v>
      </c>
      <c r="M1685" s="32">
        <v>60</v>
      </c>
      <c r="N1685" s="846">
        <v>141770618</v>
      </c>
      <c r="O1685" s="789">
        <f t="shared" si="125"/>
        <v>2362843.6333333333</v>
      </c>
      <c r="P1685" s="35">
        <v>60</v>
      </c>
      <c r="Q1685" s="36">
        <f t="shared" ref="Q1685:Q1748" si="129">LEFT(P1685,2)*O1685</f>
        <v>141770618</v>
      </c>
      <c r="R1685" s="61">
        <f>'[1]Tokio Marine'!I459</f>
        <v>62818510</v>
      </c>
      <c r="S1685" s="61"/>
      <c r="T1685" s="817">
        <f>Q1685-R1685</f>
        <v>78952108</v>
      </c>
      <c r="U1685" s="818">
        <f t="shared" ref="U1685:U1733" si="130">R1685/Q1685</f>
        <v>0.44309964142217395</v>
      </c>
    </row>
    <row r="1686" spans="2:23" ht="17.45" customHeight="1">
      <c r="B1686" s="848">
        <v>67</v>
      </c>
      <c r="C1686" s="842" t="s">
        <v>6240</v>
      </c>
      <c r="D1686" s="245" t="s">
        <v>236</v>
      </c>
      <c r="E1686" s="55" t="s">
        <v>6241</v>
      </c>
      <c r="F1686" s="222"/>
      <c r="G1686" s="222"/>
      <c r="H1686" s="223" t="s">
        <v>6242</v>
      </c>
      <c r="I1686" s="57" t="s">
        <v>6243</v>
      </c>
      <c r="J1686" s="57" t="s">
        <v>6244</v>
      </c>
      <c r="K1686" s="224">
        <v>42468</v>
      </c>
      <c r="L1686" s="329">
        <v>43563</v>
      </c>
      <c r="M1686" s="849">
        <v>36</v>
      </c>
      <c r="N1686" s="64">
        <v>25200000</v>
      </c>
      <c r="O1686" s="64">
        <f t="shared" si="125"/>
        <v>700000</v>
      </c>
      <c r="P1686" s="116">
        <v>36</v>
      </c>
      <c r="Q1686" s="117">
        <f t="shared" si="129"/>
        <v>25200000</v>
      </c>
      <c r="R1686" s="61">
        <f>[1]MMKI!J822</f>
        <v>22909100</v>
      </c>
      <c r="S1686" s="61"/>
      <c r="T1686" s="225">
        <f t="shared" ref="T1686:T1749" si="131">N1686-R1686</f>
        <v>2290900</v>
      </c>
      <c r="U1686" s="818">
        <f t="shared" si="130"/>
        <v>0.90909126984126987</v>
      </c>
    </row>
    <row r="1687" spans="2:23" ht="17.45" customHeight="1">
      <c r="B1687" s="848">
        <v>68</v>
      </c>
      <c r="C1687" s="842" t="s">
        <v>6240</v>
      </c>
      <c r="D1687" s="245" t="s">
        <v>236</v>
      </c>
      <c r="E1687" s="55" t="s">
        <v>6241</v>
      </c>
      <c r="F1687" s="222"/>
      <c r="G1687" s="222"/>
      <c r="H1687" s="223" t="s">
        <v>6245</v>
      </c>
      <c r="I1687" s="57" t="s">
        <v>6246</v>
      </c>
      <c r="J1687" s="57" t="s">
        <v>6247</v>
      </c>
      <c r="K1687" s="224">
        <v>42468</v>
      </c>
      <c r="L1687" s="329">
        <v>43563</v>
      </c>
      <c r="M1687" s="64">
        <v>36</v>
      </c>
      <c r="N1687" s="64">
        <v>25200000</v>
      </c>
      <c r="O1687" s="64">
        <f t="shared" si="125"/>
        <v>700000</v>
      </c>
      <c r="P1687" s="116">
        <v>36</v>
      </c>
      <c r="Q1687" s="117">
        <f t="shared" si="129"/>
        <v>25200000</v>
      </c>
      <c r="R1687" s="61">
        <f>[1]MMKI!J1534</f>
        <v>19631290</v>
      </c>
      <c r="S1687" s="61"/>
      <c r="T1687" s="225">
        <f t="shared" si="131"/>
        <v>5568710</v>
      </c>
      <c r="U1687" s="818">
        <f t="shared" si="130"/>
        <v>0.77901944444444449</v>
      </c>
    </row>
    <row r="1688" spans="2:23" ht="17.45" customHeight="1">
      <c r="B1688" s="848">
        <v>69</v>
      </c>
      <c r="C1688" s="842" t="s">
        <v>6240</v>
      </c>
      <c r="D1688" s="245" t="s">
        <v>236</v>
      </c>
      <c r="E1688" s="55" t="s">
        <v>6241</v>
      </c>
      <c r="F1688" s="222"/>
      <c r="G1688" s="222"/>
      <c r="H1688" s="223" t="s">
        <v>6248</v>
      </c>
      <c r="I1688" s="57" t="s">
        <v>6249</v>
      </c>
      <c r="J1688" s="57" t="s">
        <v>6250</v>
      </c>
      <c r="K1688" s="224">
        <v>42468</v>
      </c>
      <c r="L1688" s="329">
        <v>43563</v>
      </c>
      <c r="M1688" s="64">
        <v>36</v>
      </c>
      <c r="N1688" s="64">
        <v>25200000</v>
      </c>
      <c r="O1688" s="64">
        <f t="shared" si="125"/>
        <v>700000</v>
      </c>
      <c r="P1688" s="116">
        <v>36</v>
      </c>
      <c r="Q1688" s="117">
        <f t="shared" si="129"/>
        <v>25200000</v>
      </c>
      <c r="R1688" s="61">
        <f>[1]MMKI!J1152</f>
        <v>18784525</v>
      </c>
      <c r="S1688" s="61"/>
      <c r="T1688" s="225">
        <f t="shared" si="131"/>
        <v>6415475</v>
      </c>
      <c r="U1688" s="818">
        <f t="shared" si="130"/>
        <v>0.74541765873015875</v>
      </c>
    </row>
    <row r="1689" spans="2:23" ht="17.45" customHeight="1">
      <c r="B1689" s="848">
        <v>70</v>
      </c>
      <c r="C1689" s="829" t="s">
        <v>6251</v>
      </c>
      <c r="D1689" s="245" t="s">
        <v>236</v>
      </c>
      <c r="E1689" s="55" t="s">
        <v>6241</v>
      </c>
      <c r="F1689" s="222"/>
      <c r="G1689" s="222"/>
      <c r="H1689" s="223" t="s">
        <v>6252</v>
      </c>
      <c r="I1689" s="57" t="s">
        <v>6253</v>
      </c>
      <c r="J1689" s="57" t="s">
        <v>6254</v>
      </c>
      <c r="K1689" s="224">
        <v>42468</v>
      </c>
      <c r="L1689" s="329">
        <v>43563</v>
      </c>
      <c r="M1689" s="64">
        <v>36</v>
      </c>
      <c r="N1689" s="64">
        <v>25200000</v>
      </c>
      <c r="O1689" s="64">
        <f t="shared" si="125"/>
        <v>700000</v>
      </c>
      <c r="P1689" s="116">
        <v>36</v>
      </c>
      <c r="Q1689" s="117">
        <f t="shared" si="129"/>
        <v>25200000</v>
      </c>
      <c r="R1689" s="61">
        <f>[1]MMKI!J220</f>
        <v>32392822</v>
      </c>
      <c r="S1689" s="61"/>
      <c r="T1689" s="850">
        <f t="shared" si="131"/>
        <v>-7192822</v>
      </c>
      <c r="U1689" s="818">
        <f t="shared" si="130"/>
        <v>1.2854294444444445</v>
      </c>
    </row>
    <row r="1690" spans="2:23" ht="17.45" customHeight="1">
      <c r="B1690" s="848">
        <v>71</v>
      </c>
      <c r="C1690" s="829" t="s">
        <v>6251</v>
      </c>
      <c r="D1690" s="245" t="s">
        <v>236</v>
      </c>
      <c r="E1690" s="55" t="s">
        <v>6241</v>
      </c>
      <c r="F1690" s="222"/>
      <c r="G1690" s="222"/>
      <c r="H1690" s="223" t="s">
        <v>6255</v>
      </c>
      <c r="I1690" s="57" t="s">
        <v>6256</v>
      </c>
      <c r="J1690" s="57" t="s">
        <v>6257</v>
      </c>
      <c r="K1690" s="224">
        <v>42468</v>
      </c>
      <c r="L1690" s="329">
        <v>43563</v>
      </c>
      <c r="M1690" s="64">
        <v>36</v>
      </c>
      <c r="N1690" s="64">
        <v>25200000</v>
      </c>
      <c r="O1690" s="64">
        <f t="shared" si="125"/>
        <v>700000</v>
      </c>
      <c r="P1690" s="116">
        <v>36</v>
      </c>
      <c r="Q1690" s="117">
        <f t="shared" si="129"/>
        <v>25200000</v>
      </c>
      <c r="R1690" s="832">
        <f>[1]MMKI!J383</f>
        <v>25020793</v>
      </c>
      <c r="S1690" s="832"/>
      <c r="T1690" s="225">
        <f t="shared" si="131"/>
        <v>179207</v>
      </c>
      <c r="U1690" s="818">
        <f t="shared" si="130"/>
        <v>0.99288861111111115</v>
      </c>
    </row>
    <row r="1691" spans="2:23" ht="17.45" customHeight="1">
      <c r="B1691" s="848">
        <v>72</v>
      </c>
      <c r="C1691" s="829" t="s">
        <v>6251</v>
      </c>
      <c r="D1691" s="245" t="s">
        <v>236</v>
      </c>
      <c r="E1691" s="55" t="s">
        <v>6241</v>
      </c>
      <c r="F1691" s="222"/>
      <c r="G1691" s="222"/>
      <c r="H1691" s="223" t="s">
        <v>6258</v>
      </c>
      <c r="I1691" s="57" t="s">
        <v>6259</v>
      </c>
      <c r="J1691" s="57" t="s">
        <v>6260</v>
      </c>
      <c r="K1691" s="224">
        <v>42468</v>
      </c>
      <c r="L1691" s="329">
        <v>43563</v>
      </c>
      <c r="M1691" s="64">
        <v>36</v>
      </c>
      <c r="N1691" s="64">
        <v>25200000</v>
      </c>
      <c r="O1691" s="64">
        <f t="shared" si="125"/>
        <v>700000</v>
      </c>
      <c r="P1691" s="116">
        <v>36</v>
      </c>
      <c r="Q1691" s="117">
        <f t="shared" si="129"/>
        <v>25200000</v>
      </c>
      <c r="R1691" s="832">
        <f>[1]MMKI!J877</f>
        <v>28364978</v>
      </c>
      <c r="S1691" s="832"/>
      <c r="T1691" s="225">
        <f t="shared" si="131"/>
        <v>-3164978</v>
      </c>
      <c r="U1691" s="818">
        <f t="shared" si="130"/>
        <v>1.1255943650793652</v>
      </c>
    </row>
    <row r="1692" spans="2:23" ht="17.45" customHeight="1">
      <c r="B1692" s="848">
        <v>73</v>
      </c>
      <c r="C1692" s="829" t="s">
        <v>6261</v>
      </c>
      <c r="D1692" s="245" t="s">
        <v>236</v>
      </c>
      <c r="E1692" s="55" t="s">
        <v>6262</v>
      </c>
      <c r="F1692" s="222"/>
      <c r="G1692" s="222"/>
      <c r="H1692" s="223" t="s">
        <v>6263</v>
      </c>
      <c r="I1692" s="57" t="s">
        <v>6264</v>
      </c>
      <c r="J1692" s="57" t="s">
        <v>6265</v>
      </c>
      <c r="K1692" s="224">
        <v>42468</v>
      </c>
      <c r="L1692" s="329">
        <v>43563</v>
      </c>
      <c r="M1692" s="64">
        <v>36</v>
      </c>
      <c r="N1692" s="64">
        <v>25200000</v>
      </c>
      <c r="O1692" s="64">
        <f t="shared" si="125"/>
        <v>700000</v>
      </c>
      <c r="P1692" s="116">
        <v>36</v>
      </c>
      <c r="Q1692" s="117">
        <f t="shared" si="129"/>
        <v>25200000</v>
      </c>
      <c r="R1692" s="61">
        <f>[1]MMKI!J1425</f>
        <v>17434466</v>
      </c>
      <c r="S1692" s="61"/>
      <c r="T1692" s="225">
        <f t="shared" si="131"/>
        <v>7765534</v>
      </c>
      <c r="U1692" s="818">
        <f t="shared" si="130"/>
        <v>0.69184388888888892</v>
      </c>
    </row>
    <row r="1693" spans="2:23" ht="17.45" customHeight="1">
      <c r="B1693" s="848">
        <v>74</v>
      </c>
      <c r="C1693" s="829" t="s">
        <v>6261</v>
      </c>
      <c r="D1693" s="245" t="s">
        <v>236</v>
      </c>
      <c r="E1693" s="55" t="s">
        <v>6262</v>
      </c>
      <c r="F1693" s="222"/>
      <c r="G1693" s="222"/>
      <c r="H1693" s="223" t="s">
        <v>6266</v>
      </c>
      <c r="I1693" s="57" t="s">
        <v>6267</v>
      </c>
      <c r="J1693" s="57" t="s">
        <v>6268</v>
      </c>
      <c r="K1693" s="224">
        <v>42468</v>
      </c>
      <c r="L1693" s="329">
        <v>43563</v>
      </c>
      <c r="M1693" s="64">
        <v>36</v>
      </c>
      <c r="N1693" s="64">
        <v>25200000</v>
      </c>
      <c r="O1693" s="64">
        <f t="shared" si="125"/>
        <v>700000</v>
      </c>
      <c r="P1693" s="116">
        <v>36</v>
      </c>
      <c r="Q1693" s="117">
        <f t="shared" si="129"/>
        <v>25200000</v>
      </c>
      <c r="R1693" s="832">
        <f>[1]MMKI!J1262</f>
        <v>22490647</v>
      </c>
      <c r="S1693" s="832"/>
      <c r="T1693" s="225">
        <f t="shared" si="131"/>
        <v>2709353</v>
      </c>
      <c r="U1693" s="818">
        <f t="shared" si="130"/>
        <v>0.89248599206349211</v>
      </c>
    </row>
    <row r="1694" spans="2:23" ht="17.45" customHeight="1">
      <c r="B1694" s="848">
        <v>75</v>
      </c>
      <c r="C1694" s="829" t="s">
        <v>6261</v>
      </c>
      <c r="D1694" s="245" t="s">
        <v>236</v>
      </c>
      <c r="E1694" s="55" t="s">
        <v>6262</v>
      </c>
      <c r="F1694" s="222"/>
      <c r="G1694" s="222"/>
      <c r="H1694" s="223" t="s">
        <v>6269</v>
      </c>
      <c r="I1694" s="57" t="s">
        <v>6270</v>
      </c>
      <c r="J1694" s="57" t="s">
        <v>6271</v>
      </c>
      <c r="K1694" s="224">
        <v>42468</v>
      </c>
      <c r="L1694" s="329">
        <v>43563</v>
      </c>
      <c r="M1694" s="64">
        <v>36</v>
      </c>
      <c r="N1694" s="64">
        <v>25200000</v>
      </c>
      <c r="O1694" s="64">
        <f t="shared" si="125"/>
        <v>700000</v>
      </c>
      <c r="P1694" s="116">
        <v>36</v>
      </c>
      <c r="Q1694" s="117">
        <f t="shared" si="129"/>
        <v>25200000</v>
      </c>
      <c r="R1694" s="755">
        <f>[1]MMKI!J329</f>
        <v>26722098</v>
      </c>
      <c r="S1694" s="755"/>
      <c r="T1694" s="850">
        <f t="shared" si="131"/>
        <v>-1522098</v>
      </c>
      <c r="U1694" s="818">
        <f t="shared" si="130"/>
        <v>1.0604007142857144</v>
      </c>
    </row>
    <row r="1695" spans="2:23" ht="17.45" customHeight="1">
      <c r="B1695" s="848">
        <v>76</v>
      </c>
      <c r="C1695" s="830" t="s">
        <v>6272</v>
      </c>
      <c r="D1695" s="245" t="s">
        <v>236</v>
      </c>
      <c r="E1695" s="55" t="s">
        <v>6273</v>
      </c>
      <c r="F1695" s="222"/>
      <c r="G1695" s="222"/>
      <c r="H1695" s="223" t="s">
        <v>6274</v>
      </c>
      <c r="I1695" s="57" t="s">
        <v>6275</v>
      </c>
      <c r="J1695" s="57" t="s">
        <v>6276</v>
      </c>
      <c r="K1695" s="224">
        <v>42468</v>
      </c>
      <c r="L1695" s="329">
        <v>43563</v>
      </c>
      <c r="M1695" s="64">
        <v>36</v>
      </c>
      <c r="N1695" s="64">
        <v>33120000</v>
      </c>
      <c r="O1695" s="64">
        <f t="shared" si="125"/>
        <v>920000</v>
      </c>
      <c r="P1695" s="116">
        <v>36</v>
      </c>
      <c r="Q1695" s="117">
        <f t="shared" si="129"/>
        <v>33120000</v>
      </c>
      <c r="R1695" s="61">
        <f>[1]MMKI!J1643</f>
        <v>20014172</v>
      </c>
      <c r="S1695" s="61"/>
      <c r="T1695" s="225">
        <f t="shared" si="131"/>
        <v>13105828</v>
      </c>
      <c r="U1695" s="818">
        <f t="shared" si="130"/>
        <v>0.6042926328502416</v>
      </c>
      <c r="W1695" s="803"/>
    </row>
    <row r="1696" spans="2:23" ht="17.45" customHeight="1">
      <c r="B1696" s="848">
        <v>77</v>
      </c>
      <c r="C1696" s="830" t="s">
        <v>6277</v>
      </c>
      <c r="D1696" s="245" t="s">
        <v>236</v>
      </c>
      <c r="E1696" s="55" t="s">
        <v>6273</v>
      </c>
      <c r="F1696" s="222"/>
      <c r="G1696" s="222"/>
      <c r="H1696" s="223" t="s">
        <v>6278</v>
      </c>
      <c r="I1696" s="57" t="s">
        <v>6279</v>
      </c>
      <c r="J1696" s="57" t="s">
        <v>6280</v>
      </c>
      <c r="K1696" s="224">
        <v>42468</v>
      </c>
      <c r="L1696" s="329">
        <v>43563</v>
      </c>
      <c r="M1696" s="64">
        <v>36</v>
      </c>
      <c r="N1696" s="64">
        <v>33120000</v>
      </c>
      <c r="O1696" s="64">
        <f t="shared" si="125"/>
        <v>920000</v>
      </c>
      <c r="P1696" s="116">
        <v>36</v>
      </c>
      <c r="Q1696" s="117">
        <f t="shared" si="129"/>
        <v>33120000</v>
      </c>
      <c r="R1696" s="61">
        <f>[1]MMKI!J1097</f>
        <v>23002001</v>
      </c>
      <c r="S1696" s="61"/>
      <c r="T1696" s="225">
        <f t="shared" si="131"/>
        <v>10117999</v>
      </c>
      <c r="U1696" s="818">
        <f t="shared" si="130"/>
        <v>0.69450486111111109</v>
      </c>
      <c r="W1696" s="360"/>
    </row>
    <row r="1697" spans="2:23" ht="17.45" customHeight="1">
      <c r="B1697" s="848">
        <v>78</v>
      </c>
      <c r="C1697" s="830" t="s">
        <v>6281</v>
      </c>
      <c r="D1697" s="245" t="s">
        <v>236</v>
      </c>
      <c r="E1697" s="55" t="s">
        <v>6282</v>
      </c>
      <c r="F1697" s="222"/>
      <c r="G1697" s="222"/>
      <c r="H1697" s="223" t="s">
        <v>6283</v>
      </c>
      <c r="I1697" s="57" t="s">
        <v>6284</v>
      </c>
      <c r="J1697" s="57" t="s">
        <v>6285</v>
      </c>
      <c r="K1697" s="224">
        <v>42468</v>
      </c>
      <c r="L1697" s="329">
        <v>43563</v>
      </c>
      <c r="M1697" s="64">
        <v>36</v>
      </c>
      <c r="N1697" s="64">
        <v>33120000</v>
      </c>
      <c r="O1697" s="64">
        <f t="shared" si="125"/>
        <v>920000</v>
      </c>
      <c r="P1697" s="116">
        <v>36</v>
      </c>
      <c r="Q1697" s="117">
        <f t="shared" si="129"/>
        <v>33120000</v>
      </c>
      <c r="R1697" s="832">
        <f>[1]MMKI!J1042</f>
        <v>40262441</v>
      </c>
      <c r="S1697" s="832"/>
      <c r="T1697" s="850">
        <f t="shared" si="131"/>
        <v>-7142441</v>
      </c>
      <c r="U1697" s="818">
        <f t="shared" si="130"/>
        <v>1.2156534118357487</v>
      </c>
      <c r="V1697" s="449">
        <f>SUM(T1686:T1704)</f>
        <v>38834777</v>
      </c>
      <c r="W1697" s="851"/>
    </row>
    <row r="1698" spans="2:23" ht="17.45" customHeight="1">
      <c r="B1698" s="848">
        <v>79</v>
      </c>
      <c r="C1698" s="842" t="s">
        <v>6286</v>
      </c>
      <c r="D1698" s="245" t="s">
        <v>236</v>
      </c>
      <c r="E1698" s="55" t="s">
        <v>6241</v>
      </c>
      <c r="F1698" s="222"/>
      <c r="G1698" s="222"/>
      <c r="H1698" s="223" t="s">
        <v>6287</v>
      </c>
      <c r="I1698" s="57" t="s">
        <v>6288</v>
      </c>
      <c r="J1698" s="57" t="s">
        <v>6289</v>
      </c>
      <c r="K1698" s="224">
        <v>42468</v>
      </c>
      <c r="L1698" s="329">
        <v>43563</v>
      </c>
      <c r="M1698" s="64">
        <v>36</v>
      </c>
      <c r="N1698" s="64">
        <v>25200000</v>
      </c>
      <c r="O1698" s="64">
        <f t="shared" si="125"/>
        <v>700000</v>
      </c>
      <c r="P1698" s="116">
        <v>36</v>
      </c>
      <c r="Q1698" s="117">
        <f t="shared" si="129"/>
        <v>25200000</v>
      </c>
      <c r="R1698" s="61">
        <f>[1]MMKI!J767</f>
        <v>21196822</v>
      </c>
      <c r="S1698" s="61"/>
      <c r="T1698" s="225">
        <f t="shared" si="131"/>
        <v>4003178</v>
      </c>
      <c r="U1698" s="818">
        <f t="shared" si="130"/>
        <v>0.84114373015873012</v>
      </c>
    </row>
    <row r="1699" spans="2:23" ht="17.45" customHeight="1">
      <c r="B1699" s="848">
        <v>80</v>
      </c>
      <c r="C1699" s="842" t="s">
        <v>6286</v>
      </c>
      <c r="D1699" s="245" t="s">
        <v>236</v>
      </c>
      <c r="E1699" s="55" t="s">
        <v>6241</v>
      </c>
      <c r="F1699" s="222"/>
      <c r="G1699" s="222"/>
      <c r="H1699" s="223" t="s">
        <v>6290</v>
      </c>
      <c r="I1699" s="57" t="s">
        <v>6291</v>
      </c>
      <c r="J1699" s="57" t="s">
        <v>6292</v>
      </c>
      <c r="K1699" s="224">
        <v>42468</v>
      </c>
      <c r="L1699" s="329">
        <v>43563</v>
      </c>
      <c r="M1699" s="64">
        <v>36</v>
      </c>
      <c r="N1699" s="64">
        <v>25200000</v>
      </c>
      <c r="O1699" s="64">
        <f t="shared" si="125"/>
        <v>700000</v>
      </c>
      <c r="P1699" s="116">
        <v>36</v>
      </c>
      <c r="Q1699" s="117">
        <f t="shared" si="129"/>
        <v>25200000</v>
      </c>
      <c r="R1699" s="832">
        <f>[1]MMKI!J547</f>
        <v>32946021</v>
      </c>
      <c r="S1699" s="832"/>
      <c r="T1699" s="850">
        <f t="shared" si="131"/>
        <v>-7746021</v>
      </c>
      <c r="U1699" s="818">
        <f t="shared" si="130"/>
        <v>1.3073817857142858</v>
      </c>
    </row>
    <row r="1700" spans="2:23" ht="17.45" customHeight="1">
      <c r="B1700" s="848">
        <v>81</v>
      </c>
      <c r="C1700" s="842" t="s">
        <v>6293</v>
      </c>
      <c r="D1700" s="245" t="s">
        <v>236</v>
      </c>
      <c r="E1700" s="55" t="s">
        <v>6262</v>
      </c>
      <c r="F1700" s="222"/>
      <c r="G1700" s="222"/>
      <c r="H1700" s="223" t="s">
        <v>6294</v>
      </c>
      <c r="I1700" s="57" t="s">
        <v>6295</v>
      </c>
      <c r="J1700" s="57" t="s">
        <v>6296</v>
      </c>
      <c r="K1700" s="224">
        <v>42468</v>
      </c>
      <c r="L1700" s="329">
        <v>43563</v>
      </c>
      <c r="M1700" s="64">
        <v>36</v>
      </c>
      <c r="N1700" s="64">
        <v>25200000</v>
      </c>
      <c r="O1700" s="64">
        <f t="shared" si="125"/>
        <v>700000</v>
      </c>
      <c r="P1700" s="116">
        <v>36</v>
      </c>
      <c r="Q1700" s="117">
        <f t="shared" si="129"/>
        <v>25200000</v>
      </c>
      <c r="R1700" s="832">
        <f>[1]MMKI!J109</f>
        <v>25478591</v>
      </c>
      <c r="S1700" s="832"/>
      <c r="T1700" s="850">
        <f t="shared" si="131"/>
        <v>-278591</v>
      </c>
      <c r="U1700" s="818">
        <f t="shared" si="130"/>
        <v>1.0110551984126983</v>
      </c>
    </row>
    <row r="1701" spans="2:23" ht="17.45" customHeight="1">
      <c r="B1701" s="848">
        <v>82</v>
      </c>
      <c r="C1701" s="842" t="s">
        <v>6293</v>
      </c>
      <c r="D1701" s="245" t="s">
        <v>236</v>
      </c>
      <c r="E1701" s="55" t="s">
        <v>6262</v>
      </c>
      <c r="F1701" s="222"/>
      <c r="G1701" s="222"/>
      <c r="H1701" s="223" t="s">
        <v>6297</v>
      </c>
      <c r="I1701" s="57" t="s">
        <v>6298</v>
      </c>
      <c r="J1701" s="57" t="s">
        <v>6299</v>
      </c>
      <c r="K1701" s="224">
        <v>42468</v>
      </c>
      <c r="L1701" s="329">
        <v>43563</v>
      </c>
      <c r="M1701" s="64">
        <v>36</v>
      </c>
      <c r="N1701" s="64">
        <v>25200000</v>
      </c>
      <c r="O1701" s="64">
        <f t="shared" si="125"/>
        <v>700000</v>
      </c>
      <c r="P1701" s="116">
        <v>36</v>
      </c>
      <c r="Q1701" s="117">
        <f t="shared" si="129"/>
        <v>25200000</v>
      </c>
      <c r="R1701" s="61">
        <f>[1]MMKI!J1207</f>
        <v>19818803</v>
      </c>
      <c r="S1701" s="61"/>
      <c r="T1701" s="225">
        <f t="shared" si="131"/>
        <v>5381197</v>
      </c>
      <c r="U1701" s="818">
        <f t="shared" si="130"/>
        <v>0.78646043650793651</v>
      </c>
    </row>
    <row r="1702" spans="2:23" ht="17.45" customHeight="1">
      <c r="B1702" s="848">
        <v>83</v>
      </c>
      <c r="C1702" s="830" t="s">
        <v>6300</v>
      </c>
      <c r="D1702" s="245" t="s">
        <v>236</v>
      </c>
      <c r="E1702" s="55" t="s">
        <v>6262</v>
      </c>
      <c r="F1702" s="222"/>
      <c r="G1702" s="222"/>
      <c r="H1702" s="223" t="s">
        <v>6301</v>
      </c>
      <c r="I1702" s="57" t="s">
        <v>6302</v>
      </c>
      <c r="J1702" s="57" t="s">
        <v>6303</v>
      </c>
      <c r="K1702" s="224">
        <v>42498</v>
      </c>
      <c r="L1702" s="329">
        <v>43593</v>
      </c>
      <c r="M1702" s="64">
        <v>36</v>
      </c>
      <c r="N1702" s="64">
        <v>25200000</v>
      </c>
      <c r="O1702" s="64">
        <f t="shared" si="125"/>
        <v>700000</v>
      </c>
      <c r="P1702" s="116">
        <v>36</v>
      </c>
      <c r="Q1702" s="117">
        <f t="shared" si="129"/>
        <v>25200000</v>
      </c>
      <c r="R1702" s="61">
        <f>[1]MMKI!J712</f>
        <v>18977625</v>
      </c>
      <c r="S1702" s="61"/>
      <c r="T1702" s="225">
        <f t="shared" si="131"/>
        <v>6222375</v>
      </c>
      <c r="U1702" s="818">
        <f t="shared" si="130"/>
        <v>0.75308035714285715</v>
      </c>
    </row>
    <row r="1703" spans="2:23" ht="17.45" customHeight="1">
      <c r="B1703" s="848">
        <v>84</v>
      </c>
      <c r="C1703" s="830" t="s">
        <v>6304</v>
      </c>
      <c r="D1703" s="245" t="s">
        <v>236</v>
      </c>
      <c r="E1703" s="55" t="s">
        <v>6262</v>
      </c>
      <c r="F1703" s="222"/>
      <c r="G1703" s="222"/>
      <c r="H1703" s="223" t="s">
        <v>6305</v>
      </c>
      <c r="I1703" s="57" t="s">
        <v>6306</v>
      </c>
      <c r="J1703" s="57" t="s">
        <v>6307</v>
      </c>
      <c r="K1703" s="224">
        <v>42502</v>
      </c>
      <c r="L1703" s="329">
        <v>43597</v>
      </c>
      <c r="M1703" s="64">
        <v>36</v>
      </c>
      <c r="N1703" s="64">
        <v>25200000</v>
      </c>
      <c r="O1703" s="64">
        <f t="shared" si="125"/>
        <v>700000</v>
      </c>
      <c r="P1703" s="116">
        <v>36</v>
      </c>
      <c r="Q1703" s="117">
        <f t="shared" si="129"/>
        <v>25200000</v>
      </c>
      <c r="R1703" s="832">
        <f>[1]MMKI!J657</f>
        <v>28324644</v>
      </c>
      <c r="S1703" s="832"/>
      <c r="T1703" s="850">
        <f t="shared" si="131"/>
        <v>-3124644</v>
      </c>
      <c r="U1703" s="818">
        <f t="shared" si="130"/>
        <v>1.1239938095238096</v>
      </c>
    </row>
    <row r="1704" spans="2:23" ht="17.45" customHeight="1">
      <c r="B1704" s="848">
        <v>85</v>
      </c>
      <c r="C1704" s="290" t="s">
        <v>6308</v>
      </c>
      <c r="D1704" s="221" t="s">
        <v>236</v>
      </c>
      <c r="E1704" s="55" t="s">
        <v>6273</v>
      </c>
      <c r="F1704" s="222"/>
      <c r="G1704" s="222"/>
      <c r="H1704" s="223" t="s">
        <v>6309</v>
      </c>
      <c r="I1704" s="57" t="s">
        <v>6310</v>
      </c>
      <c r="J1704" s="57" t="s">
        <v>6311</v>
      </c>
      <c r="K1704" s="224">
        <v>42498</v>
      </c>
      <c r="L1704" s="329">
        <v>43593</v>
      </c>
      <c r="M1704" s="64">
        <v>36</v>
      </c>
      <c r="N1704" s="64">
        <v>33120000</v>
      </c>
      <c r="O1704" s="64">
        <f t="shared" si="125"/>
        <v>920000</v>
      </c>
      <c r="P1704" s="116">
        <v>36</v>
      </c>
      <c r="Q1704" s="117">
        <f t="shared" si="129"/>
        <v>33120000</v>
      </c>
      <c r="R1704" s="61">
        <f>[1]MMKI!J987</f>
        <v>27873384</v>
      </c>
      <c r="S1704" s="61"/>
      <c r="T1704" s="225">
        <f t="shared" si="131"/>
        <v>5246616</v>
      </c>
      <c r="U1704" s="818">
        <f t="shared" si="130"/>
        <v>0.84158768115942029</v>
      </c>
    </row>
    <row r="1705" spans="2:23" ht="17.45" customHeight="1">
      <c r="B1705" s="848">
        <v>86</v>
      </c>
      <c r="C1705" s="290" t="s">
        <v>6312</v>
      </c>
      <c r="D1705" s="317" t="s">
        <v>508</v>
      </c>
      <c r="E1705" s="55" t="s">
        <v>1980</v>
      </c>
      <c r="F1705" s="222"/>
      <c r="G1705" s="222"/>
      <c r="H1705" s="223" t="s">
        <v>6313</v>
      </c>
      <c r="I1705" s="291" t="s">
        <v>6314</v>
      </c>
      <c r="J1705" s="291" t="s">
        <v>6315</v>
      </c>
      <c r="K1705" s="224">
        <v>42851</v>
      </c>
      <c r="L1705" s="329">
        <v>43581</v>
      </c>
      <c r="M1705" s="64">
        <v>24</v>
      </c>
      <c r="N1705" s="64">
        <v>46122153</v>
      </c>
      <c r="O1705" s="64">
        <f t="shared" si="125"/>
        <v>1921756.375</v>
      </c>
      <c r="P1705" s="116">
        <v>24</v>
      </c>
      <c r="Q1705" s="117">
        <f t="shared" si="129"/>
        <v>46122153</v>
      </c>
      <c r="R1705" s="61">
        <f>[1]TMLI!J40</f>
        <v>5631078</v>
      </c>
      <c r="S1705" s="61"/>
      <c r="T1705" s="225">
        <f t="shared" si="131"/>
        <v>40491075</v>
      </c>
      <c r="U1705" s="818">
        <f t="shared" si="130"/>
        <v>0.12209052773403704</v>
      </c>
    </row>
    <row r="1706" spans="2:23" ht="17.45" customHeight="1">
      <c r="B1706" s="848">
        <v>87</v>
      </c>
      <c r="C1706" s="842" t="s">
        <v>6316</v>
      </c>
      <c r="D1706" s="245" t="s">
        <v>236</v>
      </c>
      <c r="E1706" s="55" t="s">
        <v>6317</v>
      </c>
      <c r="F1706" s="222"/>
      <c r="G1706" s="222"/>
      <c r="H1706" s="223" t="s">
        <v>6318</v>
      </c>
      <c r="I1706" s="212" t="s">
        <v>6319</v>
      </c>
      <c r="J1706" s="212" t="s">
        <v>6320</v>
      </c>
      <c r="K1706" s="224">
        <v>42541</v>
      </c>
      <c r="L1706" s="329">
        <v>43636</v>
      </c>
      <c r="M1706" s="64">
        <v>36</v>
      </c>
      <c r="N1706" s="64">
        <v>14400000</v>
      </c>
      <c r="O1706" s="64">
        <f t="shared" si="125"/>
        <v>400000</v>
      </c>
      <c r="P1706" s="116">
        <v>36</v>
      </c>
      <c r="Q1706" s="117">
        <f t="shared" si="129"/>
        <v>14400000</v>
      </c>
      <c r="R1706" s="832">
        <f>[1]MMKI!J52</f>
        <v>24683216</v>
      </c>
      <c r="S1706" s="832"/>
      <c r="T1706" s="850">
        <f t="shared" si="131"/>
        <v>-10283216</v>
      </c>
      <c r="U1706" s="818">
        <f t="shared" si="130"/>
        <v>1.7141122222222223</v>
      </c>
    </row>
    <row r="1707" spans="2:23" ht="17.45" customHeight="1">
      <c r="B1707" s="848">
        <v>88</v>
      </c>
      <c r="C1707" s="842" t="s">
        <v>6316</v>
      </c>
      <c r="D1707" s="245" t="s">
        <v>236</v>
      </c>
      <c r="E1707" s="55" t="s">
        <v>6317</v>
      </c>
      <c r="F1707" s="222"/>
      <c r="G1707" s="222"/>
      <c r="H1707" s="31" t="s">
        <v>6321</v>
      </c>
      <c r="I1707" s="32" t="s">
        <v>6322</v>
      </c>
      <c r="J1707" s="32" t="s">
        <v>6323</v>
      </c>
      <c r="K1707" s="224">
        <v>42541</v>
      </c>
      <c r="L1707" s="329">
        <v>43636</v>
      </c>
      <c r="M1707" s="64">
        <v>36</v>
      </c>
      <c r="N1707" s="64">
        <v>14400000</v>
      </c>
      <c r="O1707" s="64">
        <f t="shared" si="125"/>
        <v>400000</v>
      </c>
      <c r="P1707" s="116">
        <v>36</v>
      </c>
      <c r="Q1707" s="117">
        <f t="shared" si="129"/>
        <v>14400000</v>
      </c>
      <c r="R1707" s="832">
        <f>[1]MMKI!J1371</f>
        <v>20945057</v>
      </c>
      <c r="S1707" s="832"/>
      <c r="T1707" s="850">
        <f t="shared" si="131"/>
        <v>-6545057</v>
      </c>
      <c r="U1707" s="818">
        <f t="shared" si="130"/>
        <v>1.4545178472222222</v>
      </c>
    </row>
    <row r="1708" spans="2:23" ht="17.45" customHeight="1">
      <c r="B1708" s="848">
        <v>89</v>
      </c>
      <c r="C1708" s="842" t="s">
        <v>6316</v>
      </c>
      <c r="D1708" s="245" t="s">
        <v>236</v>
      </c>
      <c r="E1708" s="55" t="s">
        <v>6317</v>
      </c>
      <c r="F1708" s="222"/>
      <c r="G1708" s="222"/>
      <c r="H1708" s="223" t="s">
        <v>6324</v>
      </c>
      <c r="I1708" s="57" t="s">
        <v>6325</v>
      </c>
      <c r="J1708" s="57" t="s">
        <v>6326</v>
      </c>
      <c r="K1708" s="224">
        <v>42541</v>
      </c>
      <c r="L1708" s="329">
        <v>43636</v>
      </c>
      <c r="M1708" s="64">
        <v>36</v>
      </c>
      <c r="N1708" s="64">
        <v>14400000</v>
      </c>
      <c r="O1708" s="64">
        <f t="shared" si="125"/>
        <v>400000</v>
      </c>
      <c r="P1708" s="116">
        <v>36</v>
      </c>
      <c r="Q1708" s="117">
        <f t="shared" si="129"/>
        <v>14400000</v>
      </c>
      <c r="R1708" s="832">
        <f>[1]MMKI!J492</f>
        <v>26206691</v>
      </c>
      <c r="S1708" s="832"/>
      <c r="T1708" s="850">
        <f t="shared" si="131"/>
        <v>-11806691</v>
      </c>
      <c r="U1708" s="818">
        <f t="shared" si="130"/>
        <v>1.8199090972222223</v>
      </c>
    </row>
    <row r="1709" spans="2:23" ht="17.45" customHeight="1">
      <c r="B1709" s="848">
        <v>90</v>
      </c>
      <c r="C1709" s="830" t="s">
        <v>6327</v>
      </c>
      <c r="D1709" s="245" t="s">
        <v>236</v>
      </c>
      <c r="E1709" s="55" t="s">
        <v>6328</v>
      </c>
      <c r="F1709" s="222"/>
      <c r="G1709" s="222"/>
      <c r="H1709" s="223" t="s">
        <v>6329</v>
      </c>
      <c r="I1709" s="57" t="s">
        <v>6330</v>
      </c>
      <c r="J1709" s="57" t="s">
        <v>6331</v>
      </c>
      <c r="K1709" s="224">
        <v>42541</v>
      </c>
      <c r="L1709" s="329">
        <v>43636</v>
      </c>
      <c r="M1709" s="64">
        <v>36</v>
      </c>
      <c r="N1709" s="64">
        <v>25200000</v>
      </c>
      <c r="O1709" s="64">
        <f t="shared" si="125"/>
        <v>700000</v>
      </c>
      <c r="P1709" s="116">
        <v>36</v>
      </c>
      <c r="Q1709" s="117">
        <f t="shared" si="129"/>
        <v>25200000</v>
      </c>
      <c r="R1709" s="832">
        <f>[1]MMKI!J1480</f>
        <v>29058471</v>
      </c>
      <c r="S1709" s="832"/>
      <c r="T1709" s="850">
        <f t="shared" si="131"/>
        <v>-3858471</v>
      </c>
      <c r="U1709" s="818">
        <f t="shared" si="130"/>
        <v>1.1531139285714285</v>
      </c>
    </row>
    <row r="1710" spans="2:23" ht="17.45" customHeight="1">
      <c r="B1710" s="848">
        <v>91</v>
      </c>
      <c r="C1710" s="842" t="s">
        <v>6332</v>
      </c>
      <c r="D1710" s="245" t="s">
        <v>236</v>
      </c>
      <c r="E1710" s="55" t="s">
        <v>6317</v>
      </c>
      <c r="F1710" s="222"/>
      <c r="G1710" s="222"/>
      <c r="H1710" s="223" t="s">
        <v>6333</v>
      </c>
      <c r="I1710" s="57" t="s">
        <v>6334</v>
      </c>
      <c r="J1710" s="57" t="s">
        <v>6335</v>
      </c>
      <c r="K1710" s="224">
        <v>42541</v>
      </c>
      <c r="L1710" s="329">
        <v>43636</v>
      </c>
      <c r="M1710" s="64">
        <v>36</v>
      </c>
      <c r="N1710" s="64">
        <v>14400000</v>
      </c>
      <c r="O1710" s="64">
        <f t="shared" si="125"/>
        <v>400000</v>
      </c>
      <c r="P1710" s="116">
        <v>36</v>
      </c>
      <c r="Q1710" s="117">
        <f t="shared" si="129"/>
        <v>14400000</v>
      </c>
      <c r="R1710" s="832">
        <f>[1]MMKI!J437</f>
        <v>19257190</v>
      </c>
      <c r="S1710" s="832"/>
      <c r="T1710" s="850">
        <f t="shared" si="131"/>
        <v>-4857190</v>
      </c>
      <c r="U1710" s="818">
        <f t="shared" si="130"/>
        <v>1.3373048611111111</v>
      </c>
    </row>
    <row r="1711" spans="2:23" ht="17.45" customHeight="1">
      <c r="B1711" s="848">
        <v>92</v>
      </c>
      <c r="C1711" s="842" t="s">
        <v>6332</v>
      </c>
      <c r="D1711" s="245" t="s">
        <v>236</v>
      </c>
      <c r="E1711" s="55" t="s">
        <v>6317</v>
      </c>
      <c r="F1711" s="222"/>
      <c r="G1711" s="222"/>
      <c r="H1711" s="223" t="s">
        <v>6336</v>
      </c>
      <c r="I1711" s="57" t="s">
        <v>6337</v>
      </c>
      <c r="J1711" s="57" t="s">
        <v>6338</v>
      </c>
      <c r="K1711" s="224">
        <v>42541</v>
      </c>
      <c r="L1711" s="329">
        <v>43636</v>
      </c>
      <c r="M1711" s="64">
        <v>36</v>
      </c>
      <c r="N1711" s="64">
        <v>14400000</v>
      </c>
      <c r="O1711" s="64">
        <f t="shared" si="125"/>
        <v>400000</v>
      </c>
      <c r="P1711" s="116">
        <v>36</v>
      </c>
      <c r="Q1711" s="117">
        <f t="shared" si="129"/>
        <v>14400000</v>
      </c>
      <c r="R1711" s="61">
        <f>[1]MMKI!J2026</f>
        <v>14052194</v>
      </c>
      <c r="S1711" s="61"/>
      <c r="T1711" s="225">
        <f t="shared" si="131"/>
        <v>347806</v>
      </c>
      <c r="U1711" s="818">
        <f t="shared" si="130"/>
        <v>0.97584680555555559</v>
      </c>
    </row>
    <row r="1712" spans="2:23" ht="17.45" customHeight="1">
      <c r="B1712" s="848">
        <v>93</v>
      </c>
      <c r="C1712" s="830" t="s">
        <v>6339</v>
      </c>
      <c r="D1712" s="245" t="s">
        <v>236</v>
      </c>
      <c r="E1712" s="55" t="s">
        <v>6317</v>
      </c>
      <c r="F1712" s="222"/>
      <c r="G1712" s="222"/>
      <c r="H1712" s="223" t="s">
        <v>6340</v>
      </c>
      <c r="I1712" s="57" t="s">
        <v>6341</v>
      </c>
      <c r="J1712" s="57" t="s">
        <v>6342</v>
      </c>
      <c r="K1712" s="224">
        <v>42576</v>
      </c>
      <c r="L1712" s="329">
        <v>43671</v>
      </c>
      <c r="M1712" s="64">
        <v>36</v>
      </c>
      <c r="N1712" s="64">
        <v>14400000</v>
      </c>
      <c r="O1712" s="64">
        <f t="shared" si="125"/>
        <v>400000</v>
      </c>
      <c r="P1712" s="116">
        <v>36</v>
      </c>
      <c r="Q1712" s="117">
        <f t="shared" si="129"/>
        <v>14400000</v>
      </c>
      <c r="R1712" s="832">
        <f>[1]MMKI!J274</f>
        <v>14077453</v>
      </c>
      <c r="S1712" s="832"/>
      <c r="T1712" s="225">
        <f t="shared" si="131"/>
        <v>322547</v>
      </c>
      <c r="U1712" s="818">
        <f t="shared" si="130"/>
        <v>0.97760090277777778</v>
      </c>
    </row>
    <row r="1713" spans="2:23" ht="17.45" customHeight="1">
      <c r="B1713" s="848">
        <v>94</v>
      </c>
      <c r="C1713" s="830" t="s">
        <v>6343</v>
      </c>
      <c r="D1713" s="245" t="s">
        <v>236</v>
      </c>
      <c r="E1713" s="55" t="s">
        <v>6317</v>
      </c>
      <c r="F1713" s="222"/>
      <c r="G1713" s="222"/>
      <c r="H1713" s="223" t="s">
        <v>6344</v>
      </c>
      <c r="I1713" s="57" t="s">
        <v>6345</v>
      </c>
      <c r="J1713" s="57" t="s">
        <v>6346</v>
      </c>
      <c r="K1713" s="224">
        <v>42538</v>
      </c>
      <c r="L1713" s="329">
        <v>43633</v>
      </c>
      <c r="M1713" s="64">
        <v>36</v>
      </c>
      <c r="N1713" s="64">
        <v>14400000</v>
      </c>
      <c r="O1713" s="64">
        <f t="shared" si="125"/>
        <v>400000</v>
      </c>
      <c r="P1713" s="116">
        <v>36</v>
      </c>
      <c r="Q1713" s="117">
        <f t="shared" si="129"/>
        <v>14400000</v>
      </c>
      <c r="R1713" s="832">
        <f>[1]MMKI!J1861</f>
        <v>13026822</v>
      </c>
      <c r="S1713" s="832"/>
      <c r="T1713" s="225">
        <f t="shared" si="131"/>
        <v>1373178</v>
      </c>
      <c r="U1713" s="818">
        <f t="shared" si="130"/>
        <v>0.90464041666666661</v>
      </c>
    </row>
    <row r="1714" spans="2:23" ht="17.45" customHeight="1">
      <c r="B1714" s="848">
        <v>95</v>
      </c>
      <c r="C1714" s="830" t="s">
        <v>6347</v>
      </c>
      <c r="D1714" s="245" t="s">
        <v>236</v>
      </c>
      <c r="E1714" s="55" t="s">
        <v>6317</v>
      </c>
      <c r="F1714" s="222"/>
      <c r="G1714" s="222"/>
      <c r="H1714" s="223" t="s">
        <v>6348</v>
      </c>
      <c r="I1714" s="57" t="s">
        <v>6349</v>
      </c>
      <c r="J1714" s="57" t="s">
        <v>6350</v>
      </c>
      <c r="K1714" s="224">
        <v>42538</v>
      </c>
      <c r="L1714" s="329">
        <v>43633</v>
      </c>
      <c r="M1714" s="64">
        <v>36</v>
      </c>
      <c r="N1714" s="64">
        <v>14400000</v>
      </c>
      <c r="O1714" s="64">
        <f t="shared" si="125"/>
        <v>400000</v>
      </c>
      <c r="P1714" s="116">
        <v>36</v>
      </c>
      <c r="Q1714" s="117">
        <f t="shared" si="129"/>
        <v>14400000</v>
      </c>
      <c r="R1714" s="61">
        <f>[1]MMKI!J2138</f>
        <v>8749322</v>
      </c>
      <c r="S1714" s="61"/>
      <c r="T1714" s="225">
        <f t="shared" si="131"/>
        <v>5650678</v>
      </c>
      <c r="U1714" s="818">
        <f t="shared" si="130"/>
        <v>0.60759180555555559</v>
      </c>
    </row>
    <row r="1715" spans="2:23" ht="17.45" customHeight="1">
      <c r="B1715" s="848">
        <v>96</v>
      </c>
      <c r="C1715" s="830" t="s">
        <v>6351</v>
      </c>
      <c r="D1715" s="245" t="s">
        <v>236</v>
      </c>
      <c r="E1715" s="55" t="s">
        <v>6317</v>
      </c>
      <c r="F1715" s="222"/>
      <c r="G1715" s="222"/>
      <c r="H1715" s="223" t="s">
        <v>6352</v>
      </c>
      <c r="I1715" s="57" t="s">
        <v>6353</v>
      </c>
      <c r="J1715" s="57" t="s">
        <v>6354</v>
      </c>
      <c r="K1715" s="224">
        <v>42538</v>
      </c>
      <c r="L1715" s="329">
        <v>43633</v>
      </c>
      <c r="M1715" s="64">
        <v>36</v>
      </c>
      <c r="N1715" s="64">
        <v>14400000</v>
      </c>
      <c r="O1715" s="64">
        <f t="shared" si="125"/>
        <v>400000</v>
      </c>
      <c r="P1715" s="116">
        <v>36</v>
      </c>
      <c r="Q1715" s="117">
        <f t="shared" si="129"/>
        <v>14400000</v>
      </c>
      <c r="R1715" s="832">
        <f>[1]MMKI!J1316</f>
        <v>19111788</v>
      </c>
      <c r="S1715" s="832"/>
      <c r="T1715" s="850">
        <f t="shared" si="131"/>
        <v>-4711788</v>
      </c>
      <c r="U1715" s="818">
        <f t="shared" si="130"/>
        <v>1.3272075000000001</v>
      </c>
    </row>
    <row r="1716" spans="2:23" ht="17.45" customHeight="1">
      <c r="B1716" s="848">
        <v>97</v>
      </c>
      <c r="C1716" s="842" t="s">
        <v>6355</v>
      </c>
      <c r="D1716" s="245" t="s">
        <v>236</v>
      </c>
      <c r="E1716" s="55" t="s">
        <v>6317</v>
      </c>
      <c r="F1716" s="222"/>
      <c r="G1716" s="222"/>
      <c r="H1716" s="223" t="s">
        <v>6356</v>
      </c>
      <c r="I1716" s="57" t="s">
        <v>6357</v>
      </c>
      <c r="J1716" s="57" t="s">
        <v>6358</v>
      </c>
      <c r="K1716" s="224">
        <v>42538</v>
      </c>
      <c r="L1716" s="329">
        <v>43633</v>
      </c>
      <c r="M1716" s="64">
        <v>36</v>
      </c>
      <c r="N1716" s="64">
        <v>14400000</v>
      </c>
      <c r="O1716" s="64">
        <f t="shared" si="125"/>
        <v>400000</v>
      </c>
      <c r="P1716" s="116">
        <v>36</v>
      </c>
      <c r="Q1716" s="117">
        <f t="shared" si="129"/>
        <v>14400000</v>
      </c>
      <c r="R1716" s="61">
        <f>[1]MMKI!J2083</f>
        <v>12619716</v>
      </c>
      <c r="S1716" s="61"/>
      <c r="T1716" s="225">
        <f t="shared" si="131"/>
        <v>1780284</v>
      </c>
      <c r="U1716" s="818">
        <f t="shared" si="130"/>
        <v>0.87636916666666664</v>
      </c>
    </row>
    <row r="1717" spans="2:23" ht="17.45" customHeight="1">
      <c r="B1717" s="848">
        <v>98</v>
      </c>
      <c r="C1717" s="842" t="s">
        <v>6355</v>
      </c>
      <c r="D1717" s="245" t="s">
        <v>236</v>
      </c>
      <c r="E1717" s="55" t="s">
        <v>6317</v>
      </c>
      <c r="F1717" s="222"/>
      <c r="G1717" s="222"/>
      <c r="H1717" s="223" t="s">
        <v>6359</v>
      </c>
      <c r="I1717" s="57" t="s">
        <v>6360</v>
      </c>
      <c r="J1717" s="57" t="s">
        <v>6361</v>
      </c>
      <c r="K1717" s="224">
        <v>42538</v>
      </c>
      <c r="L1717" s="329">
        <v>43633</v>
      </c>
      <c r="M1717" s="64">
        <v>36</v>
      </c>
      <c r="N1717" s="64">
        <v>14400000</v>
      </c>
      <c r="O1717" s="64">
        <f t="shared" si="125"/>
        <v>400000</v>
      </c>
      <c r="P1717" s="116">
        <v>36</v>
      </c>
      <c r="Q1717" s="117">
        <f t="shared" si="129"/>
        <v>14400000</v>
      </c>
      <c r="R1717" s="61">
        <f>[1]MMKI!J1971</f>
        <v>13768158</v>
      </c>
      <c r="S1717" s="61"/>
      <c r="T1717" s="225">
        <f t="shared" si="131"/>
        <v>631842</v>
      </c>
      <c r="U1717" s="818">
        <f t="shared" si="130"/>
        <v>0.95612208333333337</v>
      </c>
    </row>
    <row r="1718" spans="2:23" ht="17.45" customHeight="1">
      <c r="B1718" s="848">
        <v>99</v>
      </c>
      <c r="C1718" s="842" t="s">
        <v>6355</v>
      </c>
      <c r="D1718" s="245" t="s">
        <v>236</v>
      </c>
      <c r="E1718" s="55" t="s">
        <v>6317</v>
      </c>
      <c r="F1718" s="222"/>
      <c r="G1718" s="222"/>
      <c r="H1718" s="223" t="s">
        <v>6362</v>
      </c>
      <c r="I1718" s="57" t="s">
        <v>6363</v>
      </c>
      <c r="J1718" s="57" t="s">
        <v>6364</v>
      </c>
      <c r="K1718" s="224">
        <v>42538</v>
      </c>
      <c r="L1718" s="329">
        <v>43633</v>
      </c>
      <c r="M1718" s="64">
        <v>36</v>
      </c>
      <c r="N1718" s="64">
        <v>14400000</v>
      </c>
      <c r="O1718" s="64">
        <f t="shared" si="125"/>
        <v>400000</v>
      </c>
      <c r="P1718" s="116">
        <v>36</v>
      </c>
      <c r="Q1718" s="117">
        <f t="shared" si="129"/>
        <v>14400000</v>
      </c>
      <c r="R1718" s="832">
        <f>[1]MMKI!J164</f>
        <v>20917477</v>
      </c>
      <c r="S1718" s="832"/>
      <c r="T1718" s="850">
        <f t="shared" si="131"/>
        <v>-6517477</v>
      </c>
      <c r="U1718" s="818">
        <f t="shared" si="130"/>
        <v>1.4526025694444444</v>
      </c>
    </row>
    <row r="1719" spans="2:23" ht="17.45" customHeight="1">
      <c r="B1719" s="848">
        <v>100</v>
      </c>
      <c r="C1719" s="842" t="s">
        <v>6355</v>
      </c>
      <c r="D1719" s="245" t="s">
        <v>236</v>
      </c>
      <c r="E1719" s="55" t="s">
        <v>6317</v>
      </c>
      <c r="F1719" s="222"/>
      <c r="G1719" s="222"/>
      <c r="H1719" s="223" t="s">
        <v>6365</v>
      </c>
      <c r="I1719" s="57" t="s">
        <v>6366</v>
      </c>
      <c r="J1719" s="57" t="s">
        <v>6367</v>
      </c>
      <c r="K1719" s="224">
        <v>42538</v>
      </c>
      <c r="L1719" s="329">
        <v>43633</v>
      </c>
      <c r="M1719" s="64">
        <v>36</v>
      </c>
      <c r="N1719" s="64">
        <v>14400000</v>
      </c>
      <c r="O1719" s="64">
        <f t="shared" si="125"/>
        <v>400000</v>
      </c>
      <c r="P1719" s="116">
        <v>36</v>
      </c>
      <c r="Q1719" s="117">
        <f t="shared" si="129"/>
        <v>14400000</v>
      </c>
      <c r="R1719" s="832">
        <f>[1]MMKI!J932</f>
        <v>25642347</v>
      </c>
      <c r="S1719" s="832"/>
      <c r="T1719" s="850">
        <f t="shared" si="131"/>
        <v>-11242347</v>
      </c>
      <c r="U1719" s="818">
        <f t="shared" si="130"/>
        <v>1.7807185416666667</v>
      </c>
    </row>
    <row r="1720" spans="2:23" ht="17.45" customHeight="1">
      <c r="B1720" s="848">
        <v>101</v>
      </c>
      <c r="C1720" s="842" t="s">
        <v>6355</v>
      </c>
      <c r="D1720" s="245" t="s">
        <v>236</v>
      </c>
      <c r="E1720" s="55" t="s">
        <v>6317</v>
      </c>
      <c r="F1720" s="222"/>
      <c r="G1720" s="222"/>
      <c r="H1720" s="223" t="s">
        <v>6368</v>
      </c>
      <c r="I1720" s="57" t="s">
        <v>6369</v>
      </c>
      <c r="J1720" s="57" t="s">
        <v>6370</v>
      </c>
      <c r="K1720" s="224">
        <v>42538</v>
      </c>
      <c r="L1720" s="329">
        <v>43633</v>
      </c>
      <c r="M1720" s="64">
        <v>36</v>
      </c>
      <c r="N1720" s="64">
        <v>14400000</v>
      </c>
      <c r="O1720" s="64">
        <f t="shared" si="125"/>
        <v>400000</v>
      </c>
      <c r="P1720" s="116">
        <v>36</v>
      </c>
      <c r="Q1720" s="117">
        <f t="shared" si="129"/>
        <v>14400000</v>
      </c>
      <c r="R1720" s="832">
        <f>[1]MMKI!J1807</f>
        <v>13674347</v>
      </c>
      <c r="S1720" s="832"/>
      <c r="T1720" s="225">
        <f t="shared" si="131"/>
        <v>725653</v>
      </c>
      <c r="U1720" s="818">
        <f t="shared" si="130"/>
        <v>0.94960743055555552</v>
      </c>
    </row>
    <row r="1721" spans="2:23" ht="17.45" customHeight="1">
      <c r="B1721" s="848">
        <v>102</v>
      </c>
      <c r="C1721" s="842" t="s">
        <v>6371</v>
      </c>
      <c r="D1721" s="245" t="s">
        <v>236</v>
      </c>
      <c r="E1721" s="55" t="s">
        <v>6317</v>
      </c>
      <c r="F1721" s="222"/>
      <c r="G1721" s="222"/>
      <c r="H1721" s="223" t="s">
        <v>6372</v>
      </c>
      <c r="I1721" s="57" t="s">
        <v>6373</v>
      </c>
      <c r="J1721" s="57" t="s">
        <v>6374</v>
      </c>
      <c r="K1721" s="224">
        <v>42541</v>
      </c>
      <c r="L1721" s="329">
        <v>43636</v>
      </c>
      <c r="M1721" s="64">
        <v>36</v>
      </c>
      <c r="N1721" s="64">
        <v>14400000</v>
      </c>
      <c r="O1721" s="64">
        <f t="shared" ref="O1721:O1741" si="132">N1721/M1721</f>
        <v>400000</v>
      </c>
      <c r="P1721" s="116">
        <v>36</v>
      </c>
      <c r="Q1721" s="117">
        <f t="shared" si="129"/>
        <v>14400000</v>
      </c>
      <c r="R1721" s="61">
        <f>[1]MMKI!J1916</f>
        <v>13830932</v>
      </c>
      <c r="S1721" s="61"/>
      <c r="T1721" s="225">
        <f t="shared" si="131"/>
        <v>569068</v>
      </c>
      <c r="U1721" s="818">
        <f t="shared" si="130"/>
        <v>0.9604813888888889</v>
      </c>
    </row>
    <row r="1722" spans="2:23" ht="17.45" customHeight="1">
      <c r="B1722" s="848">
        <v>103</v>
      </c>
      <c r="C1722" s="842" t="s">
        <v>6371</v>
      </c>
      <c r="D1722" s="245" t="s">
        <v>236</v>
      </c>
      <c r="E1722" s="55" t="s">
        <v>6317</v>
      </c>
      <c r="F1722" s="222"/>
      <c r="G1722" s="222"/>
      <c r="H1722" s="223" t="s">
        <v>6375</v>
      </c>
      <c r="I1722" s="57" t="s">
        <v>6376</v>
      </c>
      <c r="J1722" s="57" t="s">
        <v>6377</v>
      </c>
      <c r="K1722" s="224">
        <v>42541</v>
      </c>
      <c r="L1722" s="329">
        <v>43636</v>
      </c>
      <c r="M1722" s="64">
        <v>36</v>
      </c>
      <c r="N1722" s="64">
        <v>14400000</v>
      </c>
      <c r="O1722" s="64">
        <f t="shared" si="132"/>
        <v>400000</v>
      </c>
      <c r="P1722" s="116">
        <v>36</v>
      </c>
      <c r="Q1722" s="117">
        <f t="shared" si="129"/>
        <v>14400000</v>
      </c>
      <c r="R1722" s="832">
        <f>[1]MMKI!J1698</f>
        <v>19879120</v>
      </c>
      <c r="S1722" s="832"/>
      <c r="T1722" s="850">
        <f t="shared" si="131"/>
        <v>-5479120</v>
      </c>
      <c r="U1722" s="818">
        <f t="shared" si="130"/>
        <v>1.3804944444444445</v>
      </c>
    </row>
    <row r="1723" spans="2:23" ht="17.45" customHeight="1">
      <c r="B1723" s="848">
        <v>104</v>
      </c>
      <c r="C1723" s="842" t="s">
        <v>6371</v>
      </c>
      <c r="D1723" s="245" t="s">
        <v>236</v>
      </c>
      <c r="E1723" s="55" t="s">
        <v>6317</v>
      </c>
      <c r="F1723" s="222"/>
      <c r="G1723" s="222"/>
      <c r="H1723" s="223" t="s">
        <v>6378</v>
      </c>
      <c r="I1723" s="57" t="s">
        <v>6379</v>
      </c>
      <c r="J1723" s="57" t="s">
        <v>6380</v>
      </c>
      <c r="K1723" s="224">
        <v>42541</v>
      </c>
      <c r="L1723" s="329">
        <v>43636</v>
      </c>
      <c r="M1723" s="64">
        <v>36</v>
      </c>
      <c r="N1723" s="64">
        <v>14400000</v>
      </c>
      <c r="O1723" s="64">
        <f t="shared" si="132"/>
        <v>400000</v>
      </c>
      <c r="P1723" s="116">
        <v>36</v>
      </c>
      <c r="Q1723" s="117">
        <f t="shared" si="129"/>
        <v>14400000</v>
      </c>
      <c r="R1723" s="832">
        <f>[1]MMKI!J1752</f>
        <v>18206422</v>
      </c>
      <c r="S1723" s="832"/>
      <c r="T1723" s="850">
        <f t="shared" si="131"/>
        <v>-3806422</v>
      </c>
      <c r="U1723" s="818">
        <f t="shared" si="130"/>
        <v>1.2643348611111112</v>
      </c>
    </row>
    <row r="1724" spans="2:23" ht="17.45" customHeight="1">
      <c r="B1724" s="848">
        <v>105</v>
      </c>
      <c r="C1724" s="842" t="s">
        <v>6371</v>
      </c>
      <c r="D1724" s="245" t="s">
        <v>236</v>
      </c>
      <c r="E1724" s="55" t="s">
        <v>6317</v>
      </c>
      <c r="F1724" s="222"/>
      <c r="G1724" s="222"/>
      <c r="H1724" s="223" t="s">
        <v>6381</v>
      </c>
      <c r="I1724" s="57" t="s">
        <v>6382</v>
      </c>
      <c r="J1724" s="57" t="s">
        <v>6383</v>
      </c>
      <c r="K1724" s="224">
        <v>42541</v>
      </c>
      <c r="L1724" s="329">
        <v>43636</v>
      </c>
      <c r="M1724" s="64">
        <v>36</v>
      </c>
      <c r="N1724" s="64">
        <v>14400000</v>
      </c>
      <c r="O1724" s="64">
        <f t="shared" si="132"/>
        <v>400000</v>
      </c>
      <c r="P1724" s="116">
        <v>36</v>
      </c>
      <c r="Q1724" s="117">
        <f t="shared" si="129"/>
        <v>14400000</v>
      </c>
      <c r="R1724" s="832">
        <f>[1]MMKI!J602</f>
        <v>28134496</v>
      </c>
      <c r="S1724" s="832"/>
      <c r="T1724" s="850">
        <f t="shared" si="131"/>
        <v>-13734496</v>
      </c>
      <c r="U1724" s="818">
        <f t="shared" si="130"/>
        <v>1.9537844444444445</v>
      </c>
    </row>
    <row r="1725" spans="2:23" ht="17.45" customHeight="1">
      <c r="B1725" s="848">
        <v>106</v>
      </c>
      <c r="C1725" s="290" t="s">
        <v>6384</v>
      </c>
      <c r="D1725" s="221" t="s">
        <v>236</v>
      </c>
      <c r="E1725" s="55" t="s">
        <v>6317</v>
      </c>
      <c r="F1725" s="222"/>
      <c r="G1725" s="222"/>
      <c r="H1725" s="223" t="s">
        <v>6385</v>
      </c>
      <c r="I1725" s="57" t="s">
        <v>6386</v>
      </c>
      <c r="J1725" s="57" t="s">
        <v>6387</v>
      </c>
      <c r="K1725" s="224">
        <v>42541</v>
      </c>
      <c r="L1725" s="329">
        <v>43636</v>
      </c>
      <c r="M1725" s="64">
        <v>36</v>
      </c>
      <c r="N1725" s="64">
        <v>14400000</v>
      </c>
      <c r="O1725" s="64">
        <f t="shared" si="132"/>
        <v>400000</v>
      </c>
      <c r="P1725" s="116">
        <v>36</v>
      </c>
      <c r="Q1725" s="117">
        <f t="shared" si="129"/>
        <v>14400000</v>
      </c>
      <c r="R1725" s="832">
        <f>[1]MMKI!J1588</f>
        <v>18612885</v>
      </c>
      <c r="S1725" s="832"/>
      <c r="T1725" s="850">
        <f t="shared" si="131"/>
        <v>-4212885</v>
      </c>
      <c r="U1725" s="818">
        <f t="shared" si="130"/>
        <v>1.2925614583333334</v>
      </c>
    </row>
    <row r="1726" spans="2:23" ht="17.45" customHeight="1">
      <c r="B1726" s="848">
        <v>107</v>
      </c>
      <c r="C1726" s="66" t="s">
        <v>6388</v>
      </c>
      <c r="D1726" s="66" t="s">
        <v>84</v>
      </c>
      <c r="E1726" s="107" t="s">
        <v>5995</v>
      </c>
      <c r="F1726" s="111"/>
      <c r="G1726" s="111"/>
      <c r="H1726" s="112" t="s">
        <v>6389</v>
      </c>
      <c r="I1726" s="113" t="s">
        <v>6390</v>
      </c>
      <c r="J1726" s="113" t="s">
        <v>6391</v>
      </c>
      <c r="K1726" s="58">
        <v>42550</v>
      </c>
      <c r="L1726" s="816">
        <v>43645</v>
      </c>
      <c r="M1726" s="66">
        <v>36</v>
      </c>
      <c r="N1726" s="115">
        <f>162000000/5</f>
        <v>32400000</v>
      </c>
      <c r="O1726" s="64">
        <f>N1726/M1726</f>
        <v>900000</v>
      </c>
      <c r="P1726" s="116">
        <v>36</v>
      </c>
      <c r="Q1726" s="117">
        <f t="shared" si="129"/>
        <v>32400000</v>
      </c>
      <c r="R1726" s="61">
        <f>[1]KRM!J1077</f>
        <v>19052908</v>
      </c>
      <c r="S1726" s="61"/>
      <c r="T1726" s="225">
        <f t="shared" si="131"/>
        <v>13347092</v>
      </c>
      <c r="U1726" s="818">
        <f t="shared" si="130"/>
        <v>0.5880527160493827</v>
      </c>
      <c r="V1726" s="4">
        <v>43307</v>
      </c>
      <c r="W1726" t="s">
        <v>6392</v>
      </c>
    </row>
    <row r="1727" spans="2:23" ht="17.45" customHeight="1">
      <c r="B1727" s="848">
        <v>108</v>
      </c>
      <c r="C1727" s="66" t="s">
        <v>6388</v>
      </c>
      <c r="D1727" s="66" t="s">
        <v>84</v>
      </c>
      <c r="E1727" s="107" t="s">
        <v>5995</v>
      </c>
      <c r="F1727" s="111"/>
      <c r="G1727" s="111"/>
      <c r="H1727" s="112" t="s">
        <v>6393</v>
      </c>
      <c r="I1727" s="113" t="s">
        <v>6394</v>
      </c>
      <c r="J1727" s="113" t="s">
        <v>6395</v>
      </c>
      <c r="K1727" s="58">
        <v>42550</v>
      </c>
      <c r="L1727" s="816">
        <v>43645</v>
      </c>
      <c r="M1727" s="66">
        <v>36</v>
      </c>
      <c r="N1727" s="115">
        <f t="shared" ref="N1727:N1730" si="133">162000000/5</f>
        <v>32400000</v>
      </c>
      <c r="O1727" s="64">
        <f>N1727/M1727</f>
        <v>900000</v>
      </c>
      <c r="P1727" s="116">
        <v>36</v>
      </c>
      <c r="Q1727" s="117">
        <f t="shared" si="129"/>
        <v>32400000</v>
      </c>
      <c r="R1727" s="61">
        <f>[1]KRM!J1735</f>
        <v>5512548</v>
      </c>
      <c r="S1727" s="61"/>
      <c r="T1727" s="225">
        <f t="shared" si="131"/>
        <v>26887452</v>
      </c>
      <c r="U1727" s="818">
        <f t="shared" si="130"/>
        <v>0.17014037037037036</v>
      </c>
      <c r="V1727" s="4">
        <v>43295</v>
      </c>
      <c r="W1727" t="s">
        <v>6396</v>
      </c>
    </row>
    <row r="1728" spans="2:23" ht="17.45" customHeight="1">
      <c r="B1728" s="848">
        <v>109</v>
      </c>
      <c r="C1728" s="66" t="s">
        <v>6388</v>
      </c>
      <c r="D1728" s="66" t="s">
        <v>84</v>
      </c>
      <c r="E1728" s="107" t="s">
        <v>5995</v>
      </c>
      <c r="F1728" s="111"/>
      <c r="G1728" s="111"/>
      <c r="H1728" s="112" t="s">
        <v>6397</v>
      </c>
      <c r="I1728" s="113" t="s">
        <v>6398</v>
      </c>
      <c r="J1728" s="113" t="s">
        <v>6399</v>
      </c>
      <c r="K1728" s="58">
        <v>42550</v>
      </c>
      <c r="L1728" s="816">
        <v>43645</v>
      </c>
      <c r="M1728" s="66">
        <v>36</v>
      </c>
      <c r="N1728" s="115">
        <f t="shared" si="133"/>
        <v>32400000</v>
      </c>
      <c r="O1728" s="64">
        <f>N1728/M1728</f>
        <v>900000</v>
      </c>
      <c r="P1728" s="116">
        <v>36</v>
      </c>
      <c r="Q1728" s="117">
        <f t="shared" si="129"/>
        <v>32400000</v>
      </c>
      <c r="R1728" s="61">
        <f>[1]KRM!J1906</f>
        <v>8384208</v>
      </c>
      <c r="S1728" s="61"/>
      <c r="T1728" s="225">
        <f t="shared" si="131"/>
        <v>24015792</v>
      </c>
      <c r="U1728" s="818">
        <f t="shared" si="130"/>
        <v>0.25877185185185186</v>
      </c>
      <c r="V1728" s="4">
        <v>43307</v>
      </c>
      <c r="W1728" t="s">
        <v>6400</v>
      </c>
    </row>
    <row r="1729" spans="2:23" ht="17.45" customHeight="1">
      <c r="B1729" s="848">
        <v>110</v>
      </c>
      <c r="C1729" s="66" t="s">
        <v>6388</v>
      </c>
      <c r="D1729" s="66" t="s">
        <v>84</v>
      </c>
      <c r="E1729" s="107" t="s">
        <v>5995</v>
      </c>
      <c r="F1729" s="111"/>
      <c r="G1729" s="111"/>
      <c r="H1729" s="112" t="s">
        <v>6401</v>
      </c>
      <c r="I1729" s="113" t="s">
        <v>6402</v>
      </c>
      <c r="J1729" s="113" t="s">
        <v>6403</v>
      </c>
      <c r="K1729" s="58">
        <v>42550</v>
      </c>
      <c r="L1729" s="816">
        <v>43645</v>
      </c>
      <c r="M1729" s="66">
        <v>36</v>
      </c>
      <c r="N1729" s="115">
        <f t="shared" si="133"/>
        <v>32400000</v>
      </c>
      <c r="O1729" s="64">
        <f>N1729/M1729</f>
        <v>900000</v>
      </c>
      <c r="P1729" s="116">
        <v>36</v>
      </c>
      <c r="Q1729" s="117">
        <f t="shared" si="129"/>
        <v>32400000</v>
      </c>
      <c r="R1729" s="61">
        <f>[1]KRM!J1679</f>
        <v>16317443</v>
      </c>
      <c r="S1729" s="61"/>
      <c r="T1729" s="225">
        <f t="shared" si="131"/>
        <v>16082557</v>
      </c>
      <c r="U1729" s="818">
        <f t="shared" si="130"/>
        <v>0.50362478395061727</v>
      </c>
      <c r="V1729" s="4">
        <v>43295</v>
      </c>
      <c r="W1729" t="s">
        <v>6404</v>
      </c>
    </row>
    <row r="1730" spans="2:23" ht="17.45" customHeight="1">
      <c r="B1730" s="848">
        <v>111</v>
      </c>
      <c r="C1730" s="110" t="s">
        <v>6388</v>
      </c>
      <c r="D1730" s="110" t="s">
        <v>84</v>
      </c>
      <c r="E1730" s="107" t="s">
        <v>5995</v>
      </c>
      <c r="F1730" s="111"/>
      <c r="G1730" s="111"/>
      <c r="H1730" s="112" t="s">
        <v>6405</v>
      </c>
      <c r="I1730" s="113" t="s">
        <v>6406</v>
      </c>
      <c r="J1730" s="113" t="s">
        <v>6407</v>
      </c>
      <c r="K1730" s="58">
        <v>42550</v>
      </c>
      <c r="L1730" s="816">
        <v>43645</v>
      </c>
      <c r="M1730" s="110">
        <v>36</v>
      </c>
      <c r="N1730" s="115">
        <f t="shared" si="133"/>
        <v>32400000</v>
      </c>
      <c r="O1730" s="64">
        <f>N1730/M1730</f>
        <v>900000</v>
      </c>
      <c r="P1730" s="116">
        <v>36</v>
      </c>
      <c r="Q1730" s="117">
        <f t="shared" si="129"/>
        <v>32400000</v>
      </c>
      <c r="R1730" s="61">
        <f>[1]KRM!J1566</f>
        <v>15250244</v>
      </c>
      <c r="S1730" s="127"/>
      <c r="T1730" s="529">
        <f t="shared" si="131"/>
        <v>17149756</v>
      </c>
      <c r="U1730" s="818">
        <f t="shared" si="130"/>
        <v>0.47068654320987652</v>
      </c>
      <c r="V1730" s="4">
        <v>43307</v>
      </c>
      <c r="W1730" t="s">
        <v>6408</v>
      </c>
    </row>
    <row r="1731" spans="2:23" ht="17.45" customHeight="1">
      <c r="B1731" s="848">
        <v>112</v>
      </c>
      <c r="C1731" s="328" t="s">
        <v>6409</v>
      </c>
      <c r="D1731" s="110" t="s">
        <v>84</v>
      </c>
      <c r="E1731" s="107" t="s">
        <v>6159</v>
      </c>
      <c r="F1731" s="111"/>
      <c r="G1731" s="111"/>
      <c r="H1731" s="112" t="s">
        <v>6410</v>
      </c>
      <c r="I1731" s="113" t="s">
        <v>6411</v>
      </c>
      <c r="J1731" s="113" t="s">
        <v>6412</v>
      </c>
      <c r="K1731" s="58">
        <v>42550</v>
      </c>
      <c r="L1731" s="816">
        <v>43645</v>
      </c>
      <c r="M1731" s="110">
        <v>36</v>
      </c>
      <c r="N1731" s="115">
        <v>54000000</v>
      </c>
      <c r="O1731" s="64">
        <f t="shared" ref="O1731:O1732" si="134">N1731/M1731</f>
        <v>1500000</v>
      </c>
      <c r="P1731" s="116">
        <v>36</v>
      </c>
      <c r="Q1731" s="117">
        <f t="shared" si="129"/>
        <v>54000000</v>
      </c>
      <c r="R1731" s="61">
        <f>[1]KRM!J1623</f>
        <v>8018909</v>
      </c>
      <c r="S1731" s="61"/>
      <c r="T1731" s="225">
        <f t="shared" si="131"/>
        <v>45981091</v>
      </c>
      <c r="U1731" s="818">
        <f t="shared" si="130"/>
        <v>0.14849831481481482</v>
      </c>
    </row>
    <row r="1732" spans="2:23" ht="17.45" customHeight="1">
      <c r="B1732" s="848">
        <v>113</v>
      </c>
      <c r="C1732" s="842" t="s">
        <v>6125</v>
      </c>
      <c r="D1732" s="245" t="s">
        <v>6126</v>
      </c>
      <c r="E1732" s="55" t="s">
        <v>6127</v>
      </c>
      <c r="F1732" s="222"/>
      <c r="G1732" s="222"/>
      <c r="H1732" s="223" t="s">
        <v>6413</v>
      </c>
      <c r="I1732" s="291" t="s">
        <v>6414</v>
      </c>
      <c r="J1732" s="291" t="s">
        <v>6415</v>
      </c>
      <c r="K1732" s="224">
        <v>42583</v>
      </c>
      <c r="L1732" s="329">
        <v>44409</v>
      </c>
      <c r="M1732" s="849">
        <v>60</v>
      </c>
      <c r="N1732" s="64">
        <f t="shared" si="126"/>
        <v>78000000</v>
      </c>
      <c r="O1732" s="64">
        <f t="shared" si="134"/>
        <v>1300000</v>
      </c>
      <c r="P1732" s="116">
        <v>37</v>
      </c>
      <c r="Q1732" s="117">
        <f t="shared" si="129"/>
        <v>48100000</v>
      </c>
      <c r="R1732" s="61">
        <f>[1]Indokarlo!K471</f>
        <v>17491342</v>
      </c>
      <c r="S1732" s="61"/>
      <c r="T1732" s="225">
        <f t="shared" si="131"/>
        <v>60508658</v>
      </c>
      <c r="U1732" s="818">
        <f t="shared" si="130"/>
        <v>0.36364536382536383</v>
      </c>
      <c r="V1732" s="852" t="s">
        <v>6416</v>
      </c>
    </row>
    <row r="1733" spans="2:23" ht="17.45" customHeight="1">
      <c r="B1733" s="848">
        <v>114</v>
      </c>
      <c r="C1733" s="842" t="s">
        <v>6417</v>
      </c>
      <c r="D1733" s="245" t="s">
        <v>6126</v>
      </c>
      <c r="E1733" s="55" t="s">
        <v>6041</v>
      </c>
      <c r="F1733" s="222"/>
      <c r="G1733" s="222"/>
      <c r="H1733" s="223" t="s">
        <v>6418</v>
      </c>
      <c r="I1733" s="291" t="s">
        <v>1344</v>
      </c>
      <c r="J1733" s="291" t="s">
        <v>1345</v>
      </c>
      <c r="K1733" s="224">
        <v>42571</v>
      </c>
      <c r="L1733" s="329">
        <v>44397</v>
      </c>
      <c r="M1733" s="849">
        <v>60</v>
      </c>
      <c r="N1733" s="64">
        <v>30000000</v>
      </c>
      <c r="O1733" s="64">
        <f>N1733/M1733</f>
        <v>500000</v>
      </c>
      <c r="P1733" s="116">
        <v>37</v>
      </c>
      <c r="Q1733" s="117">
        <f t="shared" si="129"/>
        <v>18500000</v>
      </c>
      <c r="R1733" s="832">
        <f>[1]Indokarlo!K158</f>
        <v>29214684</v>
      </c>
      <c r="S1733" s="832"/>
      <c r="T1733" s="225">
        <f t="shared" si="131"/>
        <v>785316</v>
      </c>
      <c r="U1733" s="818">
        <f t="shared" si="130"/>
        <v>1.579172108108108</v>
      </c>
      <c r="V1733" s="852" t="s">
        <v>6416</v>
      </c>
    </row>
    <row r="1734" spans="2:23" ht="17.45" customHeight="1">
      <c r="B1734" s="848">
        <v>115</v>
      </c>
      <c r="C1734" s="841" t="s">
        <v>6417</v>
      </c>
      <c r="D1734" s="221" t="s">
        <v>6126</v>
      </c>
      <c r="E1734" s="55" t="s">
        <v>6041</v>
      </c>
      <c r="F1734" s="222"/>
      <c r="G1734" s="222"/>
      <c r="H1734" s="223" t="s">
        <v>6419</v>
      </c>
      <c r="I1734" s="291" t="s">
        <v>1347</v>
      </c>
      <c r="J1734" s="291" t="s">
        <v>1348</v>
      </c>
      <c r="K1734" s="224">
        <v>42571</v>
      </c>
      <c r="L1734" s="329">
        <v>44397</v>
      </c>
      <c r="M1734" s="849">
        <v>60</v>
      </c>
      <c r="N1734" s="64">
        <v>30000000</v>
      </c>
      <c r="O1734" s="64">
        <f>N1734/M1734</f>
        <v>500000</v>
      </c>
      <c r="P1734" s="116">
        <v>37</v>
      </c>
      <c r="Q1734" s="117">
        <f t="shared" si="129"/>
        <v>18500000</v>
      </c>
      <c r="R1734" s="832">
        <f>[1]Indokarlo!K78</f>
        <v>23636160</v>
      </c>
      <c r="S1734" s="832"/>
      <c r="T1734" s="225">
        <f t="shared" si="131"/>
        <v>6363840</v>
      </c>
      <c r="U1734" s="818">
        <f>R1734/Q1734</f>
        <v>1.2776302702702702</v>
      </c>
      <c r="V1734" s="852" t="s">
        <v>6416</v>
      </c>
    </row>
    <row r="1735" spans="2:23" ht="21.75" customHeight="1">
      <c r="B1735" s="848">
        <v>116</v>
      </c>
      <c r="C1735" s="853" t="s">
        <v>6420</v>
      </c>
      <c r="D1735" s="328" t="s">
        <v>6421</v>
      </c>
      <c r="E1735" s="110" t="s">
        <v>6422</v>
      </c>
      <c r="F1735" s="114"/>
      <c r="G1735" s="114"/>
      <c r="H1735" s="223" t="s">
        <v>6423</v>
      </c>
      <c r="I1735" s="854" t="s">
        <v>6424</v>
      </c>
      <c r="J1735" s="854" t="s">
        <v>6425</v>
      </c>
      <c r="K1735" s="855">
        <v>42583</v>
      </c>
      <c r="L1735" s="856">
        <v>43678</v>
      </c>
      <c r="M1735" s="64">
        <v>36</v>
      </c>
      <c r="N1735" s="64">
        <v>90000000</v>
      </c>
      <c r="O1735" s="64">
        <f t="shared" ref="O1735:O1798" si="135">N1735/M1735</f>
        <v>2500000</v>
      </c>
      <c r="P1735" s="116">
        <v>36</v>
      </c>
      <c r="Q1735" s="857">
        <f t="shared" si="129"/>
        <v>90000000</v>
      </c>
      <c r="R1735" s="858">
        <f>'[1]Diamond Realty'!J54</f>
        <v>20289197</v>
      </c>
      <c r="S1735" s="858"/>
      <c r="T1735" s="859">
        <f t="shared" si="131"/>
        <v>69710803</v>
      </c>
      <c r="U1735" s="860">
        <f>R1735/Q1735</f>
        <v>0.22543552222222221</v>
      </c>
    </row>
    <row r="1736" spans="2:23" ht="17.45" customHeight="1">
      <c r="B1736" s="848">
        <v>117</v>
      </c>
      <c r="C1736" s="861" t="s">
        <v>6426</v>
      </c>
      <c r="D1736" s="328" t="s">
        <v>6427</v>
      </c>
      <c r="E1736" s="55" t="s">
        <v>484</v>
      </c>
      <c r="F1736" s="222"/>
      <c r="G1736" s="222"/>
      <c r="H1736" s="223" t="s">
        <v>6428</v>
      </c>
      <c r="I1736" s="57" t="s">
        <v>6429</v>
      </c>
      <c r="J1736" s="57" t="s">
        <v>6430</v>
      </c>
      <c r="K1736" s="224">
        <v>43335</v>
      </c>
      <c r="L1736" s="224">
        <v>43700</v>
      </c>
      <c r="M1736" s="64">
        <v>12</v>
      </c>
      <c r="N1736" s="64">
        <v>3430200</v>
      </c>
      <c r="O1736" s="64">
        <f t="shared" si="135"/>
        <v>285850</v>
      </c>
      <c r="P1736" s="116">
        <v>12</v>
      </c>
      <c r="Q1736" s="75">
        <f t="shared" si="129"/>
        <v>3430200</v>
      </c>
      <c r="R1736" s="127"/>
      <c r="S1736" s="127"/>
      <c r="T1736" s="529">
        <f t="shared" si="131"/>
        <v>3430200</v>
      </c>
      <c r="U1736" s="174"/>
    </row>
    <row r="1737" spans="2:23" ht="17.45" customHeight="1">
      <c r="B1737" s="848">
        <v>118</v>
      </c>
      <c r="C1737" s="110" t="s">
        <v>6431</v>
      </c>
      <c r="D1737" s="66" t="s">
        <v>24</v>
      </c>
      <c r="E1737" s="55" t="s">
        <v>6432</v>
      </c>
      <c r="F1737" s="222"/>
      <c r="G1737" s="222"/>
      <c r="H1737" s="56" t="s">
        <v>6433</v>
      </c>
      <c r="I1737" s="57" t="s">
        <v>6434</v>
      </c>
      <c r="J1737" s="57" t="s">
        <v>6435</v>
      </c>
      <c r="K1737" s="58">
        <v>41887</v>
      </c>
      <c r="L1737" s="816">
        <v>43713</v>
      </c>
      <c r="M1737" s="32">
        <v>60</v>
      </c>
      <c r="N1737" s="59">
        <v>138000000</v>
      </c>
      <c r="O1737" s="64">
        <f t="shared" si="135"/>
        <v>2300000</v>
      </c>
      <c r="P1737" s="116">
        <v>60</v>
      </c>
      <c r="Q1737" s="117">
        <f t="shared" si="129"/>
        <v>138000000</v>
      </c>
      <c r="R1737" s="61">
        <f>'[1]Tokio Marine'!H75</f>
        <v>12773755</v>
      </c>
      <c r="S1737" s="61"/>
      <c r="T1737" s="225">
        <f t="shared" si="131"/>
        <v>125226245</v>
      </c>
      <c r="U1737" s="174" t="s">
        <v>6436</v>
      </c>
    </row>
    <row r="1738" spans="2:23" ht="17.45" customHeight="1">
      <c r="B1738" s="848">
        <v>119</v>
      </c>
      <c r="C1738" s="110" t="s">
        <v>6431</v>
      </c>
      <c r="D1738" s="66" t="s">
        <v>24</v>
      </c>
      <c r="E1738" s="55" t="s">
        <v>6432</v>
      </c>
      <c r="F1738" s="222"/>
      <c r="G1738" s="222"/>
      <c r="H1738" s="56" t="s">
        <v>6437</v>
      </c>
      <c r="I1738" s="57" t="s">
        <v>6438</v>
      </c>
      <c r="J1738" s="57" t="s">
        <v>6439</v>
      </c>
      <c r="K1738" s="58">
        <v>41887</v>
      </c>
      <c r="L1738" s="816">
        <v>43713</v>
      </c>
      <c r="M1738" s="32">
        <v>60</v>
      </c>
      <c r="N1738" s="59">
        <v>138000000</v>
      </c>
      <c r="O1738" s="64">
        <f t="shared" si="135"/>
        <v>2300000</v>
      </c>
      <c r="P1738" s="116">
        <v>60</v>
      </c>
      <c r="Q1738" s="117">
        <f t="shared" si="129"/>
        <v>138000000</v>
      </c>
      <c r="R1738" s="61">
        <f>'[1]Tokio Marine'!H153</f>
        <v>29264310</v>
      </c>
      <c r="S1738" s="61"/>
      <c r="T1738" s="225">
        <f t="shared" si="131"/>
        <v>108735690</v>
      </c>
    </row>
    <row r="1739" spans="2:23" ht="17.45" customHeight="1">
      <c r="B1739" s="848">
        <v>120</v>
      </c>
      <c r="C1739" s="110" t="s">
        <v>6431</v>
      </c>
      <c r="D1739" s="110" t="s">
        <v>24</v>
      </c>
      <c r="E1739" s="55" t="s">
        <v>6440</v>
      </c>
      <c r="F1739" s="222"/>
      <c r="G1739" s="222"/>
      <c r="H1739" s="56" t="s">
        <v>6441</v>
      </c>
      <c r="I1739" s="57" t="s">
        <v>6442</v>
      </c>
      <c r="J1739" s="57" t="s">
        <v>6443</v>
      </c>
      <c r="K1739" s="58">
        <v>41887</v>
      </c>
      <c r="L1739" s="816">
        <v>43713</v>
      </c>
      <c r="M1739" s="32">
        <v>60</v>
      </c>
      <c r="N1739" s="59">
        <v>77400000</v>
      </c>
      <c r="O1739" s="64">
        <f t="shared" si="135"/>
        <v>1290000</v>
      </c>
      <c r="P1739" s="116">
        <v>60</v>
      </c>
      <c r="Q1739" s="117">
        <f t="shared" si="129"/>
        <v>77400000</v>
      </c>
      <c r="R1739" s="61">
        <f>'[1]Tokio Marine'!H536</f>
        <v>8620980</v>
      </c>
      <c r="S1739" s="61"/>
      <c r="T1739" s="225">
        <f t="shared" si="131"/>
        <v>68779020</v>
      </c>
    </row>
    <row r="1740" spans="2:23" ht="17.45" customHeight="1">
      <c r="B1740" s="848">
        <v>121</v>
      </c>
      <c r="C1740" s="57" t="s">
        <v>6444</v>
      </c>
      <c r="D1740" s="328" t="s">
        <v>1979</v>
      </c>
      <c r="E1740" s="55" t="s">
        <v>6445</v>
      </c>
      <c r="F1740" s="222"/>
      <c r="G1740" s="222"/>
      <c r="H1740" s="223" t="s">
        <v>6446</v>
      </c>
      <c r="I1740" s="57" t="s">
        <v>6447</v>
      </c>
      <c r="J1740" s="57" t="s">
        <v>6448</v>
      </c>
      <c r="K1740" s="224">
        <v>43551</v>
      </c>
      <c r="L1740" s="224">
        <v>45012</v>
      </c>
      <c r="M1740" s="64">
        <v>48</v>
      </c>
      <c r="N1740" s="109">
        <v>22800046</v>
      </c>
      <c r="O1740" s="64">
        <f t="shared" si="135"/>
        <v>475000.95833333331</v>
      </c>
      <c r="P1740" s="116">
        <v>7</v>
      </c>
      <c r="Q1740" s="117">
        <f t="shared" si="129"/>
        <v>3325006.708333333</v>
      </c>
      <c r="R1740" s="61"/>
      <c r="S1740" s="127"/>
      <c r="T1740" s="529">
        <f t="shared" si="131"/>
        <v>22800046</v>
      </c>
      <c r="U1740" s="174"/>
    </row>
    <row r="1741" spans="2:23" ht="17.45" customHeight="1">
      <c r="B1741" s="848">
        <v>122</v>
      </c>
      <c r="C1741" s="57" t="s">
        <v>6449</v>
      </c>
      <c r="D1741" s="328" t="s">
        <v>1979</v>
      </c>
      <c r="E1741" s="55" t="s">
        <v>484</v>
      </c>
      <c r="F1741" s="222"/>
      <c r="G1741" s="222"/>
      <c r="H1741" s="223" t="s">
        <v>6450</v>
      </c>
      <c r="I1741" s="57" t="s">
        <v>6451</v>
      </c>
      <c r="J1741" s="57" t="s">
        <v>6452</v>
      </c>
      <c r="K1741" s="224">
        <v>43551</v>
      </c>
      <c r="L1741" s="224">
        <v>45012</v>
      </c>
      <c r="M1741" s="64">
        <v>48</v>
      </c>
      <c r="N1741" s="109">
        <v>22800046</v>
      </c>
      <c r="O1741" s="64">
        <f t="shared" si="135"/>
        <v>475000.95833333331</v>
      </c>
      <c r="P1741" s="116">
        <v>7</v>
      </c>
      <c r="Q1741" s="117">
        <f t="shared" si="129"/>
        <v>3325006.708333333</v>
      </c>
      <c r="R1741" s="61"/>
      <c r="S1741" s="127"/>
      <c r="T1741" s="529">
        <f t="shared" si="131"/>
        <v>22800046</v>
      </c>
      <c r="U1741" s="174"/>
    </row>
    <row r="1742" spans="2:23" ht="17.45" customHeight="1">
      <c r="B1742" s="848">
        <v>123</v>
      </c>
      <c r="C1742" s="57" t="s">
        <v>6449</v>
      </c>
      <c r="D1742" s="328" t="s">
        <v>1979</v>
      </c>
      <c r="E1742" s="55" t="s">
        <v>484</v>
      </c>
      <c r="F1742" s="222"/>
      <c r="G1742" s="222"/>
      <c r="H1742" s="223" t="s">
        <v>6453</v>
      </c>
      <c r="I1742" s="57" t="s">
        <v>6454</v>
      </c>
      <c r="J1742" s="57" t="s">
        <v>6455</v>
      </c>
      <c r="K1742" s="224">
        <v>43551</v>
      </c>
      <c r="L1742" s="224">
        <v>45012</v>
      </c>
      <c r="M1742" s="64">
        <v>48</v>
      </c>
      <c r="N1742" s="109">
        <v>22800046</v>
      </c>
      <c r="O1742" s="64">
        <f t="shared" si="135"/>
        <v>475000.95833333331</v>
      </c>
      <c r="P1742" s="116">
        <v>7</v>
      </c>
      <c r="Q1742" s="117">
        <f t="shared" si="129"/>
        <v>3325006.708333333</v>
      </c>
      <c r="R1742" s="61"/>
      <c r="S1742" s="127"/>
      <c r="T1742" s="529">
        <f t="shared" si="131"/>
        <v>22800046</v>
      </c>
      <c r="U1742" s="174"/>
    </row>
    <row r="1743" spans="2:23" ht="17.45" customHeight="1">
      <c r="B1743" s="848">
        <v>124</v>
      </c>
      <c r="C1743" s="57" t="s">
        <v>6449</v>
      </c>
      <c r="D1743" s="328" t="s">
        <v>1979</v>
      </c>
      <c r="E1743" s="55" t="s">
        <v>484</v>
      </c>
      <c r="F1743" s="222"/>
      <c r="G1743" s="222"/>
      <c r="H1743" s="223" t="s">
        <v>6456</v>
      </c>
      <c r="I1743" s="57" t="s">
        <v>6457</v>
      </c>
      <c r="J1743" s="57" t="s">
        <v>6458</v>
      </c>
      <c r="K1743" s="224">
        <v>43551</v>
      </c>
      <c r="L1743" s="224">
        <v>45012</v>
      </c>
      <c r="M1743" s="64">
        <v>48</v>
      </c>
      <c r="N1743" s="109">
        <v>22800046</v>
      </c>
      <c r="O1743" s="64">
        <f t="shared" si="135"/>
        <v>475000.95833333331</v>
      </c>
      <c r="P1743" s="116">
        <v>7</v>
      </c>
      <c r="Q1743" s="117">
        <f t="shared" si="129"/>
        <v>3325006.708333333</v>
      </c>
      <c r="R1743" s="61"/>
      <c r="S1743" s="127"/>
      <c r="T1743" s="529">
        <f t="shared" si="131"/>
        <v>22800046</v>
      </c>
      <c r="U1743" s="174"/>
    </row>
    <row r="1744" spans="2:23" ht="17.45" customHeight="1">
      <c r="B1744" s="848">
        <v>125</v>
      </c>
      <c r="C1744" s="57" t="s">
        <v>6459</v>
      </c>
      <c r="D1744" s="328" t="s">
        <v>1979</v>
      </c>
      <c r="E1744" s="55" t="s">
        <v>1980</v>
      </c>
      <c r="F1744" s="222"/>
      <c r="G1744" s="222"/>
      <c r="H1744" s="223" t="s">
        <v>6460</v>
      </c>
      <c r="I1744" s="57" t="s">
        <v>6461</v>
      </c>
      <c r="J1744" s="57" t="s">
        <v>6462</v>
      </c>
      <c r="K1744" s="224">
        <v>43545</v>
      </c>
      <c r="L1744" s="224">
        <v>45006</v>
      </c>
      <c r="M1744" s="64">
        <v>48</v>
      </c>
      <c r="N1744" s="109">
        <v>64800270</v>
      </c>
      <c r="O1744" s="64">
        <f t="shared" si="135"/>
        <v>1350005.625</v>
      </c>
      <c r="P1744" s="116">
        <v>7</v>
      </c>
      <c r="Q1744" s="117">
        <f t="shared" si="129"/>
        <v>9450039.375</v>
      </c>
      <c r="R1744" s="61">
        <f>[1]Selectric!J69</f>
        <v>1188495</v>
      </c>
      <c r="S1744" s="127"/>
      <c r="T1744" s="529">
        <f t="shared" si="131"/>
        <v>63611775</v>
      </c>
      <c r="U1744" s="174"/>
    </row>
    <row r="1745" spans="2:21" ht="17.45" customHeight="1">
      <c r="B1745" s="848">
        <v>126</v>
      </c>
      <c r="C1745" s="57" t="s">
        <v>6444</v>
      </c>
      <c r="D1745" s="328" t="s">
        <v>1979</v>
      </c>
      <c r="E1745" s="55" t="s">
        <v>6445</v>
      </c>
      <c r="F1745" s="222"/>
      <c r="G1745" s="222"/>
      <c r="H1745" s="223" t="s">
        <v>2175</v>
      </c>
      <c r="I1745" s="57" t="s">
        <v>2176</v>
      </c>
      <c r="J1745" s="57" t="s">
        <v>2177</v>
      </c>
      <c r="K1745" s="224">
        <v>43551</v>
      </c>
      <c r="L1745" s="224">
        <v>45012</v>
      </c>
      <c r="M1745" s="64">
        <v>48</v>
      </c>
      <c r="N1745" s="109">
        <v>22800046</v>
      </c>
      <c r="O1745" s="64">
        <f t="shared" si="135"/>
        <v>475000.95833333331</v>
      </c>
      <c r="P1745" s="116">
        <v>7</v>
      </c>
      <c r="Q1745" s="117">
        <f t="shared" si="129"/>
        <v>3325006.708333333</v>
      </c>
      <c r="R1745" s="61"/>
      <c r="S1745" s="127"/>
      <c r="T1745" s="529">
        <f t="shared" si="131"/>
        <v>22800046</v>
      </c>
      <c r="U1745" s="174"/>
    </row>
    <row r="1746" spans="2:21" ht="17.45" customHeight="1">
      <c r="B1746" s="848">
        <v>127</v>
      </c>
      <c r="C1746" s="57" t="s">
        <v>6463</v>
      </c>
      <c r="D1746" s="328" t="s">
        <v>1979</v>
      </c>
      <c r="E1746" s="55" t="s">
        <v>1980</v>
      </c>
      <c r="F1746" s="222"/>
      <c r="G1746" s="222"/>
      <c r="H1746" s="223" t="s">
        <v>6464</v>
      </c>
      <c r="I1746" s="57" t="s">
        <v>6465</v>
      </c>
      <c r="J1746" s="57" t="s">
        <v>6466</v>
      </c>
      <c r="K1746" s="224">
        <v>43545</v>
      </c>
      <c r="L1746" s="224">
        <v>45006</v>
      </c>
      <c r="M1746" s="64">
        <v>48</v>
      </c>
      <c r="N1746" s="109">
        <v>64800270</v>
      </c>
      <c r="O1746" s="64">
        <f t="shared" si="135"/>
        <v>1350005.625</v>
      </c>
      <c r="P1746" s="116">
        <v>7</v>
      </c>
      <c r="Q1746" s="117">
        <f t="shared" si="129"/>
        <v>9450039.375</v>
      </c>
      <c r="R1746" s="61"/>
      <c r="S1746" s="127"/>
      <c r="T1746" s="529">
        <f t="shared" si="131"/>
        <v>64800270</v>
      </c>
      <c r="U1746" s="174"/>
    </row>
    <row r="1747" spans="2:21" ht="17.45" customHeight="1">
      <c r="B1747" s="848">
        <v>128</v>
      </c>
      <c r="C1747" s="220" t="s">
        <v>6467</v>
      </c>
      <c r="D1747" s="328" t="s">
        <v>1979</v>
      </c>
      <c r="E1747" s="246" t="s">
        <v>1985</v>
      </c>
      <c r="F1747" s="220"/>
      <c r="G1747" s="220"/>
      <c r="H1747" s="223" t="s">
        <v>6468</v>
      </c>
      <c r="I1747" s="57" t="s">
        <v>6469</v>
      </c>
      <c r="J1747" s="57" t="s">
        <v>6470</v>
      </c>
      <c r="K1747" s="415">
        <v>43613</v>
      </c>
      <c r="L1747" s="415">
        <v>45074</v>
      </c>
      <c r="M1747" s="64">
        <v>48</v>
      </c>
      <c r="N1747" s="358">
        <v>64800288</v>
      </c>
      <c r="O1747" s="64">
        <f t="shared" si="135"/>
        <v>1350006</v>
      </c>
      <c r="P1747" s="116">
        <v>5</v>
      </c>
      <c r="Q1747" s="117">
        <f t="shared" si="129"/>
        <v>6750030</v>
      </c>
      <c r="R1747" s="61"/>
      <c r="S1747" s="127"/>
      <c r="T1747" s="529">
        <f t="shared" si="131"/>
        <v>64800288</v>
      </c>
      <c r="U1747" s="174"/>
    </row>
    <row r="1748" spans="2:21" ht="17.45" customHeight="1">
      <c r="B1748" s="848">
        <v>129</v>
      </c>
      <c r="C1748" s="220" t="s">
        <v>6467</v>
      </c>
      <c r="D1748" s="328" t="s">
        <v>1979</v>
      </c>
      <c r="E1748" s="246" t="s">
        <v>1985</v>
      </c>
      <c r="F1748" s="220"/>
      <c r="G1748" s="220"/>
      <c r="H1748" s="223" t="s">
        <v>6471</v>
      </c>
      <c r="I1748" s="57" t="s">
        <v>6472</v>
      </c>
      <c r="J1748" s="57" t="s">
        <v>6473</v>
      </c>
      <c r="K1748" s="415">
        <v>43613</v>
      </c>
      <c r="L1748" s="415">
        <v>45074</v>
      </c>
      <c r="M1748" s="64">
        <v>48</v>
      </c>
      <c r="N1748" s="358">
        <v>64800288</v>
      </c>
      <c r="O1748" s="64">
        <f t="shared" si="135"/>
        <v>1350006</v>
      </c>
      <c r="P1748" s="116">
        <v>5</v>
      </c>
      <c r="Q1748" s="117">
        <f t="shared" si="129"/>
        <v>6750030</v>
      </c>
      <c r="R1748" s="61"/>
      <c r="S1748" s="127"/>
      <c r="T1748" s="529">
        <f t="shared" si="131"/>
        <v>64800288</v>
      </c>
      <c r="U1748" s="174"/>
    </row>
    <row r="1749" spans="2:21" ht="17.45" customHeight="1">
      <c r="B1749" s="848">
        <v>130</v>
      </c>
      <c r="C1749" s="304" t="s">
        <v>6112</v>
      </c>
      <c r="D1749" s="245" t="s">
        <v>6040</v>
      </c>
      <c r="E1749" s="55" t="s">
        <v>6041</v>
      </c>
      <c r="F1749" s="222"/>
      <c r="G1749" s="222"/>
      <c r="H1749" s="223" t="s">
        <v>6474</v>
      </c>
      <c r="I1749" s="57" t="s">
        <v>1357</v>
      </c>
      <c r="J1749" s="57" t="s">
        <v>1358</v>
      </c>
      <c r="K1749" s="224">
        <v>42476</v>
      </c>
      <c r="L1749" s="329">
        <v>43937</v>
      </c>
      <c r="M1749" s="64">
        <v>48</v>
      </c>
      <c r="N1749" s="64">
        <v>20000000</v>
      </c>
      <c r="O1749" s="64">
        <f t="shared" si="135"/>
        <v>416666.66666666669</v>
      </c>
      <c r="P1749" s="116">
        <v>45</v>
      </c>
      <c r="Q1749" s="117">
        <f t="shared" ref="Q1749:Q1753" si="136">LEFT(P1749,2)*O1749</f>
        <v>18750000</v>
      </c>
      <c r="R1749" s="61">
        <f>[1]Nissin!K333</f>
        <v>13106851</v>
      </c>
      <c r="S1749" s="127"/>
      <c r="T1749" s="529">
        <f t="shared" si="131"/>
        <v>6893149</v>
      </c>
      <c r="U1749" s="862"/>
    </row>
    <row r="1750" spans="2:21" ht="17.45" customHeight="1">
      <c r="B1750" s="848">
        <v>131</v>
      </c>
      <c r="C1750" s="290" t="s">
        <v>6475</v>
      </c>
      <c r="D1750" s="245" t="s">
        <v>6040</v>
      </c>
      <c r="E1750" s="55" t="s">
        <v>6041</v>
      </c>
      <c r="F1750" s="222"/>
      <c r="G1750" s="222"/>
      <c r="H1750" s="223" t="s">
        <v>6476</v>
      </c>
      <c r="I1750" s="57" t="s">
        <v>1363</v>
      </c>
      <c r="J1750" s="57" t="s">
        <v>1364</v>
      </c>
      <c r="K1750" s="224">
        <v>42522</v>
      </c>
      <c r="L1750" s="329">
        <v>43983</v>
      </c>
      <c r="M1750" s="64">
        <v>48</v>
      </c>
      <c r="N1750" s="64">
        <v>20000000</v>
      </c>
      <c r="O1750" s="64">
        <f t="shared" si="135"/>
        <v>416666.66666666669</v>
      </c>
      <c r="P1750" s="116">
        <v>43</v>
      </c>
      <c r="Q1750" s="117">
        <f t="shared" si="136"/>
        <v>17916666.666666668</v>
      </c>
      <c r="R1750" s="61">
        <f>[1]Nissin!K1397</f>
        <v>10910777</v>
      </c>
      <c r="S1750" s="127"/>
      <c r="T1750" s="529">
        <f t="shared" ref="T1750:T1754" si="137">N1750-R1750</f>
        <v>9089223</v>
      </c>
      <c r="U1750" s="327"/>
    </row>
    <row r="1751" spans="2:21" ht="17.45" customHeight="1">
      <c r="B1751" s="848">
        <v>132</v>
      </c>
      <c r="C1751" s="290" t="s">
        <v>6477</v>
      </c>
      <c r="D1751" s="245" t="s">
        <v>6040</v>
      </c>
      <c r="E1751" s="55" t="s">
        <v>6041</v>
      </c>
      <c r="F1751" s="222"/>
      <c r="G1751" s="222"/>
      <c r="H1751" s="223" t="s">
        <v>6478</v>
      </c>
      <c r="I1751" s="57" t="s">
        <v>1366</v>
      </c>
      <c r="J1751" s="57" t="s">
        <v>1367</v>
      </c>
      <c r="K1751" s="224">
        <v>42522</v>
      </c>
      <c r="L1751" s="329">
        <v>43983</v>
      </c>
      <c r="M1751" s="64">
        <v>48</v>
      </c>
      <c r="N1751" s="64">
        <v>20000000</v>
      </c>
      <c r="O1751" s="64">
        <f t="shared" si="135"/>
        <v>416666.66666666669</v>
      </c>
      <c r="P1751" s="116">
        <v>43</v>
      </c>
      <c r="Q1751" s="117">
        <f t="shared" si="136"/>
        <v>17916666.666666668</v>
      </c>
      <c r="R1751" s="61">
        <f>[1]Nissin!K1532</f>
        <v>12315359</v>
      </c>
      <c r="S1751" s="127"/>
      <c r="T1751" s="529">
        <f t="shared" si="137"/>
        <v>7684641</v>
      </c>
      <c r="U1751" s="327"/>
    </row>
    <row r="1752" spans="2:21" ht="17.45" customHeight="1">
      <c r="B1752" s="848">
        <v>133</v>
      </c>
      <c r="C1752" s="829" t="s">
        <v>6479</v>
      </c>
      <c r="D1752" s="245" t="s">
        <v>6040</v>
      </c>
      <c r="E1752" s="55" t="s">
        <v>6041</v>
      </c>
      <c r="F1752" s="222"/>
      <c r="G1752" s="222"/>
      <c r="H1752" s="223" t="s">
        <v>6480</v>
      </c>
      <c r="I1752" s="57" t="s">
        <v>1354</v>
      </c>
      <c r="J1752" s="57" t="s">
        <v>1355</v>
      </c>
      <c r="K1752" s="224">
        <v>42552</v>
      </c>
      <c r="L1752" s="329">
        <v>44013</v>
      </c>
      <c r="M1752" s="64">
        <v>48</v>
      </c>
      <c r="N1752" s="64">
        <v>20000000</v>
      </c>
      <c r="O1752" s="64">
        <f t="shared" si="135"/>
        <v>416666.66666666669</v>
      </c>
      <c r="P1752" s="116">
        <v>42</v>
      </c>
      <c r="Q1752" s="117">
        <f t="shared" si="136"/>
        <v>17500000</v>
      </c>
      <c r="R1752" s="61">
        <f>[1]Nissin!K2077</f>
        <v>10930244</v>
      </c>
      <c r="S1752" s="127"/>
      <c r="T1752" s="529">
        <f t="shared" si="137"/>
        <v>9069756</v>
      </c>
      <c r="U1752" s="327"/>
    </row>
    <row r="1753" spans="2:21" ht="17.45" customHeight="1">
      <c r="B1753" s="848">
        <v>134</v>
      </c>
      <c r="C1753" s="290" t="s">
        <v>6481</v>
      </c>
      <c r="D1753" s="221" t="s">
        <v>6040</v>
      </c>
      <c r="E1753" s="55" t="s">
        <v>6041</v>
      </c>
      <c r="F1753" s="222"/>
      <c r="G1753" s="222"/>
      <c r="H1753" s="223" t="s">
        <v>6482</v>
      </c>
      <c r="I1753" s="57" t="s">
        <v>1351</v>
      </c>
      <c r="J1753" s="57" t="s">
        <v>1352</v>
      </c>
      <c r="K1753" s="224">
        <v>42552</v>
      </c>
      <c r="L1753" s="329">
        <v>44013</v>
      </c>
      <c r="M1753" s="64">
        <v>48</v>
      </c>
      <c r="N1753" s="64">
        <v>20000000</v>
      </c>
      <c r="O1753" s="64">
        <f t="shared" si="135"/>
        <v>416666.66666666669</v>
      </c>
      <c r="P1753" s="116">
        <v>42</v>
      </c>
      <c r="Q1753" s="117">
        <f t="shared" si="136"/>
        <v>17500000</v>
      </c>
      <c r="R1753" s="61">
        <f>[1]Nissin!K1943</f>
        <v>5290329</v>
      </c>
      <c r="S1753" s="61"/>
      <c r="T1753" s="225">
        <f t="shared" si="137"/>
        <v>14709671</v>
      </c>
      <c r="U1753" s="327"/>
    </row>
    <row r="1754" spans="2:21" ht="17.45" customHeight="1">
      <c r="B1754" s="776">
        <v>135</v>
      </c>
      <c r="C1754" s="220" t="s">
        <v>6483</v>
      </c>
      <c r="D1754" s="57" t="s">
        <v>6484</v>
      </c>
      <c r="E1754" s="29" t="s">
        <v>1893</v>
      </c>
      <c r="F1754" s="99"/>
      <c r="G1754" s="99"/>
      <c r="H1754" s="356" t="s">
        <v>6485</v>
      </c>
      <c r="I1754" s="220" t="s">
        <v>6486</v>
      </c>
      <c r="J1754" s="220" t="s">
        <v>6487</v>
      </c>
      <c r="K1754" s="357">
        <v>43731</v>
      </c>
      <c r="L1754" s="357">
        <v>44097</v>
      </c>
      <c r="M1754" s="64">
        <v>4</v>
      </c>
      <c r="N1754" s="417">
        <v>13200000</v>
      </c>
      <c r="O1754" s="64">
        <f t="shared" si="135"/>
        <v>3300000</v>
      </c>
      <c r="P1754" s="35">
        <v>4</v>
      </c>
      <c r="Q1754" s="36">
        <f>LEFT(P1754,2)*O1754</f>
        <v>13200000</v>
      </c>
      <c r="R1754" s="61">
        <f>[1]JNE!J135</f>
        <v>3700730</v>
      </c>
      <c r="S1754" s="127"/>
      <c r="T1754" s="529">
        <f>N1754-R1754</f>
        <v>9499270</v>
      </c>
      <c r="U1754" s="174"/>
    </row>
    <row r="1755" spans="2:21" ht="17.45" customHeight="1">
      <c r="B1755" s="776">
        <v>136</v>
      </c>
      <c r="C1755" s="220" t="s">
        <v>6483</v>
      </c>
      <c r="D1755" s="57" t="s">
        <v>6484</v>
      </c>
      <c r="E1755" s="29" t="s">
        <v>1893</v>
      </c>
      <c r="F1755" s="99"/>
      <c r="G1755" s="99"/>
      <c r="H1755" s="356" t="s">
        <v>6488</v>
      </c>
      <c r="I1755" s="220" t="s">
        <v>6489</v>
      </c>
      <c r="J1755" s="220" t="s">
        <v>6490</v>
      </c>
      <c r="K1755" s="357">
        <v>43731</v>
      </c>
      <c r="L1755" s="357">
        <v>44097</v>
      </c>
      <c r="M1755" s="64">
        <v>4</v>
      </c>
      <c r="N1755" s="417">
        <v>13200000</v>
      </c>
      <c r="O1755" s="64">
        <f t="shared" si="135"/>
        <v>3300000</v>
      </c>
      <c r="P1755" s="35">
        <v>4</v>
      </c>
      <c r="Q1755" s="36">
        <f t="shared" ref="Q1755:Q1793" si="138">LEFT(P1755,2)*O1755</f>
        <v>13200000</v>
      </c>
      <c r="R1755" s="61"/>
      <c r="S1755" s="127"/>
      <c r="T1755" s="529">
        <f t="shared" ref="T1755:T1756" si="139">N1755-R1755</f>
        <v>13200000</v>
      </c>
      <c r="U1755" s="174"/>
    </row>
    <row r="1756" spans="2:21" ht="17.45" customHeight="1">
      <c r="B1756" s="776">
        <v>137</v>
      </c>
      <c r="C1756" s="220" t="s">
        <v>6483</v>
      </c>
      <c r="D1756" s="57" t="s">
        <v>6484</v>
      </c>
      <c r="E1756" s="29" t="s">
        <v>1893</v>
      </c>
      <c r="F1756" s="99"/>
      <c r="G1756" s="99"/>
      <c r="H1756" s="356" t="s">
        <v>6491</v>
      </c>
      <c r="I1756" s="220" t="s">
        <v>6492</v>
      </c>
      <c r="J1756" s="220" t="s">
        <v>6493</v>
      </c>
      <c r="K1756" s="357">
        <v>43731</v>
      </c>
      <c r="L1756" s="357">
        <v>44097</v>
      </c>
      <c r="M1756" s="64">
        <v>4</v>
      </c>
      <c r="N1756" s="417">
        <v>13200000</v>
      </c>
      <c r="O1756" s="64">
        <f t="shared" si="135"/>
        <v>3300000</v>
      </c>
      <c r="P1756" s="35">
        <v>4</v>
      </c>
      <c r="Q1756" s="36">
        <f t="shared" si="138"/>
        <v>13200000</v>
      </c>
      <c r="R1756" s="61"/>
      <c r="S1756" s="127"/>
      <c r="T1756" s="529">
        <f t="shared" si="139"/>
        <v>13200000</v>
      </c>
      <c r="U1756" s="174"/>
    </row>
    <row r="1757" spans="2:21" ht="17.45" customHeight="1">
      <c r="B1757" s="776">
        <v>138</v>
      </c>
      <c r="C1757" s="220" t="s">
        <v>6483</v>
      </c>
      <c r="D1757" s="57" t="s">
        <v>6484</v>
      </c>
      <c r="E1757" s="29" t="s">
        <v>1893</v>
      </c>
      <c r="F1757" s="99"/>
      <c r="G1757" s="99"/>
      <c r="H1757" s="356" t="s">
        <v>1952</v>
      </c>
      <c r="I1757" s="220" t="s">
        <v>1953</v>
      </c>
      <c r="J1757" s="220" t="s">
        <v>1954</v>
      </c>
      <c r="K1757" s="357">
        <v>43731</v>
      </c>
      <c r="L1757" s="357">
        <v>44097</v>
      </c>
      <c r="M1757" s="64">
        <v>4</v>
      </c>
      <c r="N1757" s="417">
        <v>13200000</v>
      </c>
      <c r="O1757" s="64">
        <f t="shared" si="135"/>
        <v>3300000</v>
      </c>
      <c r="P1757" s="35">
        <v>4</v>
      </c>
      <c r="Q1757" s="36">
        <f t="shared" si="138"/>
        <v>13200000</v>
      </c>
      <c r="R1757" s="61">
        <f>[1]JNE!J169</f>
        <v>4894230</v>
      </c>
      <c r="S1757" s="127"/>
      <c r="T1757" s="529">
        <f>N1757-R1757</f>
        <v>8305770</v>
      </c>
      <c r="U1757" s="174"/>
    </row>
    <row r="1758" spans="2:21" ht="17.45" customHeight="1">
      <c r="B1758" s="776">
        <v>139</v>
      </c>
      <c r="C1758" s="220" t="s">
        <v>6483</v>
      </c>
      <c r="D1758" s="57" t="s">
        <v>6484</v>
      </c>
      <c r="E1758" s="29" t="s">
        <v>1893</v>
      </c>
      <c r="F1758" s="99"/>
      <c r="G1758" s="99"/>
      <c r="H1758" s="356" t="s">
        <v>6494</v>
      </c>
      <c r="I1758" s="220" t="s">
        <v>6495</v>
      </c>
      <c r="J1758" s="220" t="s">
        <v>6496</v>
      </c>
      <c r="K1758" s="357">
        <v>43731</v>
      </c>
      <c r="L1758" s="357">
        <v>44097</v>
      </c>
      <c r="M1758" s="64">
        <v>4</v>
      </c>
      <c r="N1758" s="417">
        <v>13200000</v>
      </c>
      <c r="O1758" s="64">
        <f t="shared" si="135"/>
        <v>3300000</v>
      </c>
      <c r="P1758" s="35">
        <v>4</v>
      </c>
      <c r="Q1758" s="36">
        <f t="shared" si="138"/>
        <v>13200000</v>
      </c>
      <c r="R1758" s="61"/>
      <c r="S1758" s="127"/>
      <c r="T1758" s="529">
        <f>N1758-R1758</f>
        <v>13200000</v>
      </c>
      <c r="U1758" s="174"/>
    </row>
    <row r="1759" spans="2:21">
      <c r="B1759" s="776">
        <v>140</v>
      </c>
      <c r="C1759" s="354" t="s">
        <v>6497</v>
      </c>
      <c r="D1759" s="863" t="s">
        <v>6498</v>
      </c>
      <c r="E1759" s="29" t="s">
        <v>1270</v>
      </c>
      <c r="F1759" s="32"/>
      <c r="G1759" s="32"/>
      <c r="H1759" s="31" t="s">
        <v>3986</v>
      </c>
      <c r="I1759" s="32" t="s">
        <v>3987</v>
      </c>
      <c r="J1759" s="32" t="s">
        <v>3988</v>
      </c>
      <c r="K1759" s="518">
        <v>43668</v>
      </c>
      <c r="L1759" s="518">
        <v>44034</v>
      </c>
      <c r="M1759" s="519">
        <v>12</v>
      </c>
      <c r="N1759" s="34">
        <v>17400000</v>
      </c>
      <c r="O1759" s="225">
        <f t="shared" si="135"/>
        <v>1450000</v>
      </c>
      <c r="P1759" s="35">
        <v>10</v>
      </c>
      <c r="Q1759" s="520">
        <f t="shared" si="138"/>
        <v>14500000</v>
      </c>
      <c r="R1759" s="61">
        <f>[1]STOQO!J70</f>
        <v>19275995</v>
      </c>
      <c r="S1759" s="127"/>
      <c r="T1759" s="864">
        <f>Q1759-R1759</f>
        <v>-4775995</v>
      </c>
    </row>
    <row r="1760" spans="2:21">
      <c r="B1760" s="776">
        <v>141</v>
      </c>
      <c r="C1760" s="354" t="s">
        <v>6499</v>
      </c>
      <c r="D1760" s="863" t="s">
        <v>6498</v>
      </c>
      <c r="E1760" s="29" t="s">
        <v>1270</v>
      </c>
      <c r="F1760" s="32"/>
      <c r="G1760" s="32"/>
      <c r="H1760" s="31" t="s">
        <v>6500</v>
      </c>
      <c r="I1760" s="32" t="s">
        <v>6501</v>
      </c>
      <c r="J1760" s="32" t="s">
        <v>6502</v>
      </c>
      <c r="K1760" s="518">
        <v>43649</v>
      </c>
      <c r="L1760" s="518">
        <v>44015</v>
      </c>
      <c r="M1760" s="519">
        <v>12</v>
      </c>
      <c r="N1760" s="34">
        <v>17400000</v>
      </c>
      <c r="O1760" s="225">
        <f t="shared" si="135"/>
        <v>1450000</v>
      </c>
      <c r="P1760" s="35">
        <v>10</v>
      </c>
      <c r="Q1760" s="520">
        <f t="shared" si="138"/>
        <v>14500000</v>
      </c>
      <c r="R1760" s="61">
        <f>[1]STOQO!J35</f>
        <v>20070488</v>
      </c>
      <c r="S1760" s="127"/>
      <c r="T1760" s="864">
        <f t="shared" ref="T1760:T1777" si="140">Q1760-R1760</f>
        <v>-5570488</v>
      </c>
    </row>
    <row r="1761" spans="2:21">
      <c r="B1761" s="776">
        <v>142</v>
      </c>
      <c r="C1761" s="354" t="s">
        <v>6503</v>
      </c>
      <c r="D1761" s="863" t="s">
        <v>6498</v>
      </c>
      <c r="E1761" s="29" t="s">
        <v>1893</v>
      </c>
      <c r="F1761" s="32"/>
      <c r="G1761" s="32"/>
      <c r="H1761" s="31" t="s">
        <v>6504</v>
      </c>
      <c r="I1761" s="32" t="s">
        <v>6505</v>
      </c>
      <c r="J1761" s="32" t="s">
        <v>6506</v>
      </c>
      <c r="K1761" s="518">
        <v>43668</v>
      </c>
      <c r="L1761" s="518">
        <v>44034</v>
      </c>
      <c r="M1761" s="519">
        <v>12</v>
      </c>
      <c r="N1761" s="34">
        <v>25000000</v>
      </c>
      <c r="O1761" s="225">
        <f t="shared" si="135"/>
        <v>2083333.3333333333</v>
      </c>
      <c r="P1761" s="35">
        <v>10</v>
      </c>
      <c r="Q1761" s="520">
        <f t="shared" si="138"/>
        <v>20833333.333333332</v>
      </c>
      <c r="R1761" s="61">
        <f>[1]STOQO!J104</f>
        <v>16683361</v>
      </c>
      <c r="S1761" s="127"/>
      <c r="T1761" s="529">
        <f t="shared" si="140"/>
        <v>4149972.3333333321</v>
      </c>
    </row>
    <row r="1762" spans="2:21">
      <c r="B1762" s="776">
        <v>143</v>
      </c>
      <c r="C1762" s="354" t="s">
        <v>6503</v>
      </c>
      <c r="D1762" s="863" t="s">
        <v>6498</v>
      </c>
      <c r="E1762" s="29" t="s">
        <v>1893</v>
      </c>
      <c r="F1762" s="32"/>
      <c r="G1762" s="32"/>
      <c r="H1762" s="31" t="s">
        <v>1926</v>
      </c>
      <c r="I1762" s="32" t="s">
        <v>1927</v>
      </c>
      <c r="J1762" s="32" t="s">
        <v>1928</v>
      </c>
      <c r="K1762" s="518">
        <v>43668</v>
      </c>
      <c r="L1762" s="518">
        <v>44034</v>
      </c>
      <c r="M1762" s="519">
        <v>12</v>
      </c>
      <c r="N1762" s="34">
        <v>25000000</v>
      </c>
      <c r="O1762" s="225">
        <f t="shared" si="135"/>
        <v>2083333.3333333333</v>
      </c>
      <c r="P1762" s="35">
        <v>10</v>
      </c>
      <c r="Q1762" s="520">
        <f t="shared" si="138"/>
        <v>20833333.333333332</v>
      </c>
      <c r="R1762" s="61">
        <f>[1]STOQO!J138</f>
        <v>13254875</v>
      </c>
      <c r="S1762" s="127"/>
      <c r="T1762" s="529">
        <f t="shared" si="140"/>
        <v>7578458.3333333321</v>
      </c>
    </row>
    <row r="1763" spans="2:21">
      <c r="B1763" s="776">
        <v>144</v>
      </c>
      <c r="C1763" s="354" t="s">
        <v>6507</v>
      </c>
      <c r="D1763" s="863" t="s">
        <v>6498</v>
      </c>
      <c r="E1763" s="29" t="s">
        <v>2655</v>
      </c>
      <c r="F1763" s="32"/>
      <c r="G1763" s="32"/>
      <c r="H1763" s="31" t="s">
        <v>6508</v>
      </c>
      <c r="I1763" s="32" t="s">
        <v>6509</v>
      </c>
      <c r="J1763" s="32" t="s">
        <v>6510</v>
      </c>
      <c r="K1763" s="518">
        <v>43675</v>
      </c>
      <c r="L1763" s="518">
        <v>44041</v>
      </c>
      <c r="M1763" s="519">
        <v>12</v>
      </c>
      <c r="N1763" s="34">
        <v>4200000</v>
      </c>
      <c r="O1763" s="225">
        <f t="shared" si="135"/>
        <v>350000</v>
      </c>
      <c r="P1763" s="35">
        <v>9</v>
      </c>
      <c r="Q1763" s="520">
        <f t="shared" si="138"/>
        <v>3150000</v>
      </c>
      <c r="R1763" s="61">
        <f>[1]STOQO!J584</f>
        <v>441998</v>
      </c>
      <c r="S1763" s="127"/>
      <c r="T1763" s="529">
        <f t="shared" si="140"/>
        <v>2708002</v>
      </c>
    </row>
    <row r="1764" spans="2:21">
      <c r="B1764" s="776">
        <v>145</v>
      </c>
      <c r="C1764" s="354" t="s">
        <v>6507</v>
      </c>
      <c r="D1764" s="863" t="s">
        <v>6498</v>
      </c>
      <c r="E1764" s="29" t="s">
        <v>2655</v>
      </c>
      <c r="F1764" s="32"/>
      <c r="G1764" s="32"/>
      <c r="H1764" s="31" t="s">
        <v>6511</v>
      </c>
      <c r="I1764" s="32" t="s">
        <v>6512</v>
      </c>
      <c r="J1764" s="32" t="s">
        <v>6513</v>
      </c>
      <c r="K1764" s="518">
        <v>43675</v>
      </c>
      <c r="L1764" s="518">
        <v>44041</v>
      </c>
      <c r="M1764" s="519">
        <v>12</v>
      </c>
      <c r="N1764" s="34">
        <v>4200000</v>
      </c>
      <c r="O1764" s="225">
        <f t="shared" si="135"/>
        <v>350000</v>
      </c>
      <c r="P1764" s="35">
        <v>9</v>
      </c>
      <c r="Q1764" s="520">
        <f t="shared" si="138"/>
        <v>3150000</v>
      </c>
      <c r="R1764" s="61">
        <f>[1]STOQO!J550</f>
        <v>441998</v>
      </c>
      <c r="S1764" s="127"/>
      <c r="T1764" s="529">
        <f t="shared" si="140"/>
        <v>2708002</v>
      </c>
    </row>
    <row r="1765" spans="2:21">
      <c r="B1765" s="776">
        <v>146</v>
      </c>
      <c r="C1765" s="354" t="s">
        <v>6507</v>
      </c>
      <c r="D1765" s="863" t="s">
        <v>6498</v>
      </c>
      <c r="E1765" s="29" t="s">
        <v>2655</v>
      </c>
      <c r="F1765" s="32"/>
      <c r="G1765" s="32"/>
      <c r="H1765" s="31" t="s">
        <v>4756</v>
      </c>
      <c r="I1765" s="32" t="s">
        <v>4757</v>
      </c>
      <c r="J1765" s="32" t="s">
        <v>4758</v>
      </c>
      <c r="K1765" s="518">
        <v>43675</v>
      </c>
      <c r="L1765" s="518">
        <v>44041</v>
      </c>
      <c r="M1765" s="519">
        <v>12</v>
      </c>
      <c r="N1765" s="34">
        <v>4200000</v>
      </c>
      <c r="O1765" s="225">
        <f t="shared" si="135"/>
        <v>350000</v>
      </c>
      <c r="P1765" s="35">
        <v>9</v>
      </c>
      <c r="Q1765" s="520">
        <f t="shared" si="138"/>
        <v>3150000</v>
      </c>
      <c r="R1765" s="61">
        <f>[1]STOQO!J515</f>
        <v>1298998</v>
      </c>
      <c r="S1765" s="127"/>
      <c r="T1765" s="529">
        <f t="shared" si="140"/>
        <v>1851002</v>
      </c>
    </row>
    <row r="1766" spans="2:21">
      <c r="B1766" s="776">
        <v>147</v>
      </c>
      <c r="C1766" s="354" t="s">
        <v>6507</v>
      </c>
      <c r="D1766" s="863" t="s">
        <v>6498</v>
      </c>
      <c r="E1766" s="29" t="s">
        <v>2655</v>
      </c>
      <c r="F1766" s="32"/>
      <c r="G1766" s="32"/>
      <c r="H1766" s="31" t="s">
        <v>6514</v>
      </c>
      <c r="I1766" s="32" t="s">
        <v>6515</v>
      </c>
      <c r="J1766" s="32" t="s">
        <v>6516</v>
      </c>
      <c r="K1766" s="518">
        <v>43675</v>
      </c>
      <c r="L1766" s="518">
        <v>44041</v>
      </c>
      <c r="M1766" s="519">
        <v>12</v>
      </c>
      <c r="N1766" s="34">
        <v>4200000</v>
      </c>
      <c r="O1766" s="225">
        <f t="shared" si="135"/>
        <v>350000</v>
      </c>
      <c r="P1766" s="35">
        <v>9</v>
      </c>
      <c r="Q1766" s="520">
        <f t="shared" si="138"/>
        <v>3150000</v>
      </c>
      <c r="R1766" s="61">
        <f>[1]STOQO!J620</f>
        <v>441998</v>
      </c>
      <c r="S1766" s="127"/>
      <c r="T1766" s="529">
        <f t="shared" si="140"/>
        <v>2708002</v>
      </c>
    </row>
    <row r="1767" spans="2:21" ht="17.45" customHeight="1">
      <c r="B1767" s="776">
        <v>148</v>
      </c>
      <c r="C1767" s="354" t="s">
        <v>6507</v>
      </c>
      <c r="D1767" s="863" t="s">
        <v>6498</v>
      </c>
      <c r="E1767" s="29" t="s">
        <v>2655</v>
      </c>
      <c r="F1767" s="32"/>
      <c r="G1767" s="32"/>
      <c r="H1767" s="223" t="s">
        <v>6517</v>
      </c>
      <c r="I1767" s="57" t="s">
        <v>6518</v>
      </c>
      <c r="J1767" s="57" t="s">
        <v>6519</v>
      </c>
      <c r="K1767" s="518">
        <v>43675</v>
      </c>
      <c r="L1767" s="518">
        <v>44041</v>
      </c>
      <c r="M1767" s="519">
        <v>12</v>
      </c>
      <c r="N1767" s="34">
        <v>4200000</v>
      </c>
      <c r="O1767" s="225">
        <f t="shared" si="135"/>
        <v>350000</v>
      </c>
      <c r="P1767" s="35">
        <v>9</v>
      </c>
      <c r="Q1767" s="520">
        <f t="shared" si="138"/>
        <v>3150000</v>
      </c>
      <c r="R1767" s="61">
        <f>[1]STOQO!J691</f>
        <v>1891498</v>
      </c>
      <c r="S1767" s="127"/>
      <c r="T1767" s="529">
        <f t="shared" si="140"/>
        <v>1258502</v>
      </c>
      <c r="U1767" s="174"/>
    </row>
    <row r="1768" spans="2:21" ht="17.45" customHeight="1">
      <c r="B1768" s="776">
        <v>149</v>
      </c>
      <c r="C1768" s="354" t="s">
        <v>6507</v>
      </c>
      <c r="D1768" s="863" t="s">
        <v>6498</v>
      </c>
      <c r="E1768" s="29" t="s">
        <v>2655</v>
      </c>
      <c r="F1768" s="32"/>
      <c r="G1768" s="32"/>
      <c r="H1768" s="223" t="s">
        <v>4760</v>
      </c>
      <c r="I1768" s="57" t="s">
        <v>4761</v>
      </c>
      <c r="J1768" s="57" t="s">
        <v>4762</v>
      </c>
      <c r="K1768" s="518">
        <v>43675</v>
      </c>
      <c r="L1768" s="518">
        <v>44041</v>
      </c>
      <c r="M1768" s="519">
        <v>12</v>
      </c>
      <c r="N1768" s="34">
        <v>4200000</v>
      </c>
      <c r="O1768" s="225">
        <f t="shared" si="135"/>
        <v>350000</v>
      </c>
      <c r="P1768" s="35">
        <v>9</v>
      </c>
      <c r="Q1768" s="520">
        <f t="shared" si="138"/>
        <v>3150000</v>
      </c>
      <c r="R1768" s="61">
        <f>[1]STOQO!J656</f>
        <v>441998</v>
      </c>
      <c r="S1768" s="127"/>
      <c r="T1768" s="529">
        <f t="shared" si="140"/>
        <v>2708002</v>
      </c>
      <c r="U1768" s="174"/>
    </row>
    <row r="1769" spans="2:21" ht="17.45" customHeight="1">
      <c r="B1769" s="776">
        <v>150</v>
      </c>
      <c r="C1769" s="354" t="s">
        <v>6520</v>
      </c>
      <c r="D1769" s="863" t="s">
        <v>6498</v>
      </c>
      <c r="E1769" s="29" t="s">
        <v>1893</v>
      </c>
      <c r="F1769" s="32"/>
      <c r="G1769" s="32"/>
      <c r="H1769" s="223" t="s">
        <v>6521</v>
      </c>
      <c r="I1769" s="57" t="s">
        <v>6522</v>
      </c>
      <c r="J1769" s="57" t="s">
        <v>6523</v>
      </c>
      <c r="K1769" s="518">
        <v>43754</v>
      </c>
      <c r="L1769" s="518">
        <v>44120</v>
      </c>
      <c r="M1769" s="519">
        <v>12</v>
      </c>
      <c r="N1769" s="34">
        <v>26400000</v>
      </c>
      <c r="O1769" s="225">
        <f t="shared" si="135"/>
        <v>2200000</v>
      </c>
      <c r="P1769" s="35">
        <v>7</v>
      </c>
      <c r="Q1769" s="520">
        <f t="shared" si="138"/>
        <v>15400000</v>
      </c>
      <c r="R1769" s="61">
        <f>[1]STOQO!J70</f>
        <v>19275995</v>
      </c>
      <c r="S1769" s="127"/>
      <c r="T1769" s="864">
        <f t="shared" si="140"/>
        <v>-3875995</v>
      </c>
      <c r="U1769" s="174"/>
    </row>
    <row r="1770" spans="2:21" ht="17.45" customHeight="1">
      <c r="B1770" s="776">
        <v>151</v>
      </c>
      <c r="C1770" s="354" t="s">
        <v>6520</v>
      </c>
      <c r="D1770" s="863" t="s">
        <v>6498</v>
      </c>
      <c r="E1770" s="29" t="s">
        <v>1893</v>
      </c>
      <c r="F1770" s="32"/>
      <c r="G1770" s="32"/>
      <c r="H1770" s="223" t="s">
        <v>1943</v>
      </c>
      <c r="I1770" s="57" t="s">
        <v>1944</v>
      </c>
      <c r="J1770" s="57" t="s">
        <v>1945</v>
      </c>
      <c r="K1770" s="518">
        <v>43754</v>
      </c>
      <c r="L1770" s="518">
        <v>44120</v>
      </c>
      <c r="M1770" s="519">
        <v>12</v>
      </c>
      <c r="N1770" s="34">
        <v>26400000</v>
      </c>
      <c r="O1770" s="225">
        <f t="shared" si="135"/>
        <v>2200000</v>
      </c>
      <c r="P1770" s="35">
        <v>7</v>
      </c>
      <c r="Q1770" s="520">
        <f t="shared" si="138"/>
        <v>15400000</v>
      </c>
      <c r="R1770" s="61">
        <f>[1]STOQO!J412</f>
        <v>17098251</v>
      </c>
      <c r="S1770" s="127"/>
      <c r="T1770" s="864">
        <f t="shared" si="140"/>
        <v>-1698251</v>
      </c>
      <c r="U1770" s="174"/>
    </row>
    <row r="1771" spans="2:21" ht="17.45" customHeight="1">
      <c r="B1771" s="776">
        <v>152</v>
      </c>
      <c r="C1771" s="354" t="s">
        <v>6520</v>
      </c>
      <c r="D1771" s="863" t="s">
        <v>6498</v>
      </c>
      <c r="E1771" s="29" t="s">
        <v>1893</v>
      </c>
      <c r="F1771" s="32"/>
      <c r="G1771" s="32"/>
      <c r="H1771" s="223" t="s">
        <v>6524</v>
      </c>
      <c r="I1771" s="57" t="s">
        <v>6525</v>
      </c>
      <c r="J1771" s="57" t="s">
        <v>6526</v>
      </c>
      <c r="K1771" s="518">
        <v>43754</v>
      </c>
      <c r="L1771" s="518">
        <v>44120</v>
      </c>
      <c r="M1771" s="519">
        <v>12</v>
      </c>
      <c r="N1771" s="34">
        <v>26400000</v>
      </c>
      <c r="O1771" s="225">
        <f t="shared" si="135"/>
        <v>2200000</v>
      </c>
      <c r="P1771" s="35">
        <v>7</v>
      </c>
      <c r="Q1771" s="520">
        <f t="shared" si="138"/>
        <v>15400000</v>
      </c>
      <c r="R1771" s="61">
        <f>[1]STOQO!J480</f>
        <v>16625409</v>
      </c>
      <c r="S1771" s="127"/>
      <c r="T1771" s="864">
        <f t="shared" si="140"/>
        <v>-1225409</v>
      </c>
      <c r="U1771" s="174"/>
    </row>
    <row r="1772" spans="2:21" ht="17.45" customHeight="1">
      <c r="B1772" s="776">
        <v>153</v>
      </c>
      <c r="C1772" s="354" t="s">
        <v>6520</v>
      </c>
      <c r="D1772" s="863" t="s">
        <v>6498</v>
      </c>
      <c r="E1772" s="29" t="s">
        <v>1893</v>
      </c>
      <c r="F1772" s="32"/>
      <c r="G1772" s="32"/>
      <c r="H1772" s="223" t="s">
        <v>6527</v>
      </c>
      <c r="I1772" s="57" t="s">
        <v>6528</v>
      </c>
      <c r="J1772" s="57" t="s">
        <v>6529</v>
      </c>
      <c r="K1772" s="518">
        <v>43754</v>
      </c>
      <c r="L1772" s="518">
        <v>44120</v>
      </c>
      <c r="M1772" s="519">
        <v>12</v>
      </c>
      <c r="N1772" s="34">
        <v>26400000</v>
      </c>
      <c r="O1772" s="225">
        <f t="shared" si="135"/>
        <v>2200000</v>
      </c>
      <c r="P1772" s="35">
        <v>7</v>
      </c>
      <c r="Q1772" s="520">
        <f t="shared" si="138"/>
        <v>15400000</v>
      </c>
      <c r="R1772" s="61">
        <f>[1]STOQO!J172</f>
        <v>25379341</v>
      </c>
      <c r="S1772" s="127"/>
      <c r="T1772" s="864">
        <f t="shared" si="140"/>
        <v>-9979341</v>
      </c>
      <c r="U1772" s="174"/>
    </row>
    <row r="1773" spans="2:21" ht="17.45" customHeight="1">
      <c r="B1773" s="776">
        <v>154</v>
      </c>
      <c r="C1773" s="354" t="s">
        <v>6520</v>
      </c>
      <c r="D1773" s="863" t="s">
        <v>6498</v>
      </c>
      <c r="E1773" s="29" t="s">
        <v>1893</v>
      </c>
      <c r="F1773" s="32"/>
      <c r="G1773" s="32"/>
      <c r="H1773" s="223" t="s">
        <v>1940</v>
      </c>
      <c r="I1773" s="57" t="s">
        <v>1941</v>
      </c>
      <c r="J1773" s="57" t="s">
        <v>1942</v>
      </c>
      <c r="K1773" s="518">
        <v>43754</v>
      </c>
      <c r="L1773" s="518">
        <v>44120</v>
      </c>
      <c r="M1773" s="519">
        <v>12</v>
      </c>
      <c r="N1773" s="34">
        <v>26400000</v>
      </c>
      <c r="O1773" s="225">
        <f t="shared" si="135"/>
        <v>2200000</v>
      </c>
      <c r="P1773" s="35">
        <v>7</v>
      </c>
      <c r="Q1773" s="520">
        <f t="shared" si="138"/>
        <v>15400000</v>
      </c>
      <c r="R1773" s="61">
        <f>[1]STOQO!J446</f>
        <v>15847692</v>
      </c>
      <c r="S1773" s="127"/>
      <c r="T1773" s="864">
        <f t="shared" si="140"/>
        <v>-447692</v>
      </c>
      <c r="U1773" s="174"/>
    </row>
    <row r="1774" spans="2:21" ht="17.45" customHeight="1">
      <c r="B1774" s="776">
        <v>155</v>
      </c>
      <c r="C1774" s="354" t="s">
        <v>6520</v>
      </c>
      <c r="D1774" s="863" t="s">
        <v>6498</v>
      </c>
      <c r="E1774" s="29" t="s">
        <v>1893</v>
      </c>
      <c r="F1774" s="32"/>
      <c r="G1774" s="32"/>
      <c r="H1774" s="223" t="s">
        <v>1937</v>
      </c>
      <c r="I1774" s="57" t="s">
        <v>1938</v>
      </c>
      <c r="J1774" s="57" t="s">
        <v>1939</v>
      </c>
      <c r="K1774" s="518">
        <v>43754</v>
      </c>
      <c r="L1774" s="518">
        <v>44120</v>
      </c>
      <c r="M1774" s="519">
        <v>12</v>
      </c>
      <c r="N1774" s="34">
        <v>26400000</v>
      </c>
      <c r="O1774" s="225">
        <f t="shared" si="135"/>
        <v>2200000</v>
      </c>
      <c r="P1774" s="35">
        <v>7</v>
      </c>
      <c r="Q1774" s="520">
        <f t="shared" si="138"/>
        <v>15400000</v>
      </c>
      <c r="R1774" s="61">
        <f>[1]STOQO!J308</f>
        <v>16698300</v>
      </c>
      <c r="S1774" s="127"/>
      <c r="T1774" s="864">
        <f t="shared" si="140"/>
        <v>-1298300</v>
      </c>
      <c r="U1774" s="174"/>
    </row>
    <row r="1775" spans="2:21" ht="17.45" customHeight="1">
      <c r="B1775" s="776">
        <v>156</v>
      </c>
      <c r="C1775" s="354" t="s">
        <v>6520</v>
      </c>
      <c r="D1775" s="863" t="s">
        <v>6498</v>
      </c>
      <c r="E1775" s="29" t="s">
        <v>1893</v>
      </c>
      <c r="F1775" s="32"/>
      <c r="G1775" s="32"/>
      <c r="H1775" s="223" t="s">
        <v>1934</v>
      </c>
      <c r="I1775" s="57" t="s">
        <v>1935</v>
      </c>
      <c r="J1775" s="57" t="s">
        <v>1936</v>
      </c>
      <c r="K1775" s="518">
        <v>43754</v>
      </c>
      <c r="L1775" s="518">
        <v>44120</v>
      </c>
      <c r="M1775" s="519">
        <v>12</v>
      </c>
      <c r="N1775" s="34">
        <v>26400000</v>
      </c>
      <c r="O1775" s="225">
        <f t="shared" si="135"/>
        <v>2200000</v>
      </c>
      <c r="P1775" s="35">
        <v>7</v>
      </c>
      <c r="Q1775" s="520">
        <f t="shared" si="138"/>
        <v>15400000</v>
      </c>
      <c r="R1775" s="61">
        <f>[1]STOQO!J377</f>
        <v>13930412</v>
      </c>
      <c r="S1775" s="127"/>
      <c r="T1775" s="864">
        <f t="shared" si="140"/>
        <v>1469588</v>
      </c>
      <c r="U1775" s="174"/>
    </row>
    <row r="1776" spans="2:21" ht="17.45" customHeight="1">
      <c r="B1776" s="776">
        <v>157</v>
      </c>
      <c r="C1776" s="354" t="s">
        <v>6520</v>
      </c>
      <c r="D1776" s="863" t="s">
        <v>6498</v>
      </c>
      <c r="E1776" s="29" t="s">
        <v>1893</v>
      </c>
      <c r="F1776" s="32"/>
      <c r="G1776" s="32"/>
      <c r="H1776" s="223" t="s">
        <v>6530</v>
      </c>
      <c r="I1776" s="57" t="s">
        <v>6531</v>
      </c>
      <c r="J1776" s="57" t="s">
        <v>6532</v>
      </c>
      <c r="K1776" s="518">
        <v>43754</v>
      </c>
      <c r="L1776" s="518">
        <v>44120</v>
      </c>
      <c r="M1776" s="519">
        <v>12</v>
      </c>
      <c r="N1776" s="34">
        <v>26400000</v>
      </c>
      <c r="O1776" s="225">
        <f t="shared" si="135"/>
        <v>2200000</v>
      </c>
      <c r="P1776" s="35">
        <v>7</v>
      </c>
      <c r="Q1776" s="520">
        <f t="shared" si="138"/>
        <v>15400000</v>
      </c>
      <c r="R1776" s="61">
        <f>[1]STOQO!J274</f>
        <v>24884631</v>
      </c>
      <c r="S1776" s="127"/>
      <c r="T1776" s="864">
        <f t="shared" si="140"/>
        <v>-9484631</v>
      </c>
      <c r="U1776" s="174"/>
    </row>
    <row r="1777" spans="2:22" ht="17.45" customHeight="1">
      <c r="B1777" s="776">
        <v>158</v>
      </c>
      <c r="C1777" s="354" t="s">
        <v>6520</v>
      </c>
      <c r="D1777" s="863" t="s">
        <v>6498</v>
      </c>
      <c r="E1777" s="29" t="s">
        <v>1893</v>
      </c>
      <c r="F1777" s="32"/>
      <c r="G1777" s="32"/>
      <c r="H1777" s="223" t="s">
        <v>1930</v>
      </c>
      <c r="I1777" s="57" t="s">
        <v>1931</v>
      </c>
      <c r="J1777" s="57" t="s">
        <v>1932</v>
      </c>
      <c r="K1777" s="518">
        <v>43754</v>
      </c>
      <c r="L1777" s="518">
        <v>44120</v>
      </c>
      <c r="M1777" s="519">
        <v>12</v>
      </c>
      <c r="N1777" s="34">
        <v>26400000</v>
      </c>
      <c r="O1777" s="225">
        <f t="shared" si="135"/>
        <v>2200000</v>
      </c>
      <c r="P1777" s="35">
        <v>7</v>
      </c>
      <c r="Q1777" s="520">
        <f t="shared" si="138"/>
        <v>15400000</v>
      </c>
      <c r="R1777" s="61">
        <f>[1]STOQO!J206</f>
        <v>22165291</v>
      </c>
      <c r="S1777" s="127"/>
      <c r="T1777" s="864">
        <f t="shared" si="140"/>
        <v>-6765291</v>
      </c>
      <c r="U1777" s="174"/>
    </row>
    <row r="1778" spans="2:22" ht="17.45" customHeight="1">
      <c r="B1778" s="776">
        <v>159</v>
      </c>
      <c r="C1778" s="354" t="s">
        <v>6520</v>
      </c>
      <c r="D1778" s="863" t="s">
        <v>6498</v>
      </c>
      <c r="E1778" s="29" t="s">
        <v>1893</v>
      </c>
      <c r="F1778" s="32"/>
      <c r="G1778" s="32"/>
      <c r="H1778" s="223" t="s">
        <v>6533</v>
      </c>
      <c r="I1778" s="57" t="s">
        <v>6534</v>
      </c>
      <c r="J1778" s="57" t="s">
        <v>6535</v>
      </c>
      <c r="K1778" s="518">
        <v>43754</v>
      </c>
      <c r="L1778" s="518">
        <v>44120</v>
      </c>
      <c r="M1778" s="519">
        <v>12</v>
      </c>
      <c r="N1778" s="34">
        <v>26400000</v>
      </c>
      <c r="O1778" s="225">
        <f t="shared" si="135"/>
        <v>2200000</v>
      </c>
      <c r="P1778" s="35">
        <v>7</v>
      </c>
      <c r="Q1778" s="520">
        <f t="shared" si="138"/>
        <v>15400000</v>
      </c>
      <c r="R1778" s="61">
        <f>[1]STOQO!J240</f>
        <v>19593945</v>
      </c>
      <c r="S1778" s="61"/>
      <c r="T1778" s="865">
        <f>Q1778-R1778</f>
        <v>-4193945</v>
      </c>
      <c r="U1778" s="174"/>
    </row>
    <row r="1779" spans="2:22">
      <c r="B1779" s="776">
        <v>160</v>
      </c>
      <c r="C1779" s="354" t="s">
        <v>6536</v>
      </c>
      <c r="D1779" s="777" t="s">
        <v>236</v>
      </c>
      <c r="E1779" s="246" t="s">
        <v>259</v>
      </c>
      <c r="F1779" s="220"/>
      <c r="G1779" s="220"/>
      <c r="H1779" s="31" t="s">
        <v>6537</v>
      </c>
      <c r="I1779" s="29" t="s">
        <v>6538</v>
      </c>
      <c r="J1779" s="32" t="s">
        <v>6539</v>
      </c>
      <c r="K1779" s="254">
        <v>43636</v>
      </c>
      <c r="L1779" s="254">
        <v>45097</v>
      </c>
      <c r="M1779" s="32">
        <v>48</v>
      </c>
      <c r="N1779" s="34">
        <v>24000000</v>
      </c>
      <c r="O1779" s="34">
        <f t="shared" si="135"/>
        <v>500000</v>
      </c>
      <c r="P1779" s="35">
        <v>11</v>
      </c>
      <c r="Q1779" s="36">
        <f t="shared" si="138"/>
        <v>5500000</v>
      </c>
      <c r="R1779" s="29"/>
      <c r="S1779" s="29"/>
      <c r="T1779" s="225">
        <f>Q1779</f>
        <v>5500000</v>
      </c>
      <c r="U1779" s="553" t="s">
        <v>6540</v>
      </c>
    </row>
    <row r="1780" spans="2:22" ht="17.45" customHeight="1">
      <c r="B1780" s="776">
        <v>161</v>
      </c>
      <c r="C1780" s="114" t="s">
        <v>6541</v>
      </c>
      <c r="D1780" s="866" t="s">
        <v>24</v>
      </c>
      <c r="E1780" s="55" t="s">
        <v>6241</v>
      </c>
      <c r="F1780" s="222"/>
      <c r="G1780" s="222"/>
      <c r="H1780" s="56" t="s">
        <v>6542</v>
      </c>
      <c r="I1780" s="57" t="s">
        <v>6543</v>
      </c>
      <c r="J1780" s="57" t="s">
        <v>6544</v>
      </c>
      <c r="K1780" s="58">
        <v>42124</v>
      </c>
      <c r="L1780" s="816">
        <v>43951</v>
      </c>
      <c r="M1780" s="32">
        <v>60</v>
      </c>
      <c r="N1780" s="59">
        <v>150000000</v>
      </c>
      <c r="O1780" s="64">
        <f t="shared" si="135"/>
        <v>2500000</v>
      </c>
      <c r="P1780" s="35">
        <v>60</v>
      </c>
      <c r="Q1780" s="36">
        <f t="shared" si="138"/>
        <v>150000000</v>
      </c>
      <c r="R1780" s="61">
        <f>'[1]Tokio Marine'!H613</f>
        <v>37338054</v>
      </c>
      <c r="S1780" s="61"/>
      <c r="T1780" s="225">
        <f>N1780-R1780</f>
        <v>112661946</v>
      </c>
    </row>
    <row r="1781" spans="2:22" ht="17.45" customHeight="1">
      <c r="B1781" s="29">
        <v>162</v>
      </c>
      <c r="C1781" s="517" t="s">
        <v>1891</v>
      </c>
      <c r="D1781" s="420" t="s">
        <v>1892</v>
      </c>
      <c r="E1781" s="29" t="s">
        <v>1893</v>
      </c>
      <c r="F1781" s="32"/>
      <c r="G1781" s="32"/>
      <c r="H1781" s="223" t="s">
        <v>6545</v>
      </c>
      <c r="I1781" s="57" t="s">
        <v>6546</v>
      </c>
      <c r="J1781" s="57" t="s">
        <v>6547</v>
      </c>
      <c r="K1781" s="518">
        <v>43722</v>
      </c>
      <c r="L1781" s="518">
        <v>44088</v>
      </c>
      <c r="M1781" s="519">
        <v>12</v>
      </c>
      <c r="N1781" s="358">
        <v>26400000</v>
      </c>
      <c r="O1781" s="225">
        <f t="shared" si="135"/>
        <v>2200000</v>
      </c>
      <c r="P1781" s="35">
        <v>6</v>
      </c>
      <c r="Q1781" s="520">
        <f t="shared" si="138"/>
        <v>13200000</v>
      </c>
      <c r="R1781" s="36">
        <f>'[1]Arta Boga Cemerlang'!J80</f>
        <v>11748910</v>
      </c>
      <c r="S1781" s="47"/>
      <c r="T1781" s="529">
        <f>Q1781-R1781</f>
        <v>1451090</v>
      </c>
      <c r="U1781" s="553" t="s">
        <v>6548</v>
      </c>
    </row>
    <row r="1782" spans="2:22" ht="17.45" customHeight="1">
      <c r="B1782" s="776">
        <v>163</v>
      </c>
      <c r="C1782" s="290" t="s">
        <v>6549</v>
      </c>
      <c r="D1782" s="777" t="s">
        <v>6040</v>
      </c>
      <c r="E1782" s="55" t="s">
        <v>6041</v>
      </c>
      <c r="F1782" s="222"/>
      <c r="G1782" s="222"/>
      <c r="H1782" s="223" t="s">
        <v>6550</v>
      </c>
      <c r="I1782" s="57" t="s">
        <v>2657</v>
      </c>
      <c r="J1782" s="57" t="s">
        <v>2658</v>
      </c>
      <c r="K1782" s="224">
        <v>42476</v>
      </c>
      <c r="L1782" s="329">
        <v>43937</v>
      </c>
      <c r="M1782" s="64">
        <v>48</v>
      </c>
      <c r="N1782" s="64">
        <v>20000000</v>
      </c>
      <c r="O1782" s="64">
        <f t="shared" si="135"/>
        <v>416666.66666666669</v>
      </c>
      <c r="P1782" s="35">
        <v>48</v>
      </c>
      <c r="Q1782" s="36">
        <f t="shared" si="138"/>
        <v>20000000</v>
      </c>
      <c r="R1782" s="61">
        <f>[1]Nissin!K469</f>
        <v>9084000</v>
      </c>
      <c r="S1782" s="61"/>
      <c r="T1782" s="225">
        <f t="shared" ref="T1782:T1797" si="141">N1782-R1782</f>
        <v>10916000</v>
      </c>
      <c r="U1782" s="867"/>
    </row>
    <row r="1783" spans="2:22" ht="17.45" customHeight="1">
      <c r="B1783" s="29">
        <v>164</v>
      </c>
      <c r="C1783" s="290" t="s">
        <v>6551</v>
      </c>
      <c r="D1783" s="777" t="s">
        <v>6040</v>
      </c>
      <c r="E1783" s="55" t="s">
        <v>6041</v>
      </c>
      <c r="F1783" s="222"/>
      <c r="G1783" s="222"/>
      <c r="H1783" s="223" t="s">
        <v>6552</v>
      </c>
      <c r="I1783" s="57" t="s">
        <v>6553</v>
      </c>
      <c r="J1783" s="57" t="s">
        <v>6554</v>
      </c>
      <c r="K1783" s="224">
        <v>42476</v>
      </c>
      <c r="L1783" s="329">
        <v>43937</v>
      </c>
      <c r="M1783" s="64">
        <v>48</v>
      </c>
      <c r="N1783" s="64">
        <v>20000000</v>
      </c>
      <c r="O1783" s="64">
        <f t="shared" si="135"/>
        <v>416666.66666666669</v>
      </c>
      <c r="P1783" s="35">
        <v>48</v>
      </c>
      <c r="Q1783" s="36">
        <f t="shared" si="138"/>
        <v>20000000</v>
      </c>
      <c r="R1783" s="61">
        <f>[1]Nissin!K934</f>
        <v>14582000</v>
      </c>
      <c r="S1783" s="61"/>
      <c r="T1783" s="225">
        <f t="shared" si="141"/>
        <v>5418000</v>
      </c>
      <c r="U1783" s="867"/>
    </row>
    <row r="1784" spans="2:22" ht="17.45" customHeight="1">
      <c r="B1784" s="776">
        <v>165</v>
      </c>
      <c r="C1784" s="290" t="s">
        <v>6549</v>
      </c>
      <c r="D1784" s="777" t="s">
        <v>6040</v>
      </c>
      <c r="E1784" s="55" t="s">
        <v>6041</v>
      </c>
      <c r="F1784" s="222"/>
      <c r="G1784" s="222"/>
      <c r="H1784" s="223" t="s">
        <v>6555</v>
      </c>
      <c r="I1784" s="57" t="s">
        <v>2668</v>
      </c>
      <c r="J1784" s="57" t="s">
        <v>2669</v>
      </c>
      <c r="K1784" s="224">
        <v>42476</v>
      </c>
      <c r="L1784" s="329">
        <v>43937</v>
      </c>
      <c r="M1784" s="64">
        <v>48</v>
      </c>
      <c r="N1784" s="64">
        <v>20000000</v>
      </c>
      <c r="O1784" s="64">
        <f t="shared" si="135"/>
        <v>416666.66666666669</v>
      </c>
      <c r="P1784" s="35">
        <v>48</v>
      </c>
      <c r="Q1784" s="36">
        <f t="shared" si="138"/>
        <v>20000000</v>
      </c>
      <c r="R1784" s="832">
        <f>[1]Nissin!K197</f>
        <v>25824650</v>
      </c>
      <c r="S1784" s="832"/>
      <c r="T1784" s="850">
        <f t="shared" si="141"/>
        <v>-5824650</v>
      </c>
      <c r="U1784" s="867"/>
    </row>
    <row r="1785" spans="2:22" ht="17.45" customHeight="1">
      <c r="B1785" s="29">
        <v>166</v>
      </c>
      <c r="C1785" s="290" t="s">
        <v>6092</v>
      </c>
      <c r="D1785" s="777" t="s">
        <v>6040</v>
      </c>
      <c r="E1785" s="55" t="s">
        <v>6041</v>
      </c>
      <c r="F1785" s="222"/>
      <c r="G1785" s="222"/>
      <c r="H1785" s="223" t="s">
        <v>6556</v>
      </c>
      <c r="I1785" s="57" t="s">
        <v>2664</v>
      </c>
      <c r="J1785" s="57" t="s">
        <v>2665</v>
      </c>
      <c r="K1785" s="224">
        <v>42476</v>
      </c>
      <c r="L1785" s="329">
        <v>43937</v>
      </c>
      <c r="M1785" s="64">
        <v>48</v>
      </c>
      <c r="N1785" s="64">
        <v>20000000</v>
      </c>
      <c r="O1785" s="64">
        <f t="shared" si="135"/>
        <v>416666.66666666669</v>
      </c>
      <c r="P1785" s="35">
        <v>48</v>
      </c>
      <c r="Q1785" s="36">
        <f t="shared" si="138"/>
        <v>20000000</v>
      </c>
      <c r="R1785" s="61">
        <f>[1]Nissin!K131</f>
        <v>14256289</v>
      </c>
      <c r="S1785" s="61"/>
      <c r="T1785" s="225">
        <f t="shared" si="141"/>
        <v>5743711</v>
      </c>
      <c r="U1785" s="867"/>
    </row>
    <row r="1786" spans="2:22" ht="17.45" customHeight="1">
      <c r="B1786" s="29">
        <v>167</v>
      </c>
      <c r="C1786" s="220" t="s">
        <v>6557</v>
      </c>
      <c r="D1786" s="57" t="s">
        <v>6484</v>
      </c>
      <c r="E1786" s="354" t="s">
        <v>1270</v>
      </c>
      <c r="F1786" s="210"/>
      <c r="G1786" s="210"/>
      <c r="H1786" s="356" t="s">
        <v>6558</v>
      </c>
      <c r="I1786" s="220" t="s">
        <v>6559</v>
      </c>
      <c r="J1786" s="220" t="s">
        <v>6560</v>
      </c>
      <c r="K1786" s="357">
        <v>43588</v>
      </c>
      <c r="L1786" s="357">
        <v>43954</v>
      </c>
      <c r="M1786" s="64">
        <v>12</v>
      </c>
      <c r="N1786" s="358">
        <v>13200000</v>
      </c>
      <c r="O1786" s="64">
        <f t="shared" si="135"/>
        <v>1100000</v>
      </c>
      <c r="P1786" s="35">
        <f ca="1">($P$3-K1786)/30</f>
        <v>32.577436361882668</v>
      </c>
      <c r="Q1786" s="36">
        <f t="shared" ca="1" si="138"/>
        <v>35200000</v>
      </c>
      <c r="R1786" s="61">
        <f>[1]JNE!J33</f>
        <v>27169972</v>
      </c>
      <c r="S1786" s="127"/>
      <c r="T1786" s="864">
        <f t="shared" si="141"/>
        <v>-13969972</v>
      </c>
      <c r="U1786" s="174"/>
    </row>
    <row r="1787" spans="2:22" ht="17.45" customHeight="1">
      <c r="B1787" s="29">
        <v>168</v>
      </c>
      <c r="C1787" s="829" t="s">
        <v>6479</v>
      </c>
      <c r="D1787" s="813" t="s">
        <v>6040</v>
      </c>
      <c r="E1787" s="55" t="s">
        <v>6041</v>
      </c>
      <c r="F1787" s="222"/>
      <c r="G1787" s="222"/>
      <c r="H1787" s="223" t="s">
        <v>6561</v>
      </c>
      <c r="I1787" s="57" t="s">
        <v>2660</v>
      </c>
      <c r="J1787" s="57" t="s">
        <v>2661</v>
      </c>
      <c r="K1787" s="224">
        <v>42552</v>
      </c>
      <c r="L1787" s="329">
        <v>44013</v>
      </c>
      <c r="M1787" s="64">
        <v>48</v>
      </c>
      <c r="N1787" s="64">
        <v>20000000</v>
      </c>
      <c r="O1787" s="64">
        <f t="shared" si="135"/>
        <v>416666.66666666669</v>
      </c>
      <c r="P1787" s="35">
        <f ca="1">($P$3-K1787)/30</f>
        <v>67.110769695216007</v>
      </c>
      <c r="Q1787" s="36">
        <f t="shared" ca="1" si="138"/>
        <v>27916666.666666668</v>
      </c>
      <c r="R1787" s="61">
        <f>[1]Nissin!K2216</f>
        <v>4274501</v>
      </c>
      <c r="S1787" s="127"/>
      <c r="T1787" s="529">
        <f t="shared" si="141"/>
        <v>15725499</v>
      </c>
      <c r="U1787" s="867"/>
    </row>
    <row r="1788" spans="2:22" ht="17.45" customHeight="1">
      <c r="B1788" s="41">
        <v>169</v>
      </c>
      <c r="C1788" s="829" t="s">
        <v>6481</v>
      </c>
      <c r="D1788" s="813" t="s">
        <v>6040</v>
      </c>
      <c r="E1788" s="334" t="s">
        <v>6041</v>
      </c>
      <c r="F1788" s="843"/>
      <c r="G1788" s="843"/>
      <c r="H1788" s="335" t="s">
        <v>6562</v>
      </c>
      <c r="I1788" s="336" t="s">
        <v>6563</v>
      </c>
      <c r="J1788" s="336" t="s">
        <v>6564</v>
      </c>
      <c r="K1788" s="337">
        <v>42552</v>
      </c>
      <c r="L1788" s="868">
        <v>44013</v>
      </c>
      <c r="M1788" s="60">
        <v>48</v>
      </c>
      <c r="N1788" s="60">
        <v>20000000</v>
      </c>
      <c r="O1788" s="60">
        <f t="shared" si="135"/>
        <v>416666.66666666669</v>
      </c>
      <c r="P1788" s="50">
        <f ca="1">($P$3-K1788)/30</f>
        <v>67.110769695216007</v>
      </c>
      <c r="Q1788" s="47">
        <f t="shared" ca="1" si="138"/>
        <v>27916666.666666668</v>
      </c>
      <c r="R1788" s="127">
        <f>[1]Nissin!K2146</f>
        <v>4390497</v>
      </c>
      <c r="S1788" s="127"/>
      <c r="T1788" s="529">
        <f t="shared" si="141"/>
        <v>15609503</v>
      </c>
      <c r="U1788" s="867"/>
    </row>
    <row r="1789" spans="2:22" ht="17.45" customHeight="1">
      <c r="B1789" s="29">
        <v>170</v>
      </c>
      <c r="C1789" s="290" t="s">
        <v>6565</v>
      </c>
      <c r="D1789" s="221" t="s">
        <v>6566</v>
      </c>
      <c r="E1789" s="55" t="s">
        <v>6022</v>
      </c>
      <c r="F1789" s="222"/>
      <c r="G1789" s="222"/>
      <c r="H1789" s="223" t="s">
        <v>6567</v>
      </c>
      <c r="I1789" s="291" t="s">
        <v>6568</v>
      </c>
      <c r="J1789" s="291" t="s">
        <v>6569</v>
      </c>
      <c r="K1789" s="224">
        <v>42614</v>
      </c>
      <c r="L1789" s="329">
        <v>43709</v>
      </c>
      <c r="M1789" s="64">
        <v>36</v>
      </c>
      <c r="N1789" s="64">
        <v>14400000</v>
      </c>
      <c r="O1789" s="64">
        <f t="shared" si="135"/>
        <v>400000</v>
      </c>
      <c r="P1789" s="35">
        <v>36</v>
      </c>
      <c r="Q1789" s="36">
        <f t="shared" si="138"/>
        <v>14400000</v>
      </c>
      <c r="R1789" s="61">
        <f>[1]IWWI!J53</f>
        <v>8477989</v>
      </c>
      <c r="S1789" s="61"/>
      <c r="T1789" s="225">
        <f t="shared" si="141"/>
        <v>5922011</v>
      </c>
      <c r="U1789" s="174"/>
      <c r="V1789" s="4">
        <v>42987</v>
      </c>
    </row>
    <row r="1790" spans="2:22" ht="17.45" customHeight="1">
      <c r="B1790" s="41">
        <v>171</v>
      </c>
      <c r="C1790" s="869" t="s">
        <v>6570</v>
      </c>
      <c r="D1790" s="870" t="s">
        <v>1653</v>
      </c>
      <c r="E1790" s="869" t="s">
        <v>6571</v>
      </c>
      <c r="F1790" s="414" t="s">
        <v>26</v>
      </c>
      <c r="G1790" s="414" t="s">
        <v>27</v>
      </c>
      <c r="H1790" s="649" t="s">
        <v>6572</v>
      </c>
      <c r="I1790" s="871" t="s">
        <v>6573</v>
      </c>
      <c r="J1790" s="871" t="s">
        <v>6574</v>
      </c>
      <c r="K1790" s="872">
        <v>43614</v>
      </c>
      <c r="L1790" s="872">
        <v>43980</v>
      </c>
      <c r="M1790" s="873">
        <v>12</v>
      </c>
      <c r="N1790" s="874">
        <v>8400000</v>
      </c>
      <c r="O1790" s="873">
        <f t="shared" si="135"/>
        <v>700000</v>
      </c>
      <c r="P1790" s="875">
        <f ca="1">($P$3-K1790)/30</f>
        <v>31.710769695216005</v>
      </c>
      <c r="Q1790" s="876">
        <f t="shared" ca="1" si="138"/>
        <v>21700000</v>
      </c>
      <c r="R1790" s="877">
        <f>[1]NTT!J125</f>
        <v>2867903</v>
      </c>
      <c r="S1790" s="48">
        <f>[1]NTT!F126</f>
        <v>2</v>
      </c>
      <c r="T1790" s="878">
        <f t="shared" si="141"/>
        <v>5532097</v>
      </c>
      <c r="U1790" s="174"/>
    </row>
    <row r="1791" spans="2:22" ht="17.45" customHeight="1">
      <c r="B1791" s="29">
        <v>172</v>
      </c>
      <c r="C1791" s="869" t="s">
        <v>6570</v>
      </c>
      <c r="D1791" s="870" t="s">
        <v>1653</v>
      </c>
      <c r="E1791" s="869" t="s">
        <v>6571</v>
      </c>
      <c r="F1791" s="414" t="s">
        <v>26</v>
      </c>
      <c r="G1791" s="414" t="s">
        <v>27</v>
      </c>
      <c r="H1791" s="649" t="s">
        <v>4553</v>
      </c>
      <c r="I1791" s="871" t="s">
        <v>6575</v>
      </c>
      <c r="J1791" s="871" t="s">
        <v>6576</v>
      </c>
      <c r="K1791" s="872">
        <v>43614</v>
      </c>
      <c r="L1791" s="872">
        <v>43980</v>
      </c>
      <c r="M1791" s="873">
        <v>12</v>
      </c>
      <c r="N1791" s="874">
        <v>8400000</v>
      </c>
      <c r="O1791" s="873">
        <f t="shared" si="135"/>
        <v>700000</v>
      </c>
      <c r="P1791" s="875">
        <f ca="1">($P$3-K1791)/30</f>
        <v>31.710769695216005</v>
      </c>
      <c r="Q1791" s="876">
        <f t="shared" ca="1" si="138"/>
        <v>21700000</v>
      </c>
      <c r="R1791" s="877">
        <f>[1]NTT!J88</f>
        <v>1850369</v>
      </c>
      <c r="S1791" s="48">
        <f>[1]NTT!F89</f>
        <v>1</v>
      </c>
      <c r="T1791" s="878">
        <f t="shared" si="141"/>
        <v>6549631</v>
      </c>
      <c r="U1791" s="174"/>
    </row>
    <row r="1792" spans="2:22" ht="17.45" customHeight="1">
      <c r="B1792" s="41">
        <v>173</v>
      </c>
      <c r="C1792" s="354" t="s">
        <v>6577</v>
      </c>
      <c r="D1792" s="328" t="s">
        <v>6578</v>
      </c>
      <c r="E1792" s="246" t="s">
        <v>6579</v>
      </c>
      <c r="F1792" s="414" t="s">
        <v>2366</v>
      </c>
      <c r="G1792" s="414" t="s">
        <v>2367</v>
      </c>
      <c r="H1792" s="223" t="s">
        <v>6580</v>
      </c>
      <c r="I1792" s="57" t="s">
        <v>6581</v>
      </c>
      <c r="J1792" s="57" t="s">
        <v>6582</v>
      </c>
      <c r="K1792" s="415">
        <v>43780</v>
      </c>
      <c r="L1792" s="415">
        <v>43962</v>
      </c>
      <c r="M1792" s="64">
        <v>6</v>
      </c>
      <c r="N1792" s="358">
        <v>9600000</v>
      </c>
      <c r="O1792" s="64">
        <f t="shared" si="135"/>
        <v>1600000</v>
      </c>
      <c r="P1792" s="35">
        <v>6</v>
      </c>
      <c r="Q1792" s="36">
        <f t="shared" si="138"/>
        <v>9600000</v>
      </c>
      <c r="R1792" s="61">
        <f>[1]Ecolab!J62</f>
        <v>25560546</v>
      </c>
      <c r="S1792" s="348">
        <f>[1]Ecolab!F63</f>
        <v>6</v>
      </c>
      <c r="T1792" s="865">
        <f t="shared" si="141"/>
        <v>-15960546</v>
      </c>
      <c r="U1792" s="174"/>
    </row>
    <row r="1793" spans="1:21" ht="17.45" customHeight="1">
      <c r="B1793" s="29">
        <v>174</v>
      </c>
      <c r="C1793" s="380" t="s">
        <v>6583</v>
      </c>
      <c r="D1793" s="668" t="s">
        <v>3984</v>
      </c>
      <c r="E1793" s="246" t="s">
        <v>3233</v>
      </c>
      <c r="F1793" s="247" t="s">
        <v>1853</v>
      </c>
      <c r="G1793" s="247" t="s">
        <v>1854</v>
      </c>
      <c r="H1793" s="223" t="s">
        <v>6494</v>
      </c>
      <c r="I1793" s="57" t="s">
        <v>6495</v>
      </c>
      <c r="J1793" s="57" t="s">
        <v>6496</v>
      </c>
      <c r="K1793" s="415">
        <v>43852</v>
      </c>
      <c r="L1793" s="415">
        <v>44218</v>
      </c>
      <c r="M1793" s="64">
        <v>6</v>
      </c>
      <c r="N1793" s="358">
        <v>11400000</v>
      </c>
      <c r="O1793" s="64">
        <f t="shared" si="135"/>
        <v>1900000</v>
      </c>
      <c r="P1793" s="116">
        <v>6</v>
      </c>
      <c r="Q1793" s="117">
        <f t="shared" si="138"/>
        <v>11400000</v>
      </c>
      <c r="R1793" s="61">
        <f>'[1]OPPO(world Innovative)'!J32</f>
        <v>2725558</v>
      </c>
      <c r="S1793" s="348">
        <f>'[1]OPPO(world Innovative)'!F33</f>
        <v>2</v>
      </c>
      <c r="T1793" s="225">
        <f t="shared" si="141"/>
        <v>8674442</v>
      </c>
      <c r="U1793" s="174"/>
    </row>
    <row r="1794" spans="1:21" ht="17.45" customHeight="1">
      <c r="B1794" s="41">
        <v>175</v>
      </c>
      <c r="C1794" s="879" t="s">
        <v>6584</v>
      </c>
      <c r="D1794" s="880" t="s">
        <v>1892</v>
      </c>
      <c r="E1794" s="881" t="s">
        <v>1286</v>
      </c>
      <c r="F1794" s="882" t="s">
        <v>3719</v>
      </c>
      <c r="G1794" s="882" t="s">
        <v>6585</v>
      </c>
      <c r="H1794" s="649" t="s">
        <v>6586</v>
      </c>
      <c r="I1794" s="871" t="s">
        <v>6587</v>
      </c>
      <c r="J1794" s="871" t="s">
        <v>6588</v>
      </c>
      <c r="K1794" s="883">
        <v>43764</v>
      </c>
      <c r="L1794" s="883">
        <v>44130</v>
      </c>
      <c r="M1794" s="884">
        <v>12</v>
      </c>
      <c r="N1794" s="885">
        <v>31800000</v>
      </c>
      <c r="O1794" s="886">
        <f t="shared" si="135"/>
        <v>2650000</v>
      </c>
      <c r="P1794" s="875">
        <v>10</v>
      </c>
      <c r="Q1794" s="887">
        <f>LEFT(P1794,2)*O1794</f>
        <v>26500000</v>
      </c>
      <c r="R1794" s="876">
        <f>'[1]Arta Boga Cemerlang'!J1007</f>
        <v>33940100</v>
      </c>
      <c r="S1794" s="888">
        <f>'[1]Arta Boga Cemerlang'!F1008</f>
        <v>15</v>
      </c>
      <c r="T1794" s="889">
        <f t="shared" si="141"/>
        <v>-2140100</v>
      </c>
      <c r="U1794" s="174" t="s">
        <v>6589</v>
      </c>
    </row>
    <row r="1795" spans="1:21" ht="17.45" customHeight="1">
      <c r="B1795" s="29">
        <v>176</v>
      </c>
      <c r="C1795" s="879" t="s">
        <v>6590</v>
      </c>
      <c r="D1795" s="880" t="s">
        <v>1892</v>
      </c>
      <c r="E1795" s="881" t="s">
        <v>1893</v>
      </c>
      <c r="F1795" s="882" t="s">
        <v>3719</v>
      </c>
      <c r="G1795" s="882" t="s">
        <v>6585</v>
      </c>
      <c r="H1795" s="890" t="s">
        <v>6591</v>
      </c>
      <c r="I1795" s="871" t="s">
        <v>6592</v>
      </c>
      <c r="J1795" s="871" t="s">
        <v>6593</v>
      </c>
      <c r="K1795" s="883">
        <v>43777</v>
      </c>
      <c r="L1795" s="883">
        <v>44143</v>
      </c>
      <c r="M1795" s="884">
        <v>12</v>
      </c>
      <c r="N1795" s="885">
        <v>28200000</v>
      </c>
      <c r="O1795" s="886">
        <f t="shared" si="135"/>
        <v>2350000</v>
      </c>
      <c r="P1795" s="875">
        <v>10</v>
      </c>
      <c r="Q1795" s="887">
        <f>LEFT(P1795,2)*O1795</f>
        <v>23500000</v>
      </c>
      <c r="R1795" s="876">
        <f>'[1]Arta Boga Cemerlang'!J970</f>
        <v>22631100</v>
      </c>
      <c r="S1795" s="888">
        <f>'[1]Arta Boga Cemerlang'!F971</f>
        <v>13</v>
      </c>
      <c r="T1795" s="878">
        <f t="shared" si="141"/>
        <v>5568900</v>
      </c>
      <c r="U1795" s="174" t="s">
        <v>6589</v>
      </c>
    </row>
    <row r="1796" spans="1:21" ht="17.45" customHeight="1">
      <c r="B1796" s="41">
        <v>177</v>
      </c>
      <c r="C1796" s="879" t="s">
        <v>6594</v>
      </c>
      <c r="D1796" s="880" t="s">
        <v>1892</v>
      </c>
      <c r="E1796" s="881" t="s">
        <v>6595</v>
      </c>
      <c r="F1796" s="882" t="s">
        <v>894</v>
      </c>
      <c r="G1796" s="882" t="s">
        <v>6596</v>
      </c>
      <c r="H1796" s="649" t="s">
        <v>6597</v>
      </c>
      <c r="I1796" s="871" t="s">
        <v>6414</v>
      </c>
      <c r="J1796" s="871" t="s">
        <v>6415</v>
      </c>
      <c r="K1796" s="883">
        <v>43794</v>
      </c>
      <c r="L1796" s="883">
        <v>44160</v>
      </c>
      <c r="M1796" s="884">
        <v>12</v>
      </c>
      <c r="N1796" s="885">
        <v>15000000</v>
      </c>
      <c r="O1796" s="886">
        <f t="shared" si="135"/>
        <v>1250000</v>
      </c>
      <c r="P1796" s="875">
        <v>9</v>
      </c>
      <c r="Q1796" s="887">
        <f>LEFT(P1796,2)*O1796</f>
        <v>11250000</v>
      </c>
      <c r="R1796" s="876">
        <f>'[1]Arta Boga Cemerlang'!J1081</f>
        <v>7125450</v>
      </c>
      <c r="S1796" s="888">
        <f>'[1]Arta Boga Cemerlang'!F1082</f>
        <v>3</v>
      </c>
      <c r="T1796" s="878">
        <f t="shared" si="141"/>
        <v>7874550</v>
      </c>
      <c r="U1796" s="174" t="s">
        <v>6598</v>
      </c>
    </row>
    <row r="1797" spans="1:21" ht="17.45" customHeight="1">
      <c r="B1797" s="29">
        <v>178</v>
      </c>
      <c r="C1797" s="891" t="s">
        <v>6599</v>
      </c>
      <c r="D1797" s="892" t="s">
        <v>6427</v>
      </c>
      <c r="E1797" s="893" t="s">
        <v>484</v>
      </c>
      <c r="F1797" s="882" t="s">
        <v>26</v>
      </c>
      <c r="G1797" s="882" t="s">
        <v>27</v>
      </c>
      <c r="H1797" s="894" t="s">
        <v>6456</v>
      </c>
      <c r="I1797" s="871" t="s">
        <v>6457</v>
      </c>
      <c r="J1797" s="871" t="s">
        <v>6458</v>
      </c>
      <c r="K1797" s="895">
        <v>43759</v>
      </c>
      <c r="L1797" s="895">
        <v>44125</v>
      </c>
      <c r="M1797" s="873">
        <v>12</v>
      </c>
      <c r="N1797" s="873">
        <v>2924196</v>
      </c>
      <c r="O1797" s="873">
        <f t="shared" si="135"/>
        <v>243683</v>
      </c>
      <c r="P1797" s="875">
        <v>11</v>
      </c>
      <c r="Q1797" s="887">
        <f>LEFT(P1797,2)*O1797</f>
        <v>2680513</v>
      </c>
      <c r="R1797" s="877"/>
      <c r="S1797" s="896"/>
      <c r="T1797" s="897">
        <f t="shared" si="141"/>
        <v>2924196</v>
      </c>
      <c r="U1797" s="174"/>
    </row>
    <row r="1798" spans="1:21" ht="17.45" customHeight="1">
      <c r="B1798" s="29">
        <v>179</v>
      </c>
      <c r="C1798" s="568" t="s">
        <v>6600</v>
      </c>
      <c r="D1798" s="412" t="s">
        <v>1767</v>
      </c>
      <c r="E1798" s="513" t="s">
        <v>1768</v>
      </c>
      <c r="F1798" s="423" t="s">
        <v>26</v>
      </c>
      <c r="G1798" s="423" t="s">
        <v>27</v>
      </c>
      <c r="H1798" s="211" t="s">
        <v>1776</v>
      </c>
      <c r="I1798" s="212" t="s">
        <v>1777</v>
      </c>
      <c r="J1798" s="212" t="s">
        <v>1778</v>
      </c>
      <c r="K1798" s="514">
        <v>43706</v>
      </c>
      <c r="L1798" s="514">
        <v>44072</v>
      </c>
      <c r="M1798" s="515">
        <v>12</v>
      </c>
      <c r="N1798" s="215">
        <v>3600000</v>
      </c>
      <c r="O1798" s="214">
        <f t="shared" si="135"/>
        <v>300000</v>
      </c>
      <c r="P1798" s="103">
        <v>12</v>
      </c>
      <c r="Q1798" s="516">
        <f t="shared" ref="Q1798" si="142">LEFT(P1798,2)*O1798</f>
        <v>3600000</v>
      </c>
      <c r="R1798" s="105">
        <f>'[1]Champion Kurnia Djaja'!J81</f>
        <v>1480000</v>
      </c>
      <c r="S1798" s="461">
        <f>'[1]Champion Kurnia Djaja'!F82</f>
        <v>1</v>
      </c>
      <c r="T1798" s="530">
        <f>N1798-R1798</f>
        <v>2120000</v>
      </c>
      <c r="U1798" s="174"/>
    </row>
    <row r="1799" spans="1:21" ht="17.45" customHeight="1">
      <c r="A1799" s="284" t="s">
        <v>476</v>
      </c>
      <c r="B1799" s="29">
        <v>180</v>
      </c>
      <c r="C1799" s="57" t="s">
        <v>6601</v>
      </c>
      <c r="D1799" s="328" t="s">
        <v>6602</v>
      </c>
      <c r="E1799" s="55" t="s">
        <v>6603</v>
      </c>
      <c r="F1799" s="63" t="s">
        <v>26</v>
      </c>
      <c r="G1799" s="63" t="s">
        <v>27</v>
      </c>
      <c r="H1799" s="223" t="s">
        <v>6604</v>
      </c>
      <c r="I1799" s="57" t="s">
        <v>6605</v>
      </c>
      <c r="J1799" s="57" t="s">
        <v>6606</v>
      </c>
      <c r="K1799" s="224">
        <v>43277</v>
      </c>
      <c r="L1799" s="224">
        <v>44069</v>
      </c>
      <c r="M1799" s="64">
        <v>26</v>
      </c>
      <c r="N1799" s="64">
        <v>13719596</v>
      </c>
      <c r="O1799" s="64">
        <f t="shared" ref="O1799:O1862" si="143">N1799/M1799</f>
        <v>527676.76923076925</v>
      </c>
      <c r="P1799" s="35">
        <v>26</v>
      </c>
      <c r="Q1799" s="36">
        <f>LEFT(P1799,2)*O1799</f>
        <v>13719596</v>
      </c>
      <c r="R1799" s="61"/>
      <c r="S1799" s="521"/>
      <c r="T1799" s="529">
        <f>N1799-R1799</f>
        <v>13719596</v>
      </c>
      <c r="U1799" s="174"/>
    </row>
    <row r="1800" spans="1:21" ht="17.45" customHeight="1">
      <c r="B1800" s="29">
        <v>181</v>
      </c>
      <c r="C1800" s="517" t="s">
        <v>6607</v>
      </c>
      <c r="D1800" s="420" t="s">
        <v>6608</v>
      </c>
      <c r="E1800" s="898" t="s">
        <v>1957</v>
      </c>
      <c r="F1800" s="414" t="s">
        <v>26</v>
      </c>
      <c r="G1800" s="414" t="s">
        <v>27</v>
      </c>
      <c r="H1800" s="597" t="s">
        <v>1625</v>
      </c>
      <c r="I1800" s="57" t="s">
        <v>1626</v>
      </c>
      <c r="J1800" s="57" t="s">
        <v>1627</v>
      </c>
      <c r="K1800" s="518">
        <v>43767</v>
      </c>
      <c r="L1800" s="518">
        <v>44863</v>
      </c>
      <c r="M1800" s="519">
        <v>36</v>
      </c>
      <c r="N1800" s="358">
        <v>39600000</v>
      </c>
      <c r="O1800" s="64">
        <f t="shared" si="143"/>
        <v>1100000</v>
      </c>
      <c r="P1800" s="35">
        <v>12</v>
      </c>
      <c r="Q1800" s="520">
        <f>LEFT(P1800,2)*O1800</f>
        <v>13200000</v>
      </c>
      <c r="R1800" s="61"/>
      <c r="S1800" s="348"/>
      <c r="T1800" s="225">
        <f>Q1800</f>
        <v>13200000</v>
      </c>
      <c r="U1800" s="174" t="s">
        <v>6609</v>
      </c>
    </row>
    <row r="1801" spans="1:21" ht="17.45" customHeight="1">
      <c r="B1801" s="29">
        <v>182</v>
      </c>
      <c r="C1801" s="209" t="s">
        <v>6610</v>
      </c>
      <c r="D1801" s="899" t="s">
        <v>6611</v>
      </c>
      <c r="E1801" s="209" t="s">
        <v>6612</v>
      </c>
      <c r="F1801" s="355" t="s">
        <v>58</v>
      </c>
      <c r="G1801" s="355" t="s">
        <v>1894</v>
      </c>
      <c r="H1801" s="211" t="s">
        <v>4474</v>
      </c>
      <c r="I1801" s="212" t="s">
        <v>4475</v>
      </c>
      <c r="J1801" s="212" t="s">
        <v>4476</v>
      </c>
      <c r="K1801" s="213">
        <v>43642</v>
      </c>
      <c r="L1801" s="213">
        <v>44008</v>
      </c>
      <c r="M1801" s="214">
        <v>12</v>
      </c>
      <c r="N1801" s="900">
        <v>4200000</v>
      </c>
      <c r="O1801" s="214">
        <f t="shared" si="143"/>
        <v>350000</v>
      </c>
      <c r="P1801" s="103">
        <v>16</v>
      </c>
      <c r="Q1801" s="569">
        <f>LEFT(P1801,2)*O1801</f>
        <v>5600000</v>
      </c>
      <c r="R1801" s="105">
        <f>[1]Madusari!J32</f>
        <v>702659</v>
      </c>
      <c r="S1801" s="348">
        <f>[1]Madusari!F33</f>
        <v>1</v>
      </c>
      <c r="T1801" s="225">
        <f>N1801-R1801</f>
        <v>3497341</v>
      </c>
      <c r="U1801" s="174" t="s">
        <v>6613</v>
      </c>
    </row>
    <row r="1802" spans="1:21" ht="17.45" customHeight="1">
      <c r="B1802" s="29">
        <v>183</v>
      </c>
      <c r="C1802" s="354" t="s">
        <v>6614</v>
      </c>
      <c r="D1802" s="328" t="s">
        <v>6578</v>
      </c>
      <c r="E1802" s="246" t="s">
        <v>6615</v>
      </c>
      <c r="F1802" s="414" t="s">
        <v>894</v>
      </c>
      <c r="G1802" s="414" t="s">
        <v>895</v>
      </c>
      <c r="H1802" s="223" t="s">
        <v>6616</v>
      </c>
      <c r="I1802" s="57" t="s">
        <v>6617</v>
      </c>
      <c r="J1802" s="57" t="s">
        <v>6618</v>
      </c>
      <c r="K1802" s="415">
        <v>43773</v>
      </c>
      <c r="L1802" s="415">
        <v>43955</v>
      </c>
      <c r="M1802" s="64">
        <v>6</v>
      </c>
      <c r="N1802" s="358">
        <v>6000000</v>
      </c>
      <c r="O1802" s="64">
        <f t="shared" si="143"/>
        <v>1000000</v>
      </c>
      <c r="P1802" s="35">
        <v>6</v>
      </c>
      <c r="Q1802" s="36">
        <f>LEFT(P1802,2)*O1802</f>
        <v>6000000</v>
      </c>
      <c r="R1802" s="61">
        <f>[1]Ecolab!J30</f>
        <v>24301200</v>
      </c>
      <c r="S1802" s="348">
        <f>[1]Ecolab!F31</f>
        <v>4</v>
      </c>
      <c r="T1802" s="865">
        <f>N1802-R1802</f>
        <v>-18301200</v>
      </c>
      <c r="U1802" s="174" t="s">
        <v>6619</v>
      </c>
    </row>
    <row r="1803" spans="1:21" ht="17.45" customHeight="1">
      <c r="B1803" s="29">
        <v>184</v>
      </c>
      <c r="C1803" s="517" t="s">
        <v>6620</v>
      </c>
      <c r="D1803" s="420" t="s">
        <v>1892</v>
      </c>
      <c r="E1803" s="29" t="s">
        <v>1893</v>
      </c>
      <c r="F1803" s="414" t="s">
        <v>1187</v>
      </c>
      <c r="G1803" s="414" t="s">
        <v>6621</v>
      </c>
      <c r="H1803" s="223" t="s">
        <v>6622</v>
      </c>
      <c r="I1803" s="57" t="s">
        <v>6623</v>
      </c>
      <c r="J1803" s="57" t="s">
        <v>6624</v>
      </c>
      <c r="K1803" s="518">
        <v>43769</v>
      </c>
      <c r="L1803" s="518">
        <v>44135</v>
      </c>
      <c r="M1803" s="519">
        <v>12</v>
      </c>
      <c r="N1803" s="358">
        <v>26400000</v>
      </c>
      <c r="O1803" s="225">
        <f t="shared" si="143"/>
        <v>2200000</v>
      </c>
      <c r="P1803" s="35">
        <v>12</v>
      </c>
      <c r="Q1803" s="520">
        <f>LEFT(P1803,2)*O1803</f>
        <v>26400000</v>
      </c>
      <c r="R1803" s="36">
        <f>'[1]Arta Boga Cemerlang'!J1116</f>
        <v>18770470</v>
      </c>
      <c r="S1803" s="572">
        <f>'[1]Arta Boga Cemerlang'!F1117</f>
        <v>8</v>
      </c>
      <c r="T1803" s="108">
        <f>N1803-R1803</f>
        <v>7629530</v>
      </c>
      <c r="U1803" s="174"/>
    </row>
    <row r="1804" spans="1:21" ht="17.45" customHeight="1">
      <c r="B1804" s="29">
        <v>185</v>
      </c>
      <c r="C1804" s="517" t="s">
        <v>6625</v>
      </c>
      <c r="D1804" s="420" t="s">
        <v>1892</v>
      </c>
      <c r="E1804" s="29" t="s">
        <v>1893</v>
      </c>
      <c r="F1804" s="414" t="s">
        <v>1187</v>
      </c>
      <c r="G1804" s="414" t="s">
        <v>1920</v>
      </c>
      <c r="H1804" s="901" t="s">
        <v>6626</v>
      </c>
      <c r="I1804" s="57" t="s">
        <v>6627</v>
      </c>
      <c r="J1804" s="57" t="s">
        <v>6628</v>
      </c>
      <c r="K1804" s="518">
        <v>43776</v>
      </c>
      <c r="L1804" s="518">
        <v>44142</v>
      </c>
      <c r="M1804" s="519">
        <v>12</v>
      </c>
      <c r="N1804" s="358">
        <v>26400000</v>
      </c>
      <c r="O1804" s="225">
        <f t="shared" si="143"/>
        <v>2200000</v>
      </c>
      <c r="P1804" s="35">
        <v>12</v>
      </c>
      <c r="Q1804" s="520">
        <f t="shared" ref="Q1804" si="144">LEFT(P1804,2)*O1804</f>
        <v>26400000</v>
      </c>
      <c r="R1804" s="36">
        <f>'[1]Arta Boga Cemerlang'!J897</f>
        <v>23559415</v>
      </c>
      <c r="S1804" s="572">
        <f>'[1]Arta Boga Cemerlang'!F898</f>
        <v>11</v>
      </c>
      <c r="T1804" s="108">
        <f>N1804-R1804</f>
        <v>2840585</v>
      </c>
      <c r="U1804" s="174"/>
    </row>
    <row r="1805" spans="1:21" ht="17.45" customHeight="1">
      <c r="B1805" s="29">
        <v>186</v>
      </c>
      <c r="C1805" s="517" t="s">
        <v>6629</v>
      </c>
      <c r="D1805" s="420" t="s">
        <v>1892</v>
      </c>
      <c r="E1805" s="29" t="s">
        <v>1893</v>
      </c>
      <c r="F1805" s="414" t="s">
        <v>894</v>
      </c>
      <c r="G1805" s="414" t="s">
        <v>6596</v>
      </c>
      <c r="H1805" s="901" t="s">
        <v>6630</v>
      </c>
      <c r="I1805" s="57" t="s">
        <v>6631</v>
      </c>
      <c r="J1805" s="57" t="s">
        <v>6632</v>
      </c>
      <c r="K1805" s="518">
        <v>43791</v>
      </c>
      <c r="L1805" s="518">
        <v>44157</v>
      </c>
      <c r="M1805" s="519">
        <v>12</v>
      </c>
      <c r="N1805" s="358">
        <v>28200000</v>
      </c>
      <c r="O1805" s="225">
        <f t="shared" si="143"/>
        <v>2350000</v>
      </c>
      <c r="P1805" s="35">
        <v>12</v>
      </c>
      <c r="Q1805" s="520">
        <f>LEFT(P1805,2)*O1805</f>
        <v>28200000</v>
      </c>
      <c r="R1805" s="36">
        <f>'[1]Arta Boga Cemerlang'!J931</f>
        <v>10711184</v>
      </c>
      <c r="S1805" s="572">
        <f>'[1]Arta Boga Cemerlang'!F932</f>
        <v>5</v>
      </c>
      <c r="T1805" s="108">
        <f t="shared" ref="T1805:T1868" si="145">N1805-R1805</f>
        <v>17488816</v>
      </c>
      <c r="U1805" s="174"/>
    </row>
    <row r="1806" spans="1:21" ht="17.45" customHeight="1">
      <c r="B1806" s="29">
        <v>187</v>
      </c>
      <c r="C1806" s="517" t="s">
        <v>6633</v>
      </c>
      <c r="D1806" s="420" t="s">
        <v>1892</v>
      </c>
      <c r="E1806" s="29" t="s">
        <v>6634</v>
      </c>
      <c r="F1806" s="414" t="s">
        <v>894</v>
      </c>
      <c r="G1806" s="414" t="s">
        <v>6596</v>
      </c>
      <c r="H1806" s="223" t="s">
        <v>6635</v>
      </c>
      <c r="I1806" s="57" t="s">
        <v>6636</v>
      </c>
      <c r="J1806" s="57" t="s">
        <v>6637</v>
      </c>
      <c r="K1806" s="518">
        <v>43794</v>
      </c>
      <c r="L1806" s="518">
        <v>44160</v>
      </c>
      <c r="M1806" s="519">
        <v>12</v>
      </c>
      <c r="N1806" s="358">
        <v>28200000</v>
      </c>
      <c r="O1806" s="225">
        <f t="shared" si="143"/>
        <v>2350000</v>
      </c>
      <c r="P1806" s="35">
        <v>12</v>
      </c>
      <c r="Q1806" s="520">
        <f t="shared" ref="Q1806" si="146">LEFT(P1806,2)*O1806</f>
        <v>28200000</v>
      </c>
      <c r="R1806" s="36">
        <f>'[1]Arta Boga Cemerlang'!J1047</f>
        <v>27957142</v>
      </c>
      <c r="S1806" s="572">
        <f>'[1]Arta Boga Cemerlang'!F1048</f>
        <v>8</v>
      </c>
      <c r="T1806" s="108">
        <f t="shared" si="145"/>
        <v>242858</v>
      </c>
      <c r="U1806" s="174"/>
    </row>
    <row r="1807" spans="1:21" ht="17.45" customHeight="1">
      <c r="B1807" s="29">
        <v>188</v>
      </c>
      <c r="C1807" s="220" t="s">
        <v>6638</v>
      </c>
      <c r="D1807" s="57" t="s">
        <v>579</v>
      </c>
      <c r="E1807" s="246" t="s">
        <v>626</v>
      </c>
      <c r="F1807" s="355" t="s">
        <v>26</v>
      </c>
      <c r="G1807" s="355" t="s">
        <v>27</v>
      </c>
      <c r="H1807" s="356" t="s">
        <v>6639</v>
      </c>
      <c r="I1807" s="220" t="s">
        <v>6640</v>
      </c>
      <c r="J1807" s="220" t="s">
        <v>6641</v>
      </c>
      <c r="K1807" s="357">
        <v>43768</v>
      </c>
      <c r="L1807" s="357">
        <v>44499</v>
      </c>
      <c r="M1807" s="64">
        <v>24</v>
      </c>
      <c r="N1807" s="358">
        <v>16800000</v>
      </c>
      <c r="O1807" s="64">
        <f t="shared" si="143"/>
        <v>700000</v>
      </c>
      <c r="P1807" s="35">
        <v>13</v>
      </c>
      <c r="Q1807" s="36">
        <f>LEFT(P1807,2)*O1807</f>
        <v>9100000</v>
      </c>
      <c r="R1807" s="61"/>
      <c r="S1807" s="348"/>
      <c r="T1807" s="225">
        <f t="shared" si="145"/>
        <v>16800000</v>
      </c>
      <c r="U1807" s="902" t="s">
        <v>6642</v>
      </c>
    </row>
    <row r="1808" spans="1:21" ht="17.45" customHeight="1">
      <c r="B1808" s="29">
        <v>189</v>
      </c>
      <c r="C1808" s="114" t="s">
        <v>6643</v>
      </c>
      <c r="D1808" s="53" t="s">
        <v>84</v>
      </c>
      <c r="E1808" s="107" t="s">
        <v>85</v>
      </c>
      <c r="F1808" s="30" t="s">
        <v>26</v>
      </c>
      <c r="G1808" s="30" t="s">
        <v>27</v>
      </c>
      <c r="H1808" s="112" t="s">
        <v>6644</v>
      </c>
      <c r="I1808" s="113" t="s">
        <v>6645</v>
      </c>
      <c r="J1808" s="113" t="s">
        <v>6646</v>
      </c>
      <c r="K1808" s="58">
        <v>43033</v>
      </c>
      <c r="L1808" s="816">
        <v>44129</v>
      </c>
      <c r="M1808" s="114">
        <v>36</v>
      </c>
      <c r="N1808" s="115">
        <v>33660000</v>
      </c>
      <c r="O1808" s="64">
        <f t="shared" si="143"/>
        <v>935000</v>
      </c>
      <c r="P1808" s="35">
        <v>37</v>
      </c>
      <c r="Q1808" s="117">
        <f>LEFT(P1808,2)*O1808</f>
        <v>34595000</v>
      </c>
      <c r="R1808" s="61">
        <f>[1]KRM!J2080</f>
        <v>4603520</v>
      </c>
      <c r="S1808" s="348">
        <f>[1]KRM!F2081</f>
        <v>4</v>
      </c>
      <c r="T1808" s="225">
        <f t="shared" si="145"/>
        <v>29056480</v>
      </c>
      <c r="U1808" s="903" t="s">
        <v>6647</v>
      </c>
    </row>
    <row r="1809" spans="2:21" ht="17.45" customHeight="1">
      <c r="B1809" s="29">
        <v>190</v>
      </c>
      <c r="C1809" s="114" t="s">
        <v>6643</v>
      </c>
      <c r="D1809" s="53" t="s">
        <v>84</v>
      </c>
      <c r="E1809" s="107" t="s">
        <v>85</v>
      </c>
      <c r="F1809" s="30" t="s">
        <v>26</v>
      </c>
      <c r="G1809" s="30" t="s">
        <v>27</v>
      </c>
      <c r="H1809" s="112" t="s">
        <v>6648</v>
      </c>
      <c r="I1809" s="113" t="s">
        <v>6649</v>
      </c>
      <c r="J1809" s="113" t="s">
        <v>6650</v>
      </c>
      <c r="K1809" s="58">
        <v>43033</v>
      </c>
      <c r="L1809" s="816">
        <v>44129</v>
      </c>
      <c r="M1809" s="114">
        <v>36</v>
      </c>
      <c r="N1809" s="115">
        <v>33660000</v>
      </c>
      <c r="O1809" s="64">
        <f t="shared" si="143"/>
        <v>935000</v>
      </c>
      <c r="P1809" s="35">
        <v>36</v>
      </c>
      <c r="Q1809" s="117">
        <f>LEFT(P1809,2)*O1809</f>
        <v>33660000</v>
      </c>
      <c r="R1809" s="61">
        <f>[1]KRM!J2137</f>
        <v>12681016</v>
      </c>
      <c r="S1809" s="348">
        <f>[1]KRM!F2138</f>
        <v>8</v>
      </c>
      <c r="T1809" s="225">
        <f t="shared" si="145"/>
        <v>20978984</v>
      </c>
      <c r="U1809" s="903" t="s">
        <v>6651</v>
      </c>
    </row>
    <row r="1810" spans="2:21" ht="17.45" customHeight="1">
      <c r="B1810" s="29">
        <v>191</v>
      </c>
      <c r="C1810" s="380" t="s">
        <v>6652</v>
      </c>
      <c r="D1810" s="643" t="s">
        <v>3995</v>
      </c>
      <c r="E1810" s="246" t="s">
        <v>6653</v>
      </c>
      <c r="F1810" s="247"/>
      <c r="G1810" s="247"/>
      <c r="H1810" s="223" t="s">
        <v>6654</v>
      </c>
      <c r="I1810" s="57" t="s">
        <v>6655</v>
      </c>
      <c r="J1810" s="57" t="s">
        <v>6656</v>
      </c>
      <c r="K1810" s="415">
        <v>44071</v>
      </c>
      <c r="L1810" s="415">
        <v>44132</v>
      </c>
      <c r="M1810" s="64">
        <v>2</v>
      </c>
      <c r="N1810" s="358">
        <v>2000000</v>
      </c>
      <c r="O1810" s="64">
        <f t="shared" si="143"/>
        <v>1000000</v>
      </c>
      <c r="P1810" s="116">
        <f t="shared" ref="P1810" ca="1" si="147">($P$3-K1810)/30</f>
        <v>16.47743636188267</v>
      </c>
      <c r="Q1810" s="117">
        <f t="shared" ref="Q1810:Q1864" ca="1" si="148">LEFT(P1810,2)*O1810</f>
        <v>16000000</v>
      </c>
      <c r="R1810" s="61">
        <f>'[1]Indotruck Utama'!J106</f>
        <v>346500</v>
      </c>
      <c r="S1810" s="348">
        <f>'[1]Indotruck Utama'!F107</f>
        <v>1</v>
      </c>
      <c r="T1810" s="38">
        <f t="shared" si="145"/>
        <v>1653500</v>
      </c>
      <c r="U1810" s="174" t="s">
        <v>6657</v>
      </c>
    </row>
    <row r="1811" spans="2:21" ht="17.45" customHeight="1">
      <c r="B1811" s="29">
        <v>192</v>
      </c>
      <c r="C1811" s="246" t="s">
        <v>6658</v>
      </c>
      <c r="D1811" s="500" t="s">
        <v>1653</v>
      </c>
      <c r="E1811" s="246" t="s">
        <v>6571</v>
      </c>
      <c r="F1811" s="414" t="s">
        <v>26</v>
      </c>
      <c r="G1811" s="414" t="s">
        <v>27</v>
      </c>
      <c r="H1811" s="223" t="s">
        <v>5418</v>
      </c>
      <c r="I1811" s="57" t="s">
        <v>5419</v>
      </c>
      <c r="J1811" s="57" t="s">
        <v>5420</v>
      </c>
      <c r="K1811" s="415">
        <v>43755</v>
      </c>
      <c r="L1811" s="415">
        <v>44121</v>
      </c>
      <c r="M1811" s="64">
        <v>12</v>
      </c>
      <c r="N1811" s="904">
        <v>7800000</v>
      </c>
      <c r="O1811" s="64">
        <f t="shared" si="143"/>
        <v>650000</v>
      </c>
      <c r="P1811" s="35">
        <v>12</v>
      </c>
      <c r="Q1811" s="36">
        <f t="shared" si="148"/>
        <v>7800000</v>
      </c>
      <c r="R1811" s="61">
        <f>[1]NTT!J265</f>
        <v>839193</v>
      </c>
      <c r="S1811" s="48">
        <f>[1]NTT!F266</f>
        <v>0</v>
      </c>
      <c r="T1811" s="108">
        <f t="shared" si="145"/>
        <v>6960807</v>
      </c>
      <c r="U1811" s="499" t="s">
        <v>1658</v>
      </c>
    </row>
    <row r="1812" spans="2:21" ht="17.45" customHeight="1">
      <c r="B1812" s="29">
        <v>193</v>
      </c>
      <c r="C1812" s="246" t="s">
        <v>6658</v>
      </c>
      <c r="D1812" s="500" t="s">
        <v>1653</v>
      </c>
      <c r="E1812" s="246" t="s">
        <v>6571</v>
      </c>
      <c r="F1812" s="414" t="s">
        <v>26</v>
      </c>
      <c r="G1812" s="414" t="s">
        <v>27</v>
      </c>
      <c r="H1812" s="223" t="s">
        <v>6659</v>
      </c>
      <c r="I1812" s="57" t="s">
        <v>6660</v>
      </c>
      <c r="J1812" s="57" t="s">
        <v>6661</v>
      </c>
      <c r="K1812" s="415">
        <v>43755</v>
      </c>
      <c r="L1812" s="415">
        <v>44121</v>
      </c>
      <c r="M1812" s="64">
        <v>12</v>
      </c>
      <c r="N1812" s="904">
        <v>7800000</v>
      </c>
      <c r="O1812" s="64">
        <f t="shared" si="143"/>
        <v>650000</v>
      </c>
      <c r="P1812" s="35">
        <v>12</v>
      </c>
      <c r="Q1812" s="36">
        <f t="shared" si="148"/>
        <v>7800000</v>
      </c>
      <c r="R1812" s="61">
        <f>[1]NTT!J305</f>
        <v>1845293</v>
      </c>
      <c r="S1812" s="48"/>
      <c r="T1812" s="108">
        <f t="shared" si="145"/>
        <v>5954707</v>
      </c>
      <c r="U1812" s="499" t="s">
        <v>1658</v>
      </c>
    </row>
    <row r="1813" spans="2:21" ht="17.45" customHeight="1">
      <c r="B1813" s="29">
        <v>194</v>
      </c>
      <c r="C1813" s="246" t="s">
        <v>6658</v>
      </c>
      <c r="D1813" s="500" t="s">
        <v>1653</v>
      </c>
      <c r="E1813" s="246" t="s">
        <v>6571</v>
      </c>
      <c r="F1813" s="414" t="s">
        <v>26</v>
      </c>
      <c r="G1813" s="414" t="s">
        <v>27</v>
      </c>
      <c r="H1813" s="223" t="s">
        <v>6662</v>
      </c>
      <c r="I1813" s="57" t="s">
        <v>6663</v>
      </c>
      <c r="J1813" s="57" t="s">
        <v>6664</v>
      </c>
      <c r="K1813" s="415">
        <v>43755</v>
      </c>
      <c r="L1813" s="415">
        <v>44121</v>
      </c>
      <c r="M1813" s="64">
        <v>12</v>
      </c>
      <c r="N1813" s="904">
        <v>7800000</v>
      </c>
      <c r="O1813" s="64">
        <f t="shared" si="143"/>
        <v>650000</v>
      </c>
      <c r="P1813" s="35">
        <v>12</v>
      </c>
      <c r="Q1813" s="36">
        <f t="shared" si="148"/>
        <v>7800000</v>
      </c>
      <c r="R1813" s="61">
        <f>[1]NTT!J344</f>
        <v>1830892</v>
      </c>
      <c r="S1813" s="48">
        <f>[1]NTT!F345</f>
        <v>1</v>
      </c>
      <c r="T1813" s="108">
        <f t="shared" si="145"/>
        <v>5969108</v>
      </c>
      <c r="U1813" s="499" t="s">
        <v>1658</v>
      </c>
    </row>
    <row r="1814" spans="2:21" ht="17.45" customHeight="1">
      <c r="B1814" s="29">
        <v>195</v>
      </c>
      <c r="C1814" s="246" t="s">
        <v>6658</v>
      </c>
      <c r="D1814" s="500" t="s">
        <v>1653</v>
      </c>
      <c r="E1814" s="246" t="s">
        <v>6571</v>
      </c>
      <c r="F1814" s="414" t="s">
        <v>26</v>
      </c>
      <c r="G1814" s="414" t="s">
        <v>27</v>
      </c>
      <c r="H1814" s="223" t="s">
        <v>6665</v>
      </c>
      <c r="I1814" s="57" t="s">
        <v>6666</v>
      </c>
      <c r="J1814" s="57" t="s">
        <v>6667</v>
      </c>
      <c r="K1814" s="415">
        <v>43755</v>
      </c>
      <c r="L1814" s="415">
        <v>44121</v>
      </c>
      <c r="M1814" s="64">
        <v>12</v>
      </c>
      <c r="N1814" s="904">
        <v>7800000</v>
      </c>
      <c r="O1814" s="64">
        <f t="shared" si="143"/>
        <v>650000</v>
      </c>
      <c r="P1814" s="35">
        <v>12</v>
      </c>
      <c r="Q1814" s="36">
        <f t="shared" si="148"/>
        <v>7800000</v>
      </c>
      <c r="R1814" s="61">
        <f>[1]NTT!J384</f>
        <v>1746892</v>
      </c>
      <c r="S1814" s="48"/>
      <c r="T1814" s="108">
        <f t="shared" si="145"/>
        <v>6053108</v>
      </c>
      <c r="U1814" s="499" t="s">
        <v>1658</v>
      </c>
    </row>
    <row r="1815" spans="2:21" ht="17.45" customHeight="1">
      <c r="B1815" s="29">
        <v>196</v>
      </c>
      <c r="C1815" s="246" t="s">
        <v>6658</v>
      </c>
      <c r="D1815" s="500" t="s">
        <v>1653</v>
      </c>
      <c r="E1815" s="246" t="s">
        <v>6571</v>
      </c>
      <c r="F1815" s="414" t="s">
        <v>26</v>
      </c>
      <c r="G1815" s="414" t="s">
        <v>27</v>
      </c>
      <c r="H1815" s="223" t="s">
        <v>6668</v>
      </c>
      <c r="I1815" s="57" t="s">
        <v>6669</v>
      </c>
      <c r="J1815" s="57" t="s">
        <v>6670</v>
      </c>
      <c r="K1815" s="415">
        <v>43755</v>
      </c>
      <c r="L1815" s="415">
        <v>44121</v>
      </c>
      <c r="M1815" s="64">
        <v>12</v>
      </c>
      <c r="N1815" s="904">
        <v>7800000</v>
      </c>
      <c r="O1815" s="64">
        <f t="shared" si="143"/>
        <v>650000</v>
      </c>
      <c r="P1815" s="35">
        <v>12</v>
      </c>
      <c r="Q1815" s="36">
        <f t="shared" si="148"/>
        <v>7800000</v>
      </c>
      <c r="R1815" s="61">
        <f>[1]NTT!J424</f>
        <v>1998768</v>
      </c>
      <c r="S1815" s="48">
        <f>[1]NTT!F425</f>
        <v>1</v>
      </c>
      <c r="T1815" s="108">
        <f t="shared" si="145"/>
        <v>5801232</v>
      </c>
      <c r="U1815" s="499" t="s">
        <v>1658</v>
      </c>
    </row>
    <row r="1816" spans="2:21" ht="17.45" customHeight="1">
      <c r="B1816" s="29">
        <v>197</v>
      </c>
      <c r="C1816" s="517" t="s">
        <v>1908</v>
      </c>
      <c r="D1816" s="420" t="s">
        <v>1892</v>
      </c>
      <c r="E1816" s="29" t="s">
        <v>1893</v>
      </c>
      <c r="F1816" s="414" t="s">
        <v>58</v>
      </c>
      <c r="G1816" s="414" t="s">
        <v>59</v>
      </c>
      <c r="H1816" s="223" t="s">
        <v>6671</v>
      </c>
      <c r="I1816" s="57" t="s">
        <v>6672</v>
      </c>
      <c r="J1816" s="57" t="s">
        <v>6673</v>
      </c>
      <c r="K1816" s="518">
        <v>43736</v>
      </c>
      <c r="L1816" s="518">
        <v>44102</v>
      </c>
      <c r="M1816" s="519">
        <v>12</v>
      </c>
      <c r="N1816" s="358">
        <v>26400000</v>
      </c>
      <c r="O1816" s="225">
        <f t="shared" si="143"/>
        <v>2200000</v>
      </c>
      <c r="P1816" s="35">
        <v>17</v>
      </c>
      <c r="Q1816" s="520">
        <f t="shared" si="148"/>
        <v>37400000</v>
      </c>
      <c r="R1816" s="36">
        <f>'[1]Arta Boga Cemerlang'!J407</f>
        <v>13866230</v>
      </c>
      <c r="S1816" s="905">
        <f>'[1]Arta Boga Cemerlang'!F408</f>
        <v>9</v>
      </c>
      <c r="T1816" s="38">
        <f t="shared" si="145"/>
        <v>12533770</v>
      </c>
      <c r="U1816" s="174"/>
    </row>
    <row r="1817" spans="2:21" ht="17.45" customHeight="1">
      <c r="B1817" s="29">
        <v>198</v>
      </c>
      <c r="C1817" s="220" t="s">
        <v>6674</v>
      </c>
      <c r="D1817" s="57" t="s">
        <v>579</v>
      </c>
      <c r="E1817" s="246" t="s">
        <v>6675</v>
      </c>
      <c r="F1817" s="355" t="s">
        <v>26</v>
      </c>
      <c r="G1817" s="355" t="s">
        <v>27</v>
      </c>
      <c r="H1817" s="356" t="s">
        <v>6676</v>
      </c>
      <c r="I1817" s="220" t="s">
        <v>6677</v>
      </c>
      <c r="J1817" s="220" t="s">
        <v>6678</v>
      </c>
      <c r="K1817" s="357">
        <v>43611</v>
      </c>
      <c r="L1817" s="357">
        <v>44342</v>
      </c>
      <c r="M1817" s="64">
        <v>24</v>
      </c>
      <c r="N1817" s="358">
        <v>9600000</v>
      </c>
      <c r="O1817" s="64">
        <f t="shared" si="143"/>
        <v>400000</v>
      </c>
      <c r="P1817" s="35">
        <v>22</v>
      </c>
      <c r="Q1817" s="36">
        <f t="shared" si="148"/>
        <v>8800000</v>
      </c>
      <c r="R1817" s="61">
        <f>'[1]KTB FMC'!J617</f>
        <v>3187220</v>
      </c>
      <c r="S1817" s="48">
        <f>'[1]KTB FMC'!F618</f>
        <v>2</v>
      </c>
      <c r="T1817" s="108">
        <f t="shared" si="145"/>
        <v>6412780</v>
      </c>
      <c r="U1817" s="174" t="s">
        <v>6679</v>
      </c>
    </row>
    <row r="1818" spans="2:21" ht="17.45" customHeight="1">
      <c r="B1818" s="29">
        <v>199</v>
      </c>
      <c r="C1818" s="246" t="s">
        <v>6680</v>
      </c>
      <c r="D1818" s="500" t="s">
        <v>1653</v>
      </c>
      <c r="E1818" s="246" t="s">
        <v>6571</v>
      </c>
      <c r="F1818" s="414" t="s">
        <v>26</v>
      </c>
      <c r="G1818" s="414" t="s">
        <v>27</v>
      </c>
      <c r="H1818" s="223" t="s">
        <v>6681</v>
      </c>
      <c r="I1818" s="57" t="s">
        <v>6682</v>
      </c>
      <c r="J1818" s="57" t="s">
        <v>6683</v>
      </c>
      <c r="K1818" s="415">
        <v>43840</v>
      </c>
      <c r="L1818" s="415">
        <v>44206</v>
      </c>
      <c r="M1818" s="64">
        <v>12</v>
      </c>
      <c r="N1818" s="904">
        <v>8460000</v>
      </c>
      <c r="O1818" s="64">
        <f>N1818/M1818</f>
        <v>705000</v>
      </c>
      <c r="P1818" s="35">
        <f ca="1">($P$3-K1818)/30</f>
        <v>24.17743636188267</v>
      </c>
      <c r="Q1818" s="36">
        <f ca="1">LEFT(P1818,2)*O1818</f>
        <v>16920000</v>
      </c>
      <c r="R1818" s="61">
        <f>[1]NTT!J458</f>
        <v>715000</v>
      </c>
      <c r="S1818" s="48">
        <f>[1]NTT!F459</f>
        <v>0</v>
      </c>
      <c r="T1818" s="108">
        <f>N1818-R1818</f>
        <v>7745000</v>
      </c>
      <c r="U1818" s="499" t="s">
        <v>1658</v>
      </c>
    </row>
    <row r="1819" spans="2:21" ht="17.45" customHeight="1">
      <c r="B1819" s="29">
        <v>200</v>
      </c>
      <c r="C1819" s="246" t="s">
        <v>6680</v>
      </c>
      <c r="D1819" s="500" t="s">
        <v>1653</v>
      </c>
      <c r="E1819" s="246" t="s">
        <v>6571</v>
      </c>
      <c r="F1819" s="414" t="s">
        <v>26</v>
      </c>
      <c r="G1819" s="414" t="s">
        <v>27</v>
      </c>
      <c r="H1819" s="223" t="s">
        <v>6684</v>
      </c>
      <c r="I1819" s="57" t="s">
        <v>6685</v>
      </c>
      <c r="J1819" s="57" t="s">
        <v>6686</v>
      </c>
      <c r="K1819" s="415">
        <v>43840</v>
      </c>
      <c r="L1819" s="415">
        <v>44206</v>
      </c>
      <c r="M1819" s="64">
        <v>12</v>
      </c>
      <c r="N1819" s="904">
        <v>8460000</v>
      </c>
      <c r="O1819" s="64">
        <f>N1819/M1819</f>
        <v>705000</v>
      </c>
      <c r="P1819" s="35">
        <f ca="1">($P$3-K1819)/30</f>
        <v>24.17743636188267</v>
      </c>
      <c r="Q1819" s="36">
        <f ca="1">LEFT(P1819,2)*O1819</f>
        <v>16920000</v>
      </c>
      <c r="R1819" s="61">
        <f>[1]NTT!J494</f>
        <v>2184817</v>
      </c>
      <c r="S1819" s="62">
        <f>[1]NTT!F495</f>
        <v>1</v>
      </c>
      <c r="T1819" s="38">
        <f>N1819-R1819</f>
        <v>6275183</v>
      </c>
      <c r="U1819" s="499" t="s">
        <v>1658</v>
      </c>
    </row>
    <row r="1820" spans="2:21" ht="17.45" customHeight="1">
      <c r="B1820" s="29">
        <v>201</v>
      </c>
      <c r="C1820" s="209" t="s">
        <v>6687</v>
      </c>
      <c r="D1820" s="210" t="s">
        <v>1236</v>
      </c>
      <c r="E1820" s="209" t="s">
        <v>6688</v>
      </c>
      <c r="F1820" s="906" t="s">
        <v>58</v>
      </c>
      <c r="G1820" s="906" t="s">
        <v>1113</v>
      </c>
      <c r="H1820" s="356" t="s">
        <v>6689</v>
      </c>
      <c r="I1820" s="210" t="s">
        <v>6690</v>
      </c>
      <c r="J1820" s="210" t="s">
        <v>6691</v>
      </c>
      <c r="K1820" s="213">
        <v>43610</v>
      </c>
      <c r="L1820" s="213">
        <v>45437</v>
      </c>
      <c r="M1820" s="214">
        <v>60</v>
      </c>
      <c r="N1820" s="215">
        <v>21000000</v>
      </c>
      <c r="O1820" s="214">
        <f t="shared" si="143"/>
        <v>350000</v>
      </c>
      <c r="P1820" s="103">
        <f t="shared" ref="P1820:P1832" ca="1" si="149">($P$3-K1820)/30</f>
        <v>31.844103028549338</v>
      </c>
      <c r="Q1820" s="569">
        <f t="shared" ca="1" si="148"/>
        <v>10850000</v>
      </c>
      <c r="R1820" s="105"/>
      <c r="S1820" s="106"/>
      <c r="T1820" s="78">
        <f t="shared" si="145"/>
        <v>21000000</v>
      </c>
      <c r="U1820" s="174"/>
    </row>
    <row r="1821" spans="2:21" ht="17.45" customHeight="1">
      <c r="B1821" s="29">
        <v>202</v>
      </c>
      <c r="C1821" s="246" t="s">
        <v>6687</v>
      </c>
      <c r="D1821" s="220" t="s">
        <v>1236</v>
      </c>
      <c r="E1821" s="246" t="s">
        <v>6688</v>
      </c>
      <c r="F1821" s="391" t="s">
        <v>58</v>
      </c>
      <c r="G1821" s="391" t="s">
        <v>1113</v>
      </c>
      <c r="H1821" s="361" t="s">
        <v>3991</v>
      </c>
      <c r="I1821" s="220" t="s">
        <v>3992</v>
      </c>
      <c r="J1821" s="220" t="s">
        <v>3993</v>
      </c>
      <c r="K1821" s="415">
        <v>43610</v>
      </c>
      <c r="L1821" s="415">
        <v>45437</v>
      </c>
      <c r="M1821" s="64">
        <v>60</v>
      </c>
      <c r="N1821" s="358">
        <v>21000000</v>
      </c>
      <c r="O1821" s="64">
        <f t="shared" si="143"/>
        <v>350000</v>
      </c>
      <c r="P1821" s="35">
        <f t="shared" ca="1" si="149"/>
        <v>31.844103028549338</v>
      </c>
      <c r="Q1821" s="36">
        <f t="shared" ca="1" si="148"/>
        <v>10850000</v>
      </c>
      <c r="R1821" s="61">
        <f>[1]TPG!J975</f>
        <v>492900</v>
      </c>
      <c r="S1821" s="48">
        <f>[1]TPG!F976</f>
        <v>1</v>
      </c>
      <c r="T1821" s="108">
        <f t="shared" si="145"/>
        <v>20507100</v>
      </c>
      <c r="U1821" s="174"/>
    </row>
    <row r="1822" spans="2:21" ht="17.45" customHeight="1">
      <c r="B1822" s="29">
        <v>203</v>
      </c>
      <c r="C1822" s="246" t="s">
        <v>1235</v>
      </c>
      <c r="D1822" s="220" t="s">
        <v>1236</v>
      </c>
      <c r="E1822" s="246" t="s">
        <v>1237</v>
      </c>
      <c r="F1822" s="391" t="s">
        <v>58</v>
      </c>
      <c r="G1822" s="391" t="s">
        <v>1113</v>
      </c>
      <c r="H1822" s="361" t="s">
        <v>6692</v>
      </c>
      <c r="I1822" s="220" t="s">
        <v>6693</v>
      </c>
      <c r="J1822" s="220" t="s">
        <v>6694</v>
      </c>
      <c r="K1822" s="415">
        <v>43610</v>
      </c>
      <c r="L1822" s="415">
        <v>45437</v>
      </c>
      <c r="M1822" s="64">
        <v>60</v>
      </c>
      <c r="N1822" s="358">
        <v>31500000</v>
      </c>
      <c r="O1822" s="64">
        <f t="shared" si="143"/>
        <v>525000</v>
      </c>
      <c r="P1822" s="35">
        <f t="shared" ca="1" si="149"/>
        <v>31.844103028549338</v>
      </c>
      <c r="Q1822" s="36">
        <f t="shared" ca="1" si="148"/>
        <v>16275000</v>
      </c>
      <c r="R1822" s="61"/>
      <c r="S1822" s="48"/>
      <c r="T1822" s="108">
        <f t="shared" si="145"/>
        <v>31500000</v>
      </c>
      <c r="U1822" s="174"/>
    </row>
    <row r="1823" spans="2:21" ht="17.45" customHeight="1">
      <c r="B1823" s="29">
        <v>204</v>
      </c>
      <c r="C1823" s="246" t="s">
        <v>1235</v>
      </c>
      <c r="D1823" s="220" t="s">
        <v>1236</v>
      </c>
      <c r="E1823" s="246" t="s">
        <v>1237</v>
      </c>
      <c r="F1823" s="391" t="s">
        <v>58</v>
      </c>
      <c r="G1823" s="391" t="s">
        <v>1113</v>
      </c>
      <c r="H1823" s="361" t="s">
        <v>6695</v>
      </c>
      <c r="I1823" s="220" t="s">
        <v>6696</v>
      </c>
      <c r="J1823" s="220" t="s">
        <v>6697</v>
      </c>
      <c r="K1823" s="415">
        <v>43610</v>
      </c>
      <c r="L1823" s="415">
        <v>45437</v>
      </c>
      <c r="M1823" s="64">
        <v>60</v>
      </c>
      <c r="N1823" s="358">
        <v>31500000</v>
      </c>
      <c r="O1823" s="64">
        <f t="shared" si="143"/>
        <v>525000</v>
      </c>
      <c r="P1823" s="35">
        <f t="shared" ca="1" si="149"/>
        <v>31.844103028549338</v>
      </c>
      <c r="Q1823" s="36">
        <f t="shared" ca="1" si="148"/>
        <v>16275000</v>
      </c>
      <c r="R1823" s="61"/>
      <c r="S1823" s="48"/>
      <c r="T1823" s="108">
        <f t="shared" si="145"/>
        <v>31500000</v>
      </c>
      <c r="U1823" s="174"/>
    </row>
    <row r="1824" spans="2:21" ht="17.45" customHeight="1">
      <c r="B1824" s="29">
        <v>205</v>
      </c>
      <c r="C1824" s="246" t="s">
        <v>1235</v>
      </c>
      <c r="D1824" s="220" t="s">
        <v>1236</v>
      </c>
      <c r="E1824" s="246" t="s">
        <v>1237</v>
      </c>
      <c r="F1824" s="391" t="s">
        <v>58</v>
      </c>
      <c r="G1824" s="391" t="s">
        <v>1113</v>
      </c>
      <c r="H1824" s="361" t="s">
        <v>6698</v>
      </c>
      <c r="I1824" s="220" t="s">
        <v>6699</v>
      </c>
      <c r="J1824" s="220" t="s">
        <v>6700</v>
      </c>
      <c r="K1824" s="415">
        <v>43610</v>
      </c>
      <c r="L1824" s="415">
        <v>45437</v>
      </c>
      <c r="M1824" s="64">
        <v>60</v>
      </c>
      <c r="N1824" s="358">
        <v>31500000</v>
      </c>
      <c r="O1824" s="64">
        <f t="shared" si="143"/>
        <v>525000</v>
      </c>
      <c r="P1824" s="35">
        <f t="shared" ca="1" si="149"/>
        <v>31.844103028549338</v>
      </c>
      <c r="Q1824" s="36">
        <f t="shared" ca="1" si="148"/>
        <v>16275000</v>
      </c>
      <c r="R1824" s="61"/>
      <c r="S1824" s="48"/>
      <c r="T1824" s="108">
        <f t="shared" si="145"/>
        <v>31500000</v>
      </c>
      <c r="U1824" s="174"/>
    </row>
    <row r="1825" spans="1:21" ht="17.45" customHeight="1">
      <c r="B1825" s="29">
        <v>206</v>
      </c>
      <c r="C1825" s="246" t="s">
        <v>1235</v>
      </c>
      <c r="D1825" s="220" t="s">
        <v>1236</v>
      </c>
      <c r="E1825" s="246" t="s">
        <v>1237</v>
      </c>
      <c r="F1825" s="391" t="s">
        <v>26</v>
      </c>
      <c r="G1825" s="391" t="s">
        <v>27</v>
      </c>
      <c r="H1825" s="361" t="s">
        <v>6701</v>
      </c>
      <c r="I1825" s="220" t="s">
        <v>6702</v>
      </c>
      <c r="J1825" s="220" t="s">
        <v>6703</v>
      </c>
      <c r="K1825" s="415">
        <v>43610</v>
      </c>
      <c r="L1825" s="415">
        <v>45437</v>
      </c>
      <c r="M1825" s="64">
        <v>60</v>
      </c>
      <c r="N1825" s="358">
        <v>31500000</v>
      </c>
      <c r="O1825" s="64">
        <f t="shared" si="143"/>
        <v>525000</v>
      </c>
      <c r="P1825" s="35">
        <f t="shared" ca="1" si="149"/>
        <v>31.844103028549338</v>
      </c>
      <c r="Q1825" s="36">
        <f t="shared" ca="1" si="148"/>
        <v>16275000</v>
      </c>
      <c r="R1825" s="61">
        <f>[1]TPG!J237</f>
        <v>2325270</v>
      </c>
      <c r="S1825" s="48">
        <f>[1]TPG!F238</f>
        <v>3</v>
      </c>
      <c r="T1825" s="108">
        <f t="shared" si="145"/>
        <v>29174730</v>
      </c>
      <c r="U1825" s="174"/>
    </row>
    <row r="1826" spans="1:21" ht="17.45" customHeight="1">
      <c r="B1826" s="29">
        <v>207</v>
      </c>
      <c r="C1826" s="246" t="s">
        <v>1235</v>
      </c>
      <c r="D1826" s="220" t="s">
        <v>1236</v>
      </c>
      <c r="E1826" s="246" t="s">
        <v>1237</v>
      </c>
      <c r="F1826" s="391" t="s">
        <v>58</v>
      </c>
      <c r="G1826" s="391" t="s">
        <v>1113</v>
      </c>
      <c r="H1826" s="361" t="s">
        <v>6704</v>
      </c>
      <c r="I1826" s="220" t="s">
        <v>6705</v>
      </c>
      <c r="J1826" s="220" t="s">
        <v>6706</v>
      </c>
      <c r="K1826" s="415">
        <v>43610</v>
      </c>
      <c r="L1826" s="415">
        <v>45437</v>
      </c>
      <c r="M1826" s="64">
        <v>60</v>
      </c>
      <c r="N1826" s="358">
        <v>31500000</v>
      </c>
      <c r="O1826" s="64">
        <f t="shared" si="143"/>
        <v>525000</v>
      </c>
      <c r="P1826" s="35">
        <f t="shared" ca="1" si="149"/>
        <v>31.844103028549338</v>
      </c>
      <c r="Q1826" s="36">
        <f t="shared" ca="1" si="148"/>
        <v>16275000</v>
      </c>
      <c r="R1826" s="61"/>
      <c r="S1826" s="48"/>
      <c r="T1826" s="108">
        <f t="shared" si="145"/>
        <v>31500000</v>
      </c>
      <c r="U1826" s="174"/>
    </row>
    <row r="1827" spans="1:21" ht="17.45" customHeight="1">
      <c r="B1827" s="29">
        <v>208</v>
      </c>
      <c r="C1827" s="246" t="s">
        <v>1235</v>
      </c>
      <c r="D1827" s="220" t="s">
        <v>1236</v>
      </c>
      <c r="E1827" s="246" t="s">
        <v>1237</v>
      </c>
      <c r="F1827" s="391" t="s">
        <v>58</v>
      </c>
      <c r="G1827" s="391" t="s">
        <v>1113</v>
      </c>
      <c r="H1827" s="361" t="s">
        <v>6707</v>
      </c>
      <c r="I1827" s="220" t="s">
        <v>6708</v>
      </c>
      <c r="J1827" s="220" t="s">
        <v>6709</v>
      </c>
      <c r="K1827" s="415">
        <v>43610</v>
      </c>
      <c r="L1827" s="415">
        <v>45437</v>
      </c>
      <c r="M1827" s="64">
        <v>60</v>
      </c>
      <c r="N1827" s="358">
        <v>31500000</v>
      </c>
      <c r="O1827" s="64">
        <f t="shared" si="143"/>
        <v>525000</v>
      </c>
      <c r="P1827" s="35">
        <f t="shared" ca="1" si="149"/>
        <v>31.844103028549338</v>
      </c>
      <c r="Q1827" s="36">
        <f t="shared" ca="1" si="148"/>
        <v>16275000</v>
      </c>
      <c r="R1827" s="61">
        <f>[1]TPG!J483</f>
        <v>740800</v>
      </c>
      <c r="S1827" s="48">
        <f>[1]TPG!F484</f>
        <v>1</v>
      </c>
      <c r="T1827" s="108">
        <f t="shared" si="145"/>
        <v>30759200</v>
      </c>
      <c r="U1827" s="174"/>
    </row>
    <row r="1828" spans="1:21" ht="17.45" customHeight="1">
      <c r="B1828" s="29">
        <v>209</v>
      </c>
      <c r="C1828" s="246" t="s">
        <v>1235</v>
      </c>
      <c r="D1828" s="220" t="s">
        <v>1236</v>
      </c>
      <c r="E1828" s="246" t="s">
        <v>1237</v>
      </c>
      <c r="F1828" s="391" t="s">
        <v>58</v>
      </c>
      <c r="G1828" s="391" t="s">
        <v>1113</v>
      </c>
      <c r="H1828" s="361" t="s">
        <v>6710</v>
      </c>
      <c r="I1828" s="220" t="s">
        <v>6711</v>
      </c>
      <c r="J1828" s="220" t="s">
        <v>6712</v>
      </c>
      <c r="K1828" s="415">
        <v>43610</v>
      </c>
      <c r="L1828" s="415">
        <v>45437</v>
      </c>
      <c r="M1828" s="64">
        <v>60</v>
      </c>
      <c r="N1828" s="358">
        <v>31500000</v>
      </c>
      <c r="O1828" s="64">
        <f t="shared" si="143"/>
        <v>525000</v>
      </c>
      <c r="P1828" s="35">
        <f t="shared" ca="1" si="149"/>
        <v>31.844103028549338</v>
      </c>
      <c r="Q1828" s="36">
        <f t="shared" ca="1" si="148"/>
        <v>16275000</v>
      </c>
      <c r="R1828" s="61">
        <f>[1]TPG!J77</f>
        <v>688763</v>
      </c>
      <c r="S1828" s="48">
        <f>[1]TPG!F78</f>
        <v>1</v>
      </c>
      <c r="T1828" s="108">
        <f t="shared" si="145"/>
        <v>30811237</v>
      </c>
      <c r="U1828" s="174"/>
    </row>
    <row r="1829" spans="1:21" ht="17.45" customHeight="1">
      <c r="B1829" s="29">
        <v>210</v>
      </c>
      <c r="C1829" s="246" t="s">
        <v>1235</v>
      </c>
      <c r="D1829" s="220" t="s">
        <v>1236</v>
      </c>
      <c r="E1829" s="246" t="s">
        <v>1237</v>
      </c>
      <c r="F1829" s="391" t="s">
        <v>58</v>
      </c>
      <c r="G1829" s="391" t="s">
        <v>1113</v>
      </c>
      <c r="H1829" s="223" t="s">
        <v>6713</v>
      </c>
      <c r="I1829" s="57" t="s">
        <v>6714</v>
      </c>
      <c r="J1829" s="57" t="s">
        <v>6715</v>
      </c>
      <c r="K1829" s="415">
        <v>43610</v>
      </c>
      <c r="L1829" s="415">
        <v>45437</v>
      </c>
      <c r="M1829" s="64">
        <v>60</v>
      </c>
      <c r="N1829" s="358">
        <v>31500000</v>
      </c>
      <c r="O1829" s="64">
        <f t="shared" si="143"/>
        <v>525000</v>
      </c>
      <c r="P1829" s="35">
        <f t="shared" ca="1" si="149"/>
        <v>31.844103028549338</v>
      </c>
      <c r="Q1829" s="36">
        <f t="shared" ca="1" si="148"/>
        <v>16275000</v>
      </c>
      <c r="R1829" s="61"/>
      <c r="S1829" s="48"/>
      <c r="T1829" s="108">
        <f t="shared" si="145"/>
        <v>31500000</v>
      </c>
      <c r="U1829" s="174"/>
    </row>
    <row r="1830" spans="1:21" ht="17.45" customHeight="1">
      <c r="B1830" s="29">
        <v>211</v>
      </c>
      <c r="C1830" s="246" t="s">
        <v>6716</v>
      </c>
      <c r="D1830" s="220" t="s">
        <v>1236</v>
      </c>
      <c r="E1830" s="413" t="s">
        <v>6717</v>
      </c>
      <c r="F1830" s="391" t="s">
        <v>26</v>
      </c>
      <c r="G1830" s="391" t="s">
        <v>27</v>
      </c>
      <c r="H1830" s="223" t="s">
        <v>6718</v>
      </c>
      <c r="I1830" s="57" t="s">
        <v>6702</v>
      </c>
      <c r="J1830" s="57" t="s">
        <v>6703</v>
      </c>
      <c r="K1830" s="415">
        <v>43613</v>
      </c>
      <c r="L1830" s="415">
        <v>45440</v>
      </c>
      <c r="M1830" s="64">
        <v>60</v>
      </c>
      <c r="N1830" s="442">
        <f>63000000/2</f>
        <v>31500000</v>
      </c>
      <c r="O1830" s="64">
        <f t="shared" si="143"/>
        <v>525000</v>
      </c>
      <c r="P1830" s="35">
        <f t="shared" ca="1" si="149"/>
        <v>31.744103028549336</v>
      </c>
      <c r="Q1830" s="36">
        <f t="shared" ca="1" si="148"/>
        <v>16275000</v>
      </c>
      <c r="R1830" s="61"/>
      <c r="S1830" s="48"/>
      <c r="T1830" s="108">
        <f t="shared" si="145"/>
        <v>31500000</v>
      </c>
      <c r="U1830" s="174"/>
    </row>
    <row r="1831" spans="1:21" ht="17.45" customHeight="1">
      <c r="B1831" s="29">
        <v>212</v>
      </c>
      <c r="C1831" s="246" t="s">
        <v>6716</v>
      </c>
      <c r="D1831" s="220" t="s">
        <v>1236</v>
      </c>
      <c r="E1831" s="413" t="s">
        <v>6717</v>
      </c>
      <c r="F1831" s="391" t="s">
        <v>26</v>
      </c>
      <c r="G1831" s="391" t="s">
        <v>27</v>
      </c>
      <c r="H1831" s="223" t="s">
        <v>6719</v>
      </c>
      <c r="I1831" s="57" t="s">
        <v>6720</v>
      </c>
      <c r="J1831" s="57" t="s">
        <v>6721</v>
      </c>
      <c r="K1831" s="415">
        <v>43613</v>
      </c>
      <c r="L1831" s="415">
        <v>45440</v>
      </c>
      <c r="M1831" s="64">
        <v>60</v>
      </c>
      <c r="N1831" s="442">
        <f t="shared" si="27"/>
        <v>31500000</v>
      </c>
      <c r="O1831" s="64">
        <f t="shared" si="143"/>
        <v>525000</v>
      </c>
      <c r="P1831" s="35">
        <f t="shared" ca="1" si="149"/>
        <v>31.744103028549336</v>
      </c>
      <c r="Q1831" s="36">
        <f t="shared" ca="1" si="148"/>
        <v>16275000</v>
      </c>
      <c r="R1831" s="61">
        <f>[1]TPG!J401</f>
        <v>1882700</v>
      </c>
      <c r="S1831" s="48">
        <f>[1]TPG!F402</f>
        <v>2</v>
      </c>
      <c r="T1831" s="108">
        <f t="shared" si="145"/>
        <v>29617300</v>
      </c>
      <c r="U1831" s="174"/>
    </row>
    <row r="1832" spans="1:21" ht="17.45" customHeight="1">
      <c r="B1832" s="29">
        <v>213</v>
      </c>
      <c r="C1832" s="246" t="s">
        <v>6722</v>
      </c>
      <c r="D1832" s="220" t="s">
        <v>1236</v>
      </c>
      <c r="E1832" s="413" t="s">
        <v>6723</v>
      </c>
      <c r="F1832" s="391" t="s">
        <v>26</v>
      </c>
      <c r="G1832" s="391" t="s">
        <v>27</v>
      </c>
      <c r="H1832" s="223" t="s">
        <v>6724</v>
      </c>
      <c r="I1832" s="57" t="s">
        <v>6725</v>
      </c>
      <c r="J1832" s="57" t="s">
        <v>6726</v>
      </c>
      <c r="K1832" s="415">
        <v>43613</v>
      </c>
      <c r="L1832" s="415">
        <v>45440</v>
      </c>
      <c r="M1832" s="64">
        <v>60</v>
      </c>
      <c r="N1832" s="442">
        <f t="shared" si="27"/>
        <v>31500000</v>
      </c>
      <c r="O1832" s="64">
        <f t="shared" si="143"/>
        <v>525000</v>
      </c>
      <c r="P1832" s="35">
        <f t="shared" ca="1" si="149"/>
        <v>31.744103028549336</v>
      </c>
      <c r="Q1832" s="36">
        <f t="shared" ca="1" si="148"/>
        <v>16275000</v>
      </c>
      <c r="R1832" s="61">
        <f>[1]TPG!J1137</f>
        <v>992900</v>
      </c>
      <c r="S1832" s="48">
        <f>[1]TPG!F1138</f>
        <v>1</v>
      </c>
      <c r="T1832" s="108">
        <f t="shared" si="145"/>
        <v>30507100</v>
      </c>
      <c r="U1832" s="174"/>
    </row>
    <row r="1833" spans="1:21" ht="17.45" customHeight="1">
      <c r="A1833" s="159" t="s">
        <v>183</v>
      </c>
      <c r="B1833" s="29">
        <v>214</v>
      </c>
      <c r="C1833" s="69" t="s">
        <v>6727</v>
      </c>
      <c r="D1833" s="623" t="s">
        <v>6728</v>
      </c>
      <c r="E1833" s="306" t="s">
        <v>484</v>
      </c>
      <c r="F1833" s="907" t="s">
        <v>26</v>
      </c>
      <c r="G1833" s="907" t="s">
        <v>27</v>
      </c>
      <c r="H1833" s="308" t="s">
        <v>6729</v>
      </c>
      <c r="I1833" s="69" t="s">
        <v>6730</v>
      </c>
      <c r="J1833" s="69" t="s">
        <v>6731</v>
      </c>
      <c r="K1833" s="310">
        <v>43229</v>
      </c>
      <c r="L1833" s="310">
        <v>44325</v>
      </c>
      <c r="M1833" s="73">
        <v>36</v>
      </c>
      <c r="N1833" s="73">
        <v>14733934</v>
      </c>
      <c r="O1833" s="73">
        <f t="shared" si="143"/>
        <v>409275.94444444444</v>
      </c>
      <c r="P1833" s="565">
        <v>33</v>
      </c>
      <c r="Q1833" s="624">
        <f t="shared" si="148"/>
        <v>13506106.166666666</v>
      </c>
      <c r="R1833" s="76">
        <f>'[1]Mr. Inaba'!J106</f>
        <v>844600</v>
      </c>
      <c r="S1833" s="461">
        <f>'[1]Mr. Inaba'!F107</f>
        <v>1</v>
      </c>
      <c r="T1833" s="530">
        <f t="shared" si="145"/>
        <v>13889334</v>
      </c>
      <c r="U1833" s="174" t="s">
        <v>6732</v>
      </c>
    </row>
    <row r="1834" spans="1:21" ht="17.45" customHeight="1">
      <c r="A1834" s="159" t="s">
        <v>183</v>
      </c>
      <c r="B1834" s="898">
        <v>215</v>
      </c>
      <c r="C1834" s="420" t="s">
        <v>6733</v>
      </c>
      <c r="D1834" s="221" t="s">
        <v>215</v>
      </c>
      <c r="E1834" s="55" t="s">
        <v>6734</v>
      </c>
      <c r="F1834" s="63" t="s">
        <v>26</v>
      </c>
      <c r="G1834" s="63" t="s">
        <v>27</v>
      </c>
      <c r="H1834" s="223" t="s">
        <v>6735</v>
      </c>
      <c r="I1834" s="57" t="s">
        <v>6736</v>
      </c>
      <c r="J1834" s="57" t="s">
        <v>6737</v>
      </c>
      <c r="K1834" s="224">
        <v>42373</v>
      </c>
      <c r="L1834" s="329">
        <v>44259</v>
      </c>
      <c r="M1834" s="64">
        <v>60</v>
      </c>
      <c r="N1834" s="64">
        <f>50400000+19375345</f>
        <v>69775345</v>
      </c>
      <c r="O1834" s="64">
        <f t="shared" si="143"/>
        <v>1162922.4166666667</v>
      </c>
      <c r="P1834" s="116">
        <v>63</v>
      </c>
      <c r="Q1834" s="117">
        <f t="shared" si="148"/>
        <v>73264112.25</v>
      </c>
      <c r="R1834" s="61">
        <f>'[1]Steel Center'!J168</f>
        <v>26674713</v>
      </c>
      <c r="S1834" s="348">
        <f>'[1]Steel Center'!F169</f>
        <v>15</v>
      </c>
      <c r="T1834" s="225">
        <f t="shared" si="145"/>
        <v>43100632</v>
      </c>
      <c r="U1834" s="174"/>
    </row>
    <row r="1835" spans="1:21">
      <c r="A1835">
        <v>1</v>
      </c>
      <c r="B1835" s="29">
        <v>216</v>
      </c>
      <c r="C1835" s="220" t="s">
        <v>235</v>
      </c>
      <c r="D1835" s="245" t="s">
        <v>236</v>
      </c>
      <c r="E1835" s="246" t="s">
        <v>237</v>
      </c>
      <c r="F1835" s="247" t="s">
        <v>187</v>
      </c>
      <c r="G1835" s="247" t="s">
        <v>188</v>
      </c>
      <c r="H1835" s="908" t="s">
        <v>6738</v>
      </c>
      <c r="I1835" s="246" t="s">
        <v>6739</v>
      </c>
      <c r="J1835" s="220" t="s">
        <v>6740</v>
      </c>
      <c r="K1835" s="249">
        <v>43595</v>
      </c>
      <c r="L1835" s="249">
        <v>45056</v>
      </c>
      <c r="M1835" s="32">
        <v>48</v>
      </c>
      <c r="N1835" s="34">
        <v>24000000</v>
      </c>
      <c r="O1835" s="34">
        <f t="shared" si="143"/>
        <v>500000</v>
      </c>
      <c r="P1835" s="35">
        <v>24</v>
      </c>
      <c r="Q1835" s="47">
        <f t="shared" si="148"/>
        <v>12000000</v>
      </c>
      <c r="R1835" s="29"/>
      <c r="S1835" s="48"/>
      <c r="T1835" s="108">
        <f t="shared" si="145"/>
        <v>24000000</v>
      </c>
      <c r="U1835" s="174" t="s">
        <v>6741</v>
      </c>
    </row>
    <row r="1836" spans="1:21">
      <c r="A1836">
        <v>2</v>
      </c>
      <c r="B1836" s="898">
        <v>217</v>
      </c>
      <c r="C1836" s="220" t="s">
        <v>6742</v>
      </c>
      <c r="D1836" s="221" t="s">
        <v>236</v>
      </c>
      <c r="E1836" s="246" t="s">
        <v>237</v>
      </c>
      <c r="F1836" s="247" t="s">
        <v>187</v>
      </c>
      <c r="G1836" s="247" t="s">
        <v>188</v>
      </c>
      <c r="H1836" s="31" t="s">
        <v>6743</v>
      </c>
      <c r="I1836" s="29" t="s">
        <v>6744</v>
      </c>
      <c r="J1836" s="32" t="s">
        <v>6745</v>
      </c>
      <c r="K1836" s="254">
        <v>43990</v>
      </c>
      <c r="L1836" s="254">
        <v>45451</v>
      </c>
      <c r="M1836" s="32">
        <v>48</v>
      </c>
      <c r="N1836" s="185">
        <v>28800000</v>
      </c>
      <c r="O1836" s="185">
        <f t="shared" si="143"/>
        <v>600000</v>
      </c>
      <c r="P1836" s="74">
        <v>11</v>
      </c>
      <c r="Q1836" s="75">
        <f t="shared" si="148"/>
        <v>6600000</v>
      </c>
      <c r="R1836" s="29"/>
      <c r="S1836" s="62"/>
      <c r="T1836" s="260">
        <f t="shared" si="145"/>
        <v>28800000</v>
      </c>
      <c r="U1836" s="174" t="s">
        <v>6741</v>
      </c>
    </row>
    <row r="1837" spans="1:21">
      <c r="A1837">
        <v>3</v>
      </c>
      <c r="B1837" s="29">
        <v>218</v>
      </c>
      <c r="C1837" s="220" t="s">
        <v>6746</v>
      </c>
      <c r="D1837" s="245" t="s">
        <v>236</v>
      </c>
      <c r="E1837" s="246" t="s">
        <v>6747</v>
      </c>
      <c r="F1837" s="247" t="s">
        <v>187</v>
      </c>
      <c r="G1837" s="247" t="s">
        <v>188</v>
      </c>
      <c r="H1837" s="248" t="s">
        <v>6748</v>
      </c>
      <c r="I1837" s="246" t="s">
        <v>6749</v>
      </c>
      <c r="J1837" s="220" t="s">
        <v>6750</v>
      </c>
      <c r="K1837" s="249">
        <v>43595</v>
      </c>
      <c r="L1837" s="249">
        <v>45056</v>
      </c>
      <c r="M1837" s="32">
        <v>48</v>
      </c>
      <c r="N1837" s="34">
        <v>60000000</v>
      </c>
      <c r="O1837" s="34">
        <f t="shared" si="143"/>
        <v>1250000</v>
      </c>
      <c r="P1837" s="35">
        <v>24</v>
      </c>
      <c r="Q1837" s="47">
        <f t="shared" si="148"/>
        <v>30000000</v>
      </c>
      <c r="R1837" s="61">
        <f>'[1]MMKI Tahap 2'!J1460</f>
        <v>11758264</v>
      </c>
      <c r="S1837" s="48">
        <f>'[1]MMKI Tahap 2'!F1461</f>
        <v>4</v>
      </c>
      <c r="T1837" s="108">
        <f t="shared" si="145"/>
        <v>48241736</v>
      </c>
      <c r="U1837" s="174" t="s">
        <v>6741</v>
      </c>
    </row>
    <row r="1838" spans="1:21">
      <c r="A1838">
        <v>4</v>
      </c>
      <c r="B1838" s="898">
        <v>219</v>
      </c>
      <c r="C1838" s="220" t="s">
        <v>235</v>
      </c>
      <c r="D1838" s="245" t="s">
        <v>236</v>
      </c>
      <c r="E1838" s="246" t="s">
        <v>237</v>
      </c>
      <c r="F1838" s="247" t="s">
        <v>187</v>
      </c>
      <c r="G1838" s="247" t="s">
        <v>188</v>
      </c>
      <c r="H1838" s="908" t="s">
        <v>6751</v>
      </c>
      <c r="I1838" s="246" t="s">
        <v>6752</v>
      </c>
      <c r="J1838" s="220" t="s">
        <v>6753</v>
      </c>
      <c r="K1838" s="249">
        <v>43595</v>
      </c>
      <c r="L1838" s="249">
        <v>45056</v>
      </c>
      <c r="M1838" s="32">
        <v>48</v>
      </c>
      <c r="N1838" s="34">
        <v>24000000</v>
      </c>
      <c r="O1838" s="34">
        <f t="shared" si="143"/>
        <v>500000</v>
      </c>
      <c r="P1838" s="35">
        <f ca="1">($P$3-K1838)/30</f>
        <v>32.344103028549334</v>
      </c>
      <c r="Q1838" s="47">
        <f t="shared" ca="1" si="148"/>
        <v>16000000</v>
      </c>
      <c r="R1838" s="61">
        <f>'[1]MMKI Tahap 2'!J1529</f>
        <v>448650</v>
      </c>
      <c r="S1838" s="48">
        <f>'[1]MMKI Tahap 2'!F1530</f>
        <v>1</v>
      </c>
      <c r="T1838" s="108">
        <f t="shared" si="145"/>
        <v>23551350</v>
      </c>
      <c r="U1838" s="174" t="s">
        <v>6754</v>
      </c>
    </row>
    <row r="1839" spans="1:21">
      <c r="A1839">
        <v>5</v>
      </c>
      <c r="B1839" s="41">
        <v>220</v>
      </c>
      <c r="C1839" s="262" t="s">
        <v>6755</v>
      </c>
      <c r="D1839" s="245" t="s">
        <v>236</v>
      </c>
      <c r="E1839" s="253" t="s">
        <v>254</v>
      </c>
      <c r="F1839" s="639" t="s">
        <v>187</v>
      </c>
      <c r="G1839" s="639" t="s">
        <v>188</v>
      </c>
      <c r="H1839" s="909" t="s">
        <v>6756</v>
      </c>
      <c r="I1839" s="253" t="s">
        <v>6757</v>
      </c>
      <c r="J1839" s="262" t="s">
        <v>6758</v>
      </c>
      <c r="K1839" s="910">
        <v>43598</v>
      </c>
      <c r="L1839" s="910">
        <v>45059</v>
      </c>
      <c r="M1839" s="44">
        <v>48</v>
      </c>
      <c r="N1839" s="46">
        <v>40800000</v>
      </c>
      <c r="O1839" s="46">
        <f t="shared" si="143"/>
        <v>850000</v>
      </c>
      <c r="P1839" s="50">
        <v>24</v>
      </c>
      <c r="Q1839" s="47">
        <f t="shared" si="148"/>
        <v>20400000</v>
      </c>
      <c r="R1839" s="127">
        <f>'[1]MMKI Tahap 2'!J272</f>
        <v>11566111</v>
      </c>
      <c r="S1839" s="48">
        <f>'[1]MMKI Tahap 2'!F273</f>
        <v>7</v>
      </c>
      <c r="T1839" s="108">
        <f t="shared" si="145"/>
        <v>29233889</v>
      </c>
      <c r="U1839" s="174" t="s">
        <v>6754</v>
      </c>
    </row>
    <row r="1840" spans="1:21" ht="17.45" customHeight="1">
      <c r="B1840" s="29">
        <v>221</v>
      </c>
      <c r="C1840" s="246" t="s">
        <v>6759</v>
      </c>
      <c r="D1840" s="419" t="s">
        <v>6760</v>
      </c>
      <c r="E1840" s="246" t="s">
        <v>1893</v>
      </c>
      <c r="F1840" s="247" t="s">
        <v>26</v>
      </c>
      <c r="G1840" s="247" t="s">
        <v>27</v>
      </c>
      <c r="H1840" s="223" t="s">
        <v>6761</v>
      </c>
      <c r="I1840" s="57" t="s">
        <v>6762</v>
      </c>
      <c r="J1840" s="57" t="s">
        <v>6763</v>
      </c>
      <c r="K1840" s="415">
        <v>43860</v>
      </c>
      <c r="L1840" s="415">
        <v>44226</v>
      </c>
      <c r="M1840" s="64">
        <v>12</v>
      </c>
      <c r="N1840" s="358">
        <v>26400000</v>
      </c>
      <c r="O1840" s="64">
        <f t="shared" si="143"/>
        <v>2200000</v>
      </c>
      <c r="P1840" s="35">
        <v>12</v>
      </c>
      <c r="Q1840" s="36">
        <f t="shared" si="148"/>
        <v>26400000</v>
      </c>
      <c r="R1840" s="61">
        <f>'[1]Kreatif Maju Bersama'!J105</f>
        <v>11540268</v>
      </c>
      <c r="S1840" s="348">
        <f>'[1]Kreatif Maju Bersama'!F106</f>
        <v>7</v>
      </c>
      <c r="T1840" s="225">
        <f t="shared" si="145"/>
        <v>14859732</v>
      </c>
      <c r="U1840" s="174"/>
    </row>
    <row r="1841" spans="1:21" ht="17.45" customHeight="1">
      <c r="B1841" s="29">
        <v>222</v>
      </c>
      <c r="C1841" s="246" t="s">
        <v>6759</v>
      </c>
      <c r="D1841" s="419" t="s">
        <v>6760</v>
      </c>
      <c r="E1841" s="246" t="s">
        <v>1893</v>
      </c>
      <c r="F1841" s="247" t="s">
        <v>26</v>
      </c>
      <c r="G1841" s="247" t="s">
        <v>27</v>
      </c>
      <c r="H1841" s="223" t="s">
        <v>6764</v>
      </c>
      <c r="I1841" s="57" t="s">
        <v>6765</v>
      </c>
      <c r="J1841" s="57" t="s">
        <v>6766</v>
      </c>
      <c r="K1841" s="415">
        <v>43860</v>
      </c>
      <c r="L1841" s="415">
        <v>44226</v>
      </c>
      <c r="M1841" s="64">
        <v>12</v>
      </c>
      <c r="N1841" s="358">
        <v>26400000</v>
      </c>
      <c r="O1841" s="64">
        <f t="shared" si="143"/>
        <v>2200000</v>
      </c>
      <c r="P1841" s="35">
        <v>12</v>
      </c>
      <c r="Q1841" s="36">
        <f t="shared" si="148"/>
        <v>26400000</v>
      </c>
      <c r="R1841" s="61">
        <f>'[1]Kreatif Maju Bersama'!J68</f>
        <v>10733106</v>
      </c>
      <c r="S1841" s="348">
        <f>'[1]Kreatif Maju Bersama'!F69</f>
        <v>7</v>
      </c>
      <c r="T1841" s="225">
        <f t="shared" si="145"/>
        <v>15666894</v>
      </c>
      <c r="U1841" s="174"/>
    </row>
    <row r="1842" spans="1:21" ht="17.45" customHeight="1">
      <c r="B1842" s="29">
        <v>223</v>
      </c>
      <c r="C1842" s="246" t="s">
        <v>6759</v>
      </c>
      <c r="D1842" s="419" t="s">
        <v>6760</v>
      </c>
      <c r="E1842" s="246" t="s">
        <v>1893</v>
      </c>
      <c r="F1842" s="247" t="s">
        <v>26</v>
      </c>
      <c r="G1842" s="247" t="s">
        <v>27</v>
      </c>
      <c r="H1842" s="223" t="s">
        <v>6767</v>
      </c>
      <c r="I1842" s="57" t="s">
        <v>6768</v>
      </c>
      <c r="J1842" s="57" t="s">
        <v>6769</v>
      </c>
      <c r="K1842" s="415">
        <v>43860</v>
      </c>
      <c r="L1842" s="415">
        <v>44226</v>
      </c>
      <c r="M1842" s="64">
        <v>12</v>
      </c>
      <c r="N1842" s="358">
        <v>26400000</v>
      </c>
      <c r="O1842" s="64">
        <f t="shared" si="143"/>
        <v>2200000</v>
      </c>
      <c r="P1842" s="35">
        <v>12</v>
      </c>
      <c r="Q1842" s="36">
        <f t="shared" si="148"/>
        <v>26400000</v>
      </c>
      <c r="R1842" s="61">
        <f>'[1]Kreatif Maju Bersama'!J33</f>
        <v>16884676</v>
      </c>
      <c r="S1842" s="348">
        <f>'[1]Kreatif Maju Bersama'!F34</f>
        <v>10</v>
      </c>
      <c r="T1842" s="225">
        <f t="shared" si="145"/>
        <v>9515324</v>
      </c>
      <c r="U1842" s="174"/>
    </row>
    <row r="1843" spans="1:21">
      <c r="A1843">
        <v>6</v>
      </c>
      <c r="B1843" s="29">
        <v>224</v>
      </c>
      <c r="C1843" s="220" t="s">
        <v>235</v>
      </c>
      <c r="D1843" s="221" t="s">
        <v>236</v>
      </c>
      <c r="E1843" s="246" t="s">
        <v>237</v>
      </c>
      <c r="F1843" s="247" t="s">
        <v>187</v>
      </c>
      <c r="G1843" s="247" t="s">
        <v>188</v>
      </c>
      <c r="H1843" s="908" t="s">
        <v>6770</v>
      </c>
      <c r="I1843" s="246" t="s">
        <v>6771</v>
      </c>
      <c r="J1843" s="220" t="s">
        <v>6772</v>
      </c>
      <c r="K1843" s="249">
        <v>43595</v>
      </c>
      <c r="L1843" s="249">
        <v>45056</v>
      </c>
      <c r="M1843" s="32">
        <v>48</v>
      </c>
      <c r="N1843" s="34">
        <v>24000000</v>
      </c>
      <c r="O1843" s="34">
        <f t="shared" si="143"/>
        <v>500000</v>
      </c>
      <c r="P1843" s="35">
        <v>24</v>
      </c>
      <c r="Q1843" s="36">
        <f t="shared" si="148"/>
        <v>12000000</v>
      </c>
      <c r="R1843" s="29"/>
      <c r="S1843" s="348"/>
      <c r="T1843" s="225">
        <f t="shared" si="145"/>
        <v>24000000</v>
      </c>
    </row>
    <row r="1844" spans="1:21">
      <c r="A1844">
        <v>7</v>
      </c>
      <c r="B1844" s="29">
        <v>225</v>
      </c>
      <c r="C1844" s="220" t="s">
        <v>235</v>
      </c>
      <c r="D1844" s="221" t="s">
        <v>236</v>
      </c>
      <c r="E1844" s="246" t="s">
        <v>237</v>
      </c>
      <c r="F1844" s="247" t="s">
        <v>187</v>
      </c>
      <c r="G1844" s="247" t="s">
        <v>188</v>
      </c>
      <c r="H1844" s="908" t="s">
        <v>6773</v>
      </c>
      <c r="I1844" s="246" t="s">
        <v>6774</v>
      </c>
      <c r="J1844" s="220" t="s">
        <v>6775</v>
      </c>
      <c r="K1844" s="249">
        <v>43595</v>
      </c>
      <c r="L1844" s="249">
        <v>45056</v>
      </c>
      <c r="M1844" s="32">
        <v>48</v>
      </c>
      <c r="N1844" s="34">
        <v>24000000</v>
      </c>
      <c r="O1844" s="34">
        <f t="shared" si="143"/>
        <v>500000</v>
      </c>
      <c r="P1844" s="35">
        <v>24</v>
      </c>
      <c r="Q1844" s="36">
        <f t="shared" si="148"/>
        <v>12000000</v>
      </c>
      <c r="R1844" s="61">
        <f>'[1]MMKI Tahap 2'!J761</f>
        <v>1238678</v>
      </c>
      <c r="S1844" s="348">
        <f>'[1]MMKI Tahap 2'!F762</f>
        <v>2</v>
      </c>
      <c r="T1844" s="225">
        <f t="shared" si="145"/>
        <v>22761322</v>
      </c>
    </row>
    <row r="1845" spans="1:21">
      <c r="A1845">
        <v>8</v>
      </c>
      <c r="B1845" s="29">
        <v>226</v>
      </c>
      <c r="C1845" s="220" t="s">
        <v>6776</v>
      </c>
      <c r="D1845" s="221" t="s">
        <v>236</v>
      </c>
      <c r="E1845" s="246" t="s">
        <v>596</v>
      </c>
      <c r="F1845" s="247" t="s">
        <v>187</v>
      </c>
      <c r="G1845" s="247" t="s">
        <v>188</v>
      </c>
      <c r="H1845" s="248" t="s">
        <v>6777</v>
      </c>
      <c r="I1845" s="246" t="s">
        <v>6778</v>
      </c>
      <c r="J1845" s="220" t="s">
        <v>6779</v>
      </c>
      <c r="K1845" s="249">
        <v>43595</v>
      </c>
      <c r="L1845" s="249">
        <v>45056</v>
      </c>
      <c r="M1845" s="32">
        <v>48</v>
      </c>
      <c r="N1845" s="34">
        <v>24000000</v>
      </c>
      <c r="O1845" s="34">
        <f t="shared" si="143"/>
        <v>500000</v>
      </c>
      <c r="P1845" s="35">
        <v>24</v>
      </c>
      <c r="Q1845" s="36">
        <f t="shared" si="148"/>
        <v>12000000</v>
      </c>
      <c r="R1845" s="29"/>
      <c r="S1845" s="348"/>
      <c r="T1845" s="225">
        <f t="shared" si="145"/>
        <v>24000000</v>
      </c>
    </row>
    <row r="1846" spans="1:21" ht="17.45" customHeight="1">
      <c r="B1846" s="29">
        <v>227</v>
      </c>
      <c r="C1846" s="290" t="s">
        <v>6780</v>
      </c>
      <c r="D1846" s="221" t="s">
        <v>6566</v>
      </c>
      <c r="E1846" s="55" t="s">
        <v>6603</v>
      </c>
      <c r="F1846" s="63" t="s">
        <v>26</v>
      </c>
      <c r="G1846" s="63" t="s">
        <v>27</v>
      </c>
      <c r="H1846" s="223" t="s">
        <v>6781</v>
      </c>
      <c r="I1846" s="291" t="s">
        <v>6782</v>
      </c>
      <c r="J1846" s="291" t="s">
        <v>6783</v>
      </c>
      <c r="K1846" s="224">
        <v>43209</v>
      </c>
      <c r="L1846" s="224">
        <v>44305</v>
      </c>
      <c r="M1846" s="64">
        <v>36</v>
      </c>
      <c r="N1846" s="64">
        <v>22844460</v>
      </c>
      <c r="O1846" s="64">
        <f t="shared" si="143"/>
        <v>634568.33333333337</v>
      </c>
      <c r="P1846" s="35">
        <v>36</v>
      </c>
      <c r="Q1846" s="36">
        <f t="shared" si="148"/>
        <v>22844460</v>
      </c>
      <c r="R1846" s="61">
        <f>[1]IWWI!J170</f>
        <v>2588760</v>
      </c>
      <c r="S1846" s="348">
        <f>[1]IWWI!F171</f>
        <v>3</v>
      </c>
      <c r="T1846" s="225">
        <f t="shared" si="145"/>
        <v>20255700</v>
      </c>
      <c r="U1846" s="174"/>
    </row>
    <row r="1847" spans="1:21" ht="17.45" customHeight="1">
      <c r="B1847" s="41">
        <v>228</v>
      </c>
      <c r="C1847" s="290" t="s">
        <v>6780</v>
      </c>
      <c r="D1847" s="221" t="s">
        <v>6566</v>
      </c>
      <c r="E1847" s="55" t="s">
        <v>6603</v>
      </c>
      <c r="F1847" s="63" t="s">
        <v>26</v>
      </c>
      <c r="G1847" s="63" t="s">
        <v>27</v>
      </c>
      <c r="H1847" s="223" t="s">
        <v>6784</v>
      </c>
      <c r="I1847" s="291" t="s">
        <v>6785</v>
      </c>
      <c r="J1847" s="291" t="s">
        <v>6786</v>
      </c>
      <c r="K1847" s="224">
        <v>43209</v>
      </c>
      <c r="L1847" s="224">
        <v>44305</v>
      </c>
      <c r="M1847" s="64">
        <v>36</v>
      </c>
      <c r="N1847" s="64">
        <v>22844460</v>
      </c>
      <c r="O1847" s="64">
        <f t="shared" si="143"/>
        <v>634568.33333333337</v>
      </c>
      <c r="P1847" s="35">
        <v>36</v>
      </c>
      <c r="Q1847" s="36">
        <f t="shared" si="148"/>
        <v>22844460</v>
      </c>
      <c r="R1847" s="61">
        <f>[1]IWWI!J111</f>
        <v>3332290</v>
      </c>
      <c r="S1847" s="348">
        <f>[1]IWWI!F112</f>
        <v>3</v>
      </c>
      <c r="T1847" s="225">
        <f t="shared" si="145"/>
        <v>19512170</v>
      </c>
      <c r="U1847" s="174"/>
    </row>
    <row r="1848" spans="1:21">
      <c r="A1848">
        <v>9</v>
      </c>
      <c r="B1848" s="29">
        <v>229</v>
      </c>
      <c r="C1848" s="220" t="s">
        <v>6787</v>
      </c>
      <c r="D1848" s="221" t="s">
        <v>236</v>
      </c>
      <c r="E1848" s="246" t="s">
        <v>6788</v>
      </c>
      <c r="F1848" s="247" t="s">
        <v>187</v>
      </c>
      <c r="G1848" s="247" t="s">
        <v>188</v>
      </c>
      <c r="H1848" s="31" t="s">
        <v>5597</v>
      </c>
      <c r="I1848" s="29" t="s">
        <v>5598</v>
      </c>
      <c r="J1848" s="32" t="s">
        <v>5599</v>
      </c>
      <c r="K1848" s="254">
        <v>43985</v>
      </c>
      <c r="L1848" s="254">
        <v>45446</v>
      </c>
      <c r="M1848" s="32">
        <v>48</v>
      </c>
      <c r="N1848" s="185">
        <v>28800000</v>
      </c>
      <c r="O1848" s="185">
        <f t="shared" si="143"/>
        <v>600000</v>
      </c>
      <c r="P1848" s="116">
        <v>11</v>
      </c>
      <c r="Q1848" s="117">
        <f t="shared" si="148"/>
        <v>6600000</v>
      </c>
      <c r="R1848" s="29"/>
      <c r="S1848" s="348"/>
      <c r="T1848" s="185">
        <f t="shared" si="145"/>
        <v>28800000</v>
      </c>
      <c r="U1848" s="174" t="s">
        <v>6789</v>
      </c>
    </row>
    <row r="1849" spans="1:21">
      <c r="A1849">
        <v>10</v>
      </c>
      <c r="B1849" s="41">
        <v>230</v>
      </c>
      <c r="C1849" s="220" t="s">
        <v>6742</v>
      </c>
      <c r="D1849" s="221" t="s">
        <v>236</v>
      </c>
      <c r="E1849" s="246" t="s">
        <v>237</v>
      </c>
      <c r="F1849" s="247" t="s">
        <v>187</v>
      </c>
      <c r="G1849" s="247" t="s">
        <v>188</v>
      </c>
      <c r="H1849" s="31" t="s">
        <v>6790</v>
      </c>
      <c r="I1849" s="29" t="s">
        <v>6791</v>
      </c>
      <c r="J1849" s="32" t="s">
        <v>6792</v>
      </c>
      <c r="K1849" s="254">
        <v>43990</v>
      </c>
      <c r="L1849" s="254">
        <v>45451</v>
      </c>
      <c r="M1849" s="32">
        <v>48</v>
      </c>
      <c r="N1849" s="185">
        <v>28800000</v>
      </c>
      <c r="O1849" s="185">
        <f t="shared" si="143"/>
        <v>600000</v>
      </c>
      <c r="P1849" s="116">
        <v>11</v>
      </c>
      <c r="Q1849" s="117">
        <f t="shared" si="148"/>
        <v>6600000</v>
      </c>
      <c r="R1849" s="29"/>
      <c r="S1849" s="348"/>
      <c r="T1849" s="185">
        <f t="shared" si="145"/>
        <v>28800000</v>
      </c>
      <c r="U1849" s="174" t="s">
        <v>6789</v>
      </c>
    </row>
    <row r="1850" spans="1:21">
      <c r="A1850">
        <v>11</v>
      </c>
      <c r="B1850" s="29">
        <v>231</v>
      </c>
      <c r="C1850" s="220" t="s">
        <v>6793</v>
      </c>
      <c r="D1850" s="221" t="s">
        <v>236</v>
      </c>
      <c r="E1850" s="246" t="s">
        <v>237</v>
      </c>
      <c r="F1850" s="247" t="s">
        <v>187</v>
      </c>
      <c r="G1850" s="247" t="s">
        <v>188</v>
      </c>
      <c r="H1850" s="31" t="s">
        <v>6794</v>
      </c>
      <c r="I1850" s="29" t="s">
        <v>6795</v>
      </c>
      <c r="J1850" s="32" t="s">
        <v>6796</v>
      </c>
      <c r="K1850" s="254">
        <v>43985</v>
      </c>
      <c r="L1850" s="254">
        <v>45446</v>
      </c>
      <c r="M1850" s="32">
        <v>48</v>
      </c>
      <c r="N1850" s="185">
        <v>28800000</v>
      </c>
      <c r="O1850" s="185">
        <f t="shared" si="143"/>
        <v>600000</v>
      </c>
      <c r="P1850" s="116">
        <v>11</v>
      </c>
      <c r="Q1850" s="117">
        <f t="shared" si="148"/>
        <v>6600000</v>
      </c>
      <c r="R1850" s="61">
        <f>'[1]MMKI Tahap 2'!J1598</f>
        <v>763250</v>
      </c>
      <c r="S1850" s="348">
        <f>'[1]MMKI Tahap 2'!F1599</f>
        <v>1</v>
      </c>
      <c r="T1850" s="185">
        <f t="shared" si="145"/>
        <v>28036750</v>
      </c>
      <c r="U1850" s="174" t="s">
        <v>6789</v>
      </c>
    </row>
    <row r="1851" spans="1:21">
      <c r="A1851">
        <v>12</v>
      </c>
      <c r="B1851" s="41">
        <v>232</v>
      </c>
      <c r="C1851" s="220" t="s">
        <v>6793</v>
      </c>
      <c r="D1851" s="221" t="s">
        <v>236</v>
      </c>
      <c r="E1851" s="246" t="s">
        <v>237</v>
      </c>
      <c r="F1851" s="247" t="s">
        <v>187</v>
      </c>
      <c r="G1851" s="247" t="s">
        <v>188</v>
      </c>
      <c r="H1851" s="31" t="s">
        <v>6797</v>
      </c>
      <c r="I1851" s="29" t="s">
        <v>6798</v>
      </c>
      <c r="J1851" s="32" t="s">
        <v>6799</v>
      </c>
      <c r="K1851" s="254">
        <v>43985</v>
      </c>
      <c r="L1851" s="254">
        <v>45446</v>
      </c>
      <c r="M1851" s="32">
        <v>48</v>
      </c>
      <c r="N1851" s="185">
        <v>28800000</v>
      </c>
      <c r="O1851" s="185">
        <f t="shared" si="143"/>
        <v>600000</v>
      </c>
      <c r="P1851" s="116">
        <f ca="1">($P$3-K1851)/30</f>
        <v>19.344103028549338</v>
      </c>
      <c r="Q1851" s="117">
        <f t="shared" ca="1" si="148"/>
        <v>11400000</v>
      </c>
      <c r="R1851" s="29"/>
      <c r="S1851" s="348"/>
      <c r="T1851" s="185">
        <f t="shared" si="145"/>
        <v>28800000</v>
      </c>
      <c r="U1851" s="174" t="s">
        <v>6800</v>
      </c>
    </row>
    <row r="1852" spans="1:21">
      <c r="A1852">
        <v>13</v>
      </c>
      <c r="B1852" s="29">
        <v>233</v>
      </c>
      <c r="C1852" s="220" t="s">
        <v>235</v>
      </c>
      <c r="D1852" s="221" t="s">
        <v>236</v>
      </c>
      <c r="E1852" s="246" t="s">
        <v>237</v>
      </c>
      <c r="F1852" s="247" t="s">
        <v>187</v>
      </c>
      <c r="G1852" s="247" t="s">
        <v>188</v>
      </c>
      <c r="H1852" s="908" t="s">
        <v>5544</v>
      </c>
      <c r="I1852" s="246" t="s">
        <v>5545</v>
      </c>
      <c r="J1852" s="220" t="s">
        <v>5546</v>
      </c>
      <c r="K1852" s="249">
        <v>43595</v>
      </c>
      <c r="L1852" s="249">
        <v>45056</v>
      </c>
      <c r="M1852" s="32">
        <v>48</v>
      </c>
      <c r="N1852" s="34">
        <v>24000000</v>
      </c>
      <c r="O1852" s="34">
        <f t="shared" si="143"/>
        <v>500000</v>
      </c>
      <c r="P1852" s="35">
        <v>24</v>
      </c>
      <c r="Q1852" s="36">
        <f t="shared" si="148"/>
        <v>12000000</v>
      </c>
      <c r="R1852" s="61">
        <f>'[1]MMKI Tahap 2'!J1250</f>
        <v>4297956</v>
      </c>
      <c r="S1852" s="348">
        <f>'[1]MMKI Tahap 2'!F1251</f>
        <v>4</v>
      </c>
      <c r="T1852" s="225">
        <f t="shared" si="145"/>
        <v>19702044</v>
      </c>
      <c r="U1852" s="174" t="s">
        <v>6800</v>
      </c>
    </row>
    <row r="1853" spans="1:21">
      <c r="A1853">
        <v>14</v>
      </c>
      <c r="B1853" s="41">
        <v>234</v>
      </c>
      <c r="C1853" s="220" t="s">
        <v>235</v>
      </c>
      <c r="D1853" s="221" t="s">
        <v>236</v>
      </c>
      <c r="E1853" s="246" t="s">
        <v>237</v>
      </c>
      <c r="F1853" s="247" t="s">
        <v>187</v>
      </c>
      <c r="G1853" s="247" t="s">
        <v>188</v>
      </c>
      <c r="H1853" s="908" t="s">
        <v>6801</v>
      </c>
      <c r="I1853" s="246" t="s">
        <v>6802</v>
      </c>
      <c r="J1853" s="220" t="s">
        <v>6803</v>
      </c>
      <c r="K1853" s="249">
        <v>43595</v>
      </c>
      <c r="L1853" s="249">
        <v>45056</v>
      </c>
      <c r="M1853" s="32">
        <v>48</v>
      </c>
      <c r="N1853" s="34">
        <v>24000000</v>
      </c>
      <c r="O1853" s="34">
        <f t="shared" si="143"/>
        <v>500000</v>
      </c>
      <c r="P1853" s="35">
        <v>24</v>
      </c>
      <c r="Q1853" s="36">
        <f t="shared" si="148"/>
        <v>12000000</v>
      </c>
      <c r="R1853" s="61">
        <f>'[1]MMKI Tahap 2'!J831</f>
        <v>1813800</v>
      </c>
      <c r="S1853" s="348">
        <f>'[1]MMKI Tahap 2'!F832</f>
        <v>2</v>
      </c>
      <c r="T1853" s="225">
        <f t="shared" si="145"/>
        <v>22186200</v>
      </c>
      <c r="U1853" s="174" t="s">
        <v>6789</v>
      </c>
    </row>
    <row r="1854" spans="1:21">
      <c r="A1854">
        <v>15</v>
      </c>
      <c r="B1854" s="29">
        <v>235</v>
      </c>
      <c r="C1854" s="262" t="s">
        <v>6804</v>
      </c>
      <c r="D1854" s="245" t="s">
        <v>236</v>
      </c>
      <c r="E1854" s="253" t="s">
        <v>237</v>
      </c>
      <c r="F1854" s="247" t="s">
        <v>187</v>
      </c>
      <c r="G1854" s="247" t="s">
        <v>188</v>
      </c>
      <c r="H1854" s="43" t="s">
        <v>5538</v>
      </c>
      <c r="I1854" s="911" t="s">
        <v>6805</v>
      </c>
      <c r="J1854" s="912" t="s">
        <v>5540</v>
      </c>
      <c r="K1854" s="910">
        <v>43607</v>
      </c>
      <c r="L1854" s="910">
        <v>45068</v>
      </c>
      <c r="M1854" s="44">
        <v>48</v>
      </c>
      <c r="N1854" s="46">
        <v>24000000</v>
      </c>
      <c r="O1854" s="46">
        <f t="shared" si="143"/>
        <v>500000</v>
      </c>
      <c r="P1854" s="35">
        <v>24</v>
      </c>
      <c r="Q1854" s="47">
        <f t="shared" si="148"/>
        <v>12000000</v>
      </c>
      <c r="R1854" s="41"/>
      <c r="S1854" s="48"/>
      <c r="T1854" s="225">
        <f t="shared" si="145"/>
        <v>24000000</v>
      </c>
      <c r="U1854" s="174" t="s">
        <v>6806</v>
      </c>
    </row>
    <row r="1855" spans="1:21">
      <c r="A1855">
        <v>16</v>
      </c>
      <c r="B1855" s="41">
        <v>236</v>
      </c>
      <c r="C1855" s="220" t="s">
        <v>6807</v>
      </c>
      <c r="D1855" s="221" t="s">
        <v>236</v>
      </c>
      <c r="E1855" s="246" t="s">
        <v>6788</v>
      </c>
      <c r="F1855" s="247" t="s">
        <v>187</v>
      </c>
      <c r="G1855" s="247" t="s">
        <v>188</v>
      </c>
      <c r="H1855" s="31" t="s">
        <v>6808</v>
      </c>
      <c r="I1855" s="29" t="s">
        <v>6809</v>
      </c>
      <c r="J1855" s="32" t="s">
        <v>6810</v>
      </c>
      <c r="K1855" s="254">
        <v>43990</v>
      </c>
      <c r="L1855" s="254">
        <v>45451</v>
      </c>
      <c r="M1855" s="32">
        <v>48</v>
      </c>
      <c r="N1855" s="185">
        <v>28800000</v>
      </c>
      <c r="O1855" s="185">
        <f t="shared" si="143"/>
        <v>600000</v>
      </c>
      <c r="P1855" s="74">
        <v>12</v>
      </c>
      <c r="Q1855" s="75">
        <f t="shared" si="148"/>
        <v>7200000</v>
      </c>
      <c r="R1855" s="29"/>
      <c r="S1855" s="62"/>
      <c r="T1855" s="185">
        <f t="shared" si="145"/>
        <v>28800000</v>
      </c>
      <c r="U1855" s="174" t="s">
        <v>6806</v>
      </c>
    </row>
    <row r="1856" spans="1:21">
      <c r="A1856">
        <v>17</v>
      </c>
      <c r="B1856" s="29">
        <v>237</v>
      </c>
      <c r="C1856" s="220" t="s">
        <v>6811</v>
      </c>
      <c r="D1856" s="245" t="s">
        <v>236</v>
      </c>
      <c r="E1856" s="246" t="s">
        <v>254</v>
      </c>
      <c r="F1856" s="247" t="s">
        <v>187</v>
      </c>
      <c r="G1856" s="247" t="s">
        <v>188</v>
      </c>
      <c r="H1856" s="248" t="s">
        <v>6812</v>
      </c>
      <c r="I1856" s="246" t="s">
        <v>6813</v>
      </c>
      <c r="J1856" s="220" t="s">
        <v>6814</v>
      </c>
      <c r="K1856" s="249">
        <v>43595</v>
      </c>
      <c r="L1856" s="249">
        <v>45056</v>
      </c>
      <c r="M1856" s="32">
        <v>48</v>
      </c>
      <c r="N1856" s="34">
        <v>40800000</v>
      </c>
      <c r="O1856" s="34">
        <f t="shared" si="143"/>
        <v>850000</v>
      </c>
      <c r="P1856" s="35">
        <v>24</v>
      </c>
      <c r="Q1856" s="47">
        <f t="shared" si="148"/>
        <v>20400000</v>
      </c>
      <c r="R1856" s="61">
        <f>'[1]MMKI Tahap 2'!J551</f>
        <v>2772959</v>
      </c>
      <c r="S1856" s="48">
        <f>'[1]MMKI Tahap 2'!F552</f>
        <v>3</v>
      </c>
      <c r="T1856" s="225">
        <f t="shared" si="145"/>
        <v>38027041</v>
      </c>
      <c r="U1856" s="174" t="s">
        <v>6806</v>
      </c>
    </row>
    <row r="1857" spans="1:21">
      <c r="A1857">
        <v>18</v>
      </c>
      <c r="B1857" s="41">
        <v>238</v>
      </c>
      <c r="C1857" s="220" t="s">
        <v>6815</v>
      </c>
      <c r="D1857" s="221" t="s">
        <v>236</v>
      </c>
      <c r="E1857" s="246" t="s">
        <v>6816</v>
      </c>
      <c r="F1857" s="247" t="s">
        <v>187</v>
      </c>
      <c r="G1857" s="247" t="s">
        <v>188</v>
      </c>
      <c r="H1857" s="31" t="s">
        <v>5600</v>
      </c>
      <c r="I1857" s="29" t="s">
        <v>5601</v>
      </c>
      <c r="J1857" s="32" t="s">
        <v>5602</v>
      </c>
      <c r="K1857" s="254">
        <v>43965</v>
      </c>
      <c r="L1857" s="254">
        <v>45426</v>
      </c>
      <c r="M1857" s="32">
        <v>48</v>
      </c>
      <c r="N1857" s="185">
        <v>28800000</v>
      </c>
      <c r="O1857" s="185">
        <f t="shared" si="143"/>
        <v>600000</v>
      </c>
      <c r="P1857" s="74">
        <v>12</v>
      </c>
      <c r="Q1857" s="75">
        <f t="shared" si="148"/>
        <v>7200000</v>
      </c>
      <c r="R1857" s="29"/>
      <c r="S1857" s="62"/>
      <c r="T1857" s="185">
        <f t="shared" si="145"/>
        <v>28800000</v>
      </c>
      <c r="U1857" s="174" t="s">
        <v>6806</v>
      </c>
    </row>
    <row r="1858" spans="1:21">
      <c r="A1858">
        <v>19</v>
      </c>
      <c r="B1858" s="29">
        <v>239</v>
      </c>
      <c r="C1858" s="220" t="s">
        <v>6817</v>
      </c>
      <c r="D1858" s="221" t="s">
        <v>236</v>
      </c>
      <c r="E1858" s="246" t="s">
        <v>6788</v>
      </c>
      <c r="F1858" s="247" t="s">
        <v>187</v>
      </c>
      <c r="G1858" s="247" t="s">
        <v>188</v>
      </c>
      <c r="H1858" s="31" t="s">
        <v>6818</v>
      </c>
      <c r="I1858" s="29" t="s">
        <v>6819</v>
      </c>
      <c r="J1858" s="32" t="s">
        <v>6820</v>
      </c>
      <c r="K1858" s="254">
        <v>43965</v>
      </c>
      <c r="L1858" s="254">
        <v>45426</v>
      </c>
      <c r="M1858" s="32">
        <v>48</v>
      </c>
      <c r="N1858" s="185">
        <v>28800000</v>
      </c>
      <c r="O1858" s="185">
        <f t="shared" si="143"/>
        <v>600000</v>
      </c>
      <c r="P1858" s="74">
        <v>12</v>
      </c>
      <c r="Q1858" s="75">
        <f t="shared" si="148"/>
        <v>7200000</v>
      </c>
      <c r="R1858" s="61">
        <f>'[1]MMKI Tahap 2'!J1667</f>
        <v>856450</v>
      </c>
      <c r="S1858" s="62">
        <f>'[1]MMKI Tahap 2'!F1668</f>
        <v>1</v>
      </c>
      <c r="T1858" s="185">
        <f t="shared" si="145"/>
        <v>27943550</v>
      </c>
      <c r="U1858" s="174" t="s">
        <v>6806</v>
      </c>
    </row>
    <row r="1859" spans="1:21">
      <c r="A1859">
        <v>20</v>
      </c>
      <c r="B1859" s="41">
        <v>240</v>
      </c>
      <c r="C1859" s="220" t="s">
        <v>6811</v>
      </c>
      <c r="D1859" s="245" t="s">
        <v>236</v>
      </c>
      <c r="E1859" s="246" t="s">
        <v>254</v>
      </c>
      <c r="F1859" s="247" t="s">
        <v>187</v>
      </c>
      <c r="G1859" s="247" t="s">
        <v>188</v>
      </c>
      <c r="H1859" s="248" t="s">
        <v>6821</v>
      </c>
      <c r="I1859" s="246" t="s">
        <v>6822</v>
      </c>
      <c r="J1859" s="220" t="s">
        <v>6823</v>
      </c>
      <c r="K1859" s="249">
        <v>43595</v>
      </c>
      <c r="L1859" s="249">
        <v>45056</v>
      </c>
      <c r="M1859" s="32">
        <v>48</v>
      </c>
      <c r="N1859" s="34">
        <v>40800000</v>
      </c>
      <c r="O1859" s="34">
        <f t="shared" si="143"/>
        <v>850000</v>
      </c>
      <c r="P1859" s="35">
        <v>24</v>
      </c>
      <c r="Q1859" s="47">
        <f t="shared" si="148"/>
        <v>20400000</v>
      </c>
      <c r="R1859" s="61">
        <f>'[1]MMKI Tahap 2'!J341</f>
        <v>2966253</v>
      </c>
      <c r="S1859" s="48">
        <f>'[1]MMKI Tahap 2'!F342</f>
        <v>4</v>
      </c>
      <c r="T1859" s="225">
        <f t="shared" si="145"/>
        <v>37833747</v>
      </c>
      <c r="U1859" s="174" t="s">
        <v>6806</v>
      </c>
    </row>
    <row r="1860" spans="1:21">
      <c r="A1860">
        <v>21</v>
      </c>
      <c r="B1860" s="29">
        <v>241</v>
      </c>
      <c r="C1860" s="220" t="s">
        <v>6742</v>
      </c>
      <c r="D1860" s="221" t="s">
        <v>236</v>
      </c>
      <c r="E1860" s="246" t="s">
        <v>237</v>
      </c>
      <c r="F1860" s="247" t="s">
        <v>187</v>
      </c>
      <c r="G1860" s="247" t="s">
        <v>188</v>
      </c>
      <c r="H1860" s="31" t="s">
        <v>6824</v>
      </c>
      <c r="I1860" s="29" t="s">
        <v>6825</v>
      </c>
      <c r="J1860" s="32" t="s">
        <v>6826</v>
      </c>
      <c r="K1860" s="254">
        <v>43990</v>
      </c>
      <c r="L1860" s="254">
        <v>45451</v>
      </c>
      <c r="M1860" s="32">
        <v>48</v>
      </c>
      <c r="N1860" s="185">
        <v>28800000</v>
      </c>
      <c r="O1860" s="185">
        <f t="shared" si="143"/>
        <v>600000</v>
      </c>
      <c r="P1860" s="74">
        <v>12</v>
      </c>
      <c r="Q1860" s="75">
        <f t="shared" si="148"/>
        <v>7200000</v>
      </c>
      <c r="R1860" s="61">
        <f>'[1]MMKI Tahap 2'!J1739</f>
        <v>398178</v>
      </c>
      <c r="S1860" s="62">
        <f>'[1]MMKI Tahap 2'!F1740</f>
        <v>1</v>
      </c>
      <c r="T1860" s="185">
        <f t="shared" si="145"/>
        <v>28401822</v>
      </c>
      <c r="U1860" s="174" t="s">
        <v>6827</v>
      </c>
    </row>
    <row r="1861" spans="1:21">
      <c r="A1861">
        <v>22</v>
      </c>
      <c r="B1861" s="41">
        <v>242</v>
      </c>
      <c r="C1861" s="220" t="s">
        <v>6804</v>
      </c>
      <c r="D1861" s="245" t="s">
        <v>236</v>
      </c>
      <c r="E1861" s="246" t="s">
        <v>237</v>
      </c>
      <c r="F1861" s="247" t="s">
        <v>187</v>
      </c>
      <c r="G1861" s="247" t="s">
        <v>188</v>
      </c>
      <c r="H1861" s="43" t="s">
        <v>5541</v>
      </c>
      <c r="I1861" s="913" t="s">
        <v>6828</v>
      </c>
      <c r="J1861" s="815" t="s">
        <v>5543</v>
      </c>
      <c r="K1861" s="249">
        <v>43607</v>
      </c>
      <c r="L1861" s="249">
        <v>45068</v>
      </c>
      <c r="M1861" s="32">
        <v>48</v>
      </c>
      <c r="N1861" s="34">
        <v>24000000</v>
      </c>
      <c r="O1861" s="34">
        <f t="shared" si="143"/>
        <v>500000</v>
      </c>
      <c r="P1861" s="35">
        <v>24</v>
      </c>
      <c r="Q1861" s="47">
        <f t="shared" si="148"/>
        <v>12000000</v>
      </c>
      <c r="R1861" s="29"/>
      <c r="S1861" s="48"/>
      <c r="T1861" s="225">
        <f t="shared" si="145"/>
        <v>24000000</v>
      </c>
      <c r="U1861" s="174" t="s">
        <v>6827</v>
      </c>
    </row>
    <row r="1862" spans="1:21">
      <c r="A1862">
        <v>23</v>
      </c>
      <c r="B1862" s="29">
        <v>243</v>
      </c>
      <c r="C1862" s="220" t="s">
        <v>6807</v>
      </c>
      <c r="D1862" s="221" t="s">
        <v>236</v>
      </c>
      <c r="E1862" s="246" t="s">
        <v>6788</v>
      </c>
      <c r="F1862" s="247" t="s">
        <v>187</v>
      </c>
      <c r="G1862" s="247" t="s">
        <v>188</v>
      </c>
      <c r="H1862" s="31" t="s">
        <v>6829</v>
      </c>
      <c r="I1862" s="29" t="s">
        <v>6830</v>
      </c>
      <c r="J1862" s="32" t="s">
        <v>6831</v>
      </c>
      <c r="K1862" s="254">
        <v>43990</v>
      </c>
      <c r="L1862" s="254">
        <v>45451</v>
      </c>
      <c r="M1862" s="32">
        <v>48</v>
      </c>
      <c r="N1862" s="185">
        <v>28800000</v>
      </c>
      <c r="O1862" s="185">
        <f t="shared" si="143"/>
        <v>600000</v>
      </c>
      <c r="P1862" s="116">
        <v>12</v>
      </c>
      <c r="Q1862" s="117">
        <f t="shared" si="148"/>
        <v>7200000</v>
      </c>
      <c r="R1862" s="29"/>
      <c r="S1862" s="62"/>
      <c r="T1862" s="185">
        <f t="shared" si="145"/>
        <v>28800000</v>
      </c>
      <c r="U1862" s="174" t="s">
        <v>6827</v>
      </c>
    </row>
    <row r="1863" spans="1:21" ht="17.45" customHeight="1">
      <c r="B1863" s="29">
        <v>244</v>
      </c>
      <c r="C1863" s="246" t="s">
        <v>6832</v>
      </c>
      <c r="D1863" s="596" t="s">
        <v>1705</v>
      </c>
      <c r="E1863" s="29" t="s">
        <v>1002</v>
      </c>
      <c r="F1863" s="30" t="s">
        <v>26</v>
      </c>
      <c r="G1863" s="30" t="s">
        <v>27</v>
      </c>
      <c r="H1863" s="223" t="s">
        <v>1734</v>
      </c>
      <c r="I1863" s="57" t="s">
        <v>1735</v>
      </c>
      <c r="J1863" s="57" t="s">
        <v>1736</v>
      </c>
      <c r="K1863" s="518">
        <v>43839</v>
      </c>
      <c r="L1863" s="518">
        <v>45300</v>
      </c>
      <c r="M1863" s="519">
        <v>48</v>
      </c>
      <c r="N1863" s="358">
        <v>33600000</v>
      </c>
      <c r="O1863" s="225">
        <f t="shared" ref="O1863:O1872" si="150">N1863/M1863</f>
        <v>700000</v>
      </c>
      <c r="P1863" s="35">
        <v>17</v>
      </c>
      <c r="Q1863" s="520">
        <f t="shared" si="148"/>
        <v>11900000</v>
      </c>
      <c r="R1863" s="61"/>
      <c r="S1863" s="348"/>
      <c r="T1863" s="225">
        <f t="shared" si="145"/>
        <v>33600000</v>
      </c>
      <c r="U1863" s="174"/>
    </row>
    <row r="1864" spans="1:21" ht="17.45" customHeight="1">
      <c r="B1864" s="29">
        <v>245</v>
      </c>
      <c r="C1864" s="354" t="s">
        <v>6833</v>
      </c>
      <c r="D1864" s="596" t="s">
        <v>1767</v>
      </c>
      <c r="E1864" s="29" t="s">
        <v>6834</v>
      </c>
      <c r="F1864" s="414" t="s">
        <v>26</v>
      </c>
      <c r="G1864" s="414" t="s">
        <v>27</v>
      </c>
      <c r="H1864" s="223" t="s">
        <v>6835</v>
      </c>
      <c r="I1864" s="57" t="s">
        <v>6836</v>
      </c>
      <c r="J1864" s="57" t="s">
        <v>6837</v>
      </c>
      <c r="K1864" s="518">
        <v>43843</v>
      </c>
      <c r="L1864" s="518">
        <v>44209</v>
      </c>
      <c r="M1864" s="519">
        <v>12</v>
      </c>
      <c r="N1864" s="358">
        <v>10800000</v>
      </c>
      <c r="O1864" s="64">
        <f t="shared" si="150"/>
        <v>900000</v>
      </c>
      <c r="P1864" s="35">
        <f t="shared" ref="P1864" ca="1" si="151">($P$3-K1864)/30</f>
        <v>24.077436361882672</v>
      </c>
      <c r="Q1864" s="520">
        <f t="shared" ca="1" si="148"/>
        <v>21600000</v>
      </c>
      <c r="R1864" s="61"/>
      <c r="S1864" s="348"/>
      <c r="T1864" s="225">
        <f t="shared" si="145"/>
        <v>10800000</v>
      </c>
      <c r="U1864" s="174"/>
    </row>
    <row r="1865" spans="1:21" ht="17.45" customHeight="1">
      <c r="A1865" s="284" t="s">
        <v>476</v>
      </c>
      <c r="B1865" s="29">
        <v>246</v>
      </c>
      <c r="C1865" s="246" t="s">
        <v>6838</v>
      </c>
      <c r="D1865" s="914" t="s">
        <v>1653</v>
      </c>
      <c r="E1865" s="246" t="s">
        <v>6839</v>
      </c>
      <c r="F1865" s="414" t="s">
        <v>26</v>
      </c>
      <c r="G1865" s="414" t="s">
        <v>27</v>
      </c>
      <c r="H1865" s="223" t="s">
        <v>6840</v>
      </c>
      <c r="I1865" s="57" t="s">
        <v>6841</v>
      </c>
      <c r="J1865" s="57" t="s">
        <v>6842</v>
      </c>
      <c r="K1865" s="415">
        <v>43614</v>
      </c>
      <c r="L1865" s="415">
        <v>44369</v>
      </c>
      <c r="M1865" s="64">
        <v>24</v>
      </c>
      <c r="N1865" s="501">
        <f>4800000+4800000</f>
        <v>9600000</v>
      </c>
      <c r="O1865" s="64">
        <f t="shared" si="150"/>
        <v>400000</v>
      </c>
      <c r="P1865" s="116">
        <v>24</v>
      </c>
      <c r="Q1865" s="117">
        <f>LEFT(P1865,2)*O1865</f>
        <v>9600000</v>
      </c>
      <c r="R1865" s="61">
        <f>[1]NTT!J177</f>
        <v>1540000</v>
      </c>
      <c r="S1865" s="348">
        <f>[1]NTT!F178</f>
        <v>0</v>
      </c>
      <c r="T1865" s="225">
        <f t="shared" si="145"/>
        <v>8060000</v>
      </c>
      <c r="U1865" s="174" t="s">
        <v>6843</v>
      </c>
    </row>
    <row r="1866" spans="1:21" ht="17.45" customHeight="1">
      <c r="B1866" s="29">
        <v>247</v>
      </c>
      <c r="C1866" s="246" t="s">
        <v>6844</v>
      </c>
      <c r="D1866" s="914" t="s">
        <v>1653</v>
      </c>
      <c r="E1866" s="246" t="s">
        <v>6571</v>
      </c>
      <c r="F1866" s="414" t="s">
        <v>26</v>
      </c>
      <c r="G1866" s="414" t="s">
        <v>27</v>
      </c>
      <c r="H1866" s="223" t="s">
        <v>6845</v>
      </c>
      <c r="I1866" s="57" t="s">
        <v>6846</v>
      </c>
      <c r="J1866" s="57" t="s">
        <v>6847</v>
      </c>
      <c r="K1866" s="415">
        <v>43951</v>
      </c>
      <c r="L1866" s="415">
        <v>44316</v>
      </c>
      <c r="M1866" s="64">
        <v>12</v>
      </c>
      <c r="N1866" s="501">
        <v>8460000</v>
      </c>
      <c r="O1866" s="64">
        <f t="shared" si="150"/>
        <v>705000</v>
      </c>
      <c r="P1866" s="116">
        <v>12</v>
      </c>
      <c r="Q1866" s="117">
        <f t="shared" ref="Q1866:Q1879" si="152">LEFT(P1866,2)*O1866</f>
        <v>8460000</v>
      </c>
      <c r="R1866" s="61">
        <f>[1]NTT!J563</f>
        <v>597666</v>
      </c>
      <c r="S1866" s="348">
        <f>[1]NTT!F564</f>
        <v>0</v>
      </c>
      <c r="T1866" s="225">
        <f t="shared" si="145"/>
        <v>7862334</v>
      </c>
      <c r="U1866" s="499"/>
    </row>
    <row r="1867" spans="1:21">
      <c r="A1867">
        <v>24</v>
      </c>
      <c r="B1867" s="29">
        <v>248</v>
      </c>
      <c r="C1867" s="220" t="s">
        <v>6848</v>
      </c>
      <c r="D1867" s="221" t="s">
        <v>236</v>
      </c>
      <c r="E1867" s="246" t="s">
        <v>6849</v>
      </c>
      <c r="F1867" s="247" t="s">
        <v>187</v>
      </c>
      <c r="G1867" s="247" t="s">
        <v>188</v>
      </c>
      <c r="H1867" s="31" t="s">
        <v>6850</v>
      </c>
      <c r="I1867" s="29" t="s">
        <v>6851</v>
      </c>
      <c r="J1867" s="32" t="s">
        <v>6852</v>
      </c>
      <c r="K1867" s="254">
        <v>43990</v>
      </c>
      <c r="L1867" s="254">
        <v>45451</v>
      </c>
      <c r="M1867" s="32">
        <v>48</v>
      </c>
      <c r="N1867" s="185">
        <v>28800000</v>
      </c>
      <c r="O1867" s="185">
        <f t="shared" si="150"/>
        <v>600000</v>
      </c>
      <c r="P1867" s="116">
        <v>1</v>
      </c>
      <c r="Q1867" s="117">
        <f t="shared" si="152"/>
        <v>600000</v>
      </c>
      <c r="R1867" s="29"/>
      <c r="S1867" s="348"/>
      <c r="T1867" s="185">
        <f t="shared" si="145"/>
        <v>28800000</v>
      </c>
      <c r="U1867" s="174" t="s">
        <v>6853</v>
      </c>
    </row>
    <row r="1868" spans="1:21">
      <c r="A1868">
        <v>25</v>
      </c>
      <c r="B1868" s="29">
        <v>249</v>
      </c>
      <c r="C1868" s="220" t="s">
        <v>6854</v>
      </c>
      <c r="D1868" s="221" t="s">
        <v>236</v>
      </c>
      <c r="E1868" s="246" t="s">
        <v>237</v>
      </c>
      <c r="F1868" s="247" t="s">
        <v>187</v>
      </c>
      <c r="G1868" s="247" t="s">
        <v>188</v>
      </c>
      <c r="H1868" s="31" t="s">
        <v>6855</v>
      </c>
      <c r="I1868" s="29" t="s">
        <v>6856</v>
      </c>
      <c r="J1868" s="32" t="s">
        <v>6857</v>
      </c>
      <c r="K1868" s="254">
        <v>43924</v>
      </c>
      <c r="L1868" s="254">
        <v>45385</v>
      </c>
      <c r="M1868" s="32">
        <v>48</v>
      </c>
      <c r="N1868" s="185">
        <v>28800000</v>
      </c>
      <c r="O1868" s="185">
        <f t="shared" si="150"/>
        <v>600000</v>
      </c>
      <c r="P1868" s="116">
        <v>15</v>
      </c>
      <c r="Q1868" s="117">
        <f t="shared" si="152"/>
        <v>9000000</v>
      </c>
      <c r="R1868" s="29"/>
      <c r="S1868" s="348"/>
      <c r="T1868" s="185">
        <f t="shared" si="145"/>
        <v>28800000</v>
      </c>
      <c r="U1868" s="174" t="s">
        <v>6853</v>
      </c>
    </row>
    <row r="1869" spans="1:21">
      <c r="A1869">
        <v>26</v>
      </c>
      <c r="B1869" s="29">
        <v>250</v>
      </c>
      <c r="C1869" s="220" t="s">
        <v>235</v>
      </c>
      <c r="D1869" s="221" t="s">
        <v>236</v>
      </c>
      <c r="E1869" s="246" t="s">
        <v>237</v>
      </c>
      <c r="F1869" s="247" t="s">
        <v>187</v>
      </c>
      <c r="G1869" s="247" t="s">
        <v>188</v>
      </c>
      <c r="H1869" s="908" t="s">
        <v>5366</v>
      </c>
      <c r="I1869" s="246" t="s">
        <v>5367</v>
      </c>
      <c r="J1869" s="220" t="s">
        <v>5368</v>
      </c>
      <c r="K1869" s="249">
        <v>43595</v>
      </c>
      <c r="L1869" s="249">
        <v>45056</v>
      </c>
      <c r="M1869" s="32">
        <v>48</v>
      </c>
      <c r="N1869" s="34">
        <v>24000000</v>
      </c>
      <c r="O1869" s="34">
        <f t="shared" si="150"/>
        <v>500000</v>
      </c>
      <c r="P1869" s="35">
        <v>25</v>
      </c>
      <c r="Q1869" s="36">
        <f t="shared" si="152"/>
        <v>12500000</v>
      </c>
      <c r="R1869" s="61">
        <f>'[1]MMKI Tahap 2'!J970</f>
        <v>6581922</v>
      </c>
      <c r="S1869" s="348">
        <f>'[1]MMKI Tahap 2'!F971</f>
        <v>4</v>
      </c>
      <c r="T1869" s="225">
        <f t="shared" ref="T1869:T1932" si="153">N1869-R1869</f>
        <v>17418078</v>
      </c>
      <c r="U1869" s="174" t="s">
        <v>6858</v>
      </c>
    </row>
    <row r="1870" spans="1:21" ht="17.45" customHeight="1">
      <c r="B1870" s="29">
        <v>251</v>
      </c>
      <c r="C1870" s="377" t="s">
        <v>6859</v>
      </c>
      <c r="D1870" s="647" t="s">
        <v>6860</v>
      </c>
      <c r="E1870" s="246" t="s">
        <v>5383</v>
      </c>
      <c r="F1870" s="210"/>
      <c r="G1870" s="210"/>
      <c r="H1870" s="211" t="s">
        <v>6861</v>
      </c>
      <c r="I1870" s="212" t="s">
        <v>6862</v>
      </c>
      <c r="J1870" s="212" t="s">
        <v>6863</v>
      </c>
      <c r="K1870" s="213">
        <v>44232</v>
      </c>
      <c r="L1870" s="213">
        <v>44597</v>
      </c>
      <c r="M1870" s="214">
        <v>12</v>
      </c>
      <c r="N1870" s="215">
        <v>7500000</v>
      </c>
      <c r="O1870" s="214">
        <f>N1870/M1870</f>
        <v>625000</v>
      </c>
      <c r="P1870" s="116">
        <v>5</v>
      </c>
      <c r="Q1870" s="117">
        <f t="shared" si="152"/>
        <v>3125000</v>
      </c>
      <c r="R1870" s="105">
        <f>'[1]Kartika Utama'!J205</f>
        <v>2891111</v>
      </c>
      <c r="S1870" s="218">
        <f>'[1]Kartika Utama'!F206</f>
        <v>1</v>
      </c>
      <c r="T1870" s="219">
        <f t="shared" si="153"/>
        <v>4608889</v>
      </c>
      <c r="U1870" s="174" t="s">
        <v>6864</v>
      </c>
    </row>
    <row r="1871" spans="1:21" ht="17.45" customHeight="1">
      <c r="B1871" s="29">
        <v>252</v>
      </c>
      <c r="C1871" s="377" t="s">
        <v>6865</v>
      </c>
      <c r="D1871" s="647" t="s">
        <v>6860</v>
      </c>
      <c r="E1871" s="246" t="s">
        <v>5383</v>
      </c>
      <c r="F1871" s="210"/>
      <c r="G1871" s="210"/>
      <c r="H1871" s="211" t="s">
        <v>6866</v>
      </c>
      <c r="I1871" s="212" t="s">
        <v>6867</v>
      </c>
      <c r="J1871" s="212" t="s">
        <v>6868</v>
      </c>
      <c r="K1871" s="213">
        <v>44225</v>
      </c>
      <c r="L1871" s="213">
        <v>44590</v>
      </c>
      <c r="M1871" s="214">
        <v>12</v>
      </c>
      <c r="N1871" s="215">
        <v>7500000</v>
      </c>
      <c r="O1871" s="214">
        <f>N1871/M1871</f>
        <v>625000</v>
      </c>
      <c r="P1871" s="116">
        <v>5</v>
      </c>
      <c r="Q1871" s="117">
        <f t="shared" si="152"/>
        <v>3125000</v>
      </c>
      <c r="R1871" s="105">
        <f>'[1]Kartika Utama'!J136</f>
        <v>2456074</v>
      </c>
      <c r="S1871" s="218">
        <f>'[1]Kartika Utama'!F137</f>
        <v>2</v>
      </c>
      <c r="T1871" s="219">
        <f t="shared" si="153"/>
        <v>5043926</v>
      </c>
      <c r="U1871" s="174" t="s">
        <v>6864</v>
      </c>
    </row>
    <row r="1872" spans="1:21" ht="17.45" customHeight="1">
      <c r="B1872" s="29">
        <v>253</v>
      </c>
      <c r="C1872" s="377" t="s">
        <v>6859</v>
      </c>
      <c r="D1872" s="647" t="s">
        <v>6860</v>
      </c>
      <c r="E1872" s="246" t="s">
        <v>5383</v>
      </c>
      <c r="F1872" s="210"/>
      <c r="G1872" s="210"/>
      <c r="H1872" s="211" t="s">
        <v>6869</v>
      </c>
      <c r="I1872" s="212" t="s">
        <v>6870</v>
      </c>
      <c r="J1872" s="212" t="s">
        <v>6871</v>
      </c>
      <c r="K1872" s="213">
        <v>44232</v>
      </c>
      <c r="L1872" s="213">
        <v>44597</v>
      </c>
      <c r="M1872" s="214">
        <v>12</v>
      </c>
      <c r="N1872" s="215">
        <v>7500000</v>
      </c>
      <c r="O1872" s="214">
        <f t="shared" ref="O1872:O1879" si="154">N1872/M1872</f>
        <v>625000</v>
      </c>
      <c r="P1872" s="116">
        <v>5</v>
      </c>
      <c r="Q1872" s="117">
        <f t="shared" si="152"/>
        <v>3125000</v>
      </c>
      <c r="R1872" s="105">
        <f>'[1]Kartika Utama'!J31</f>
        <v>3203300</v>
      </c>
      <c r="S1872" s="218">
        <f>'[1]Kartika Utama'!F32</f>
        <v>2</v>
      </c>
      <c r="T1872" s="219">
        <f t="shared" si="153"/>
        <v>4296700</v>
      </c>
      <c r="U1872" s="174" t="s">
        <v>6864</v>
      </c>
    </row>
    <row r="1873" spans="1:22" ht="17.45" customHeight="1">
      <c r="B1873" s="29">
        <v>254</v>
      </c>
      <c r="C1873" s="380" t="s">
        <v>6872</v>
      </c>
      <c r="D1873" s="668" t="s">
        <v>6860</v>
      </c>
      <c r="E1873" s="246" t="s">
        <v>5383</v>
      </c>
      <c r="F1873" s="220"/>
      <c r="G1873" s="220"/>
      <c r="H1873" s="223" t="s">
        <v>6873</v>
      </c>
      <c r="I1873" s="57" t="s">
        <v>6874</v>
      </c>
      <c r="J1873" s="57" t="s">
        <v>6875</v>
      </c>
      <c r="K1873" s="415">
        <v>44235</v>
      </c>
      <c r="L1873" s="415">
        <v>44600</v>
      </c>
      <c r="M1873" s="64">
        <v>12</v>
      </c>
      <c r="N1873" s="358">
        <v>7500000</v>
      </c>
      <c r="O1873" s="64">
        <f t="shared" si="154"/>
        <v>625000</v>
      </c>
      <c r="P1873" s="116">
        <v>5</v>
      </c>
      <c r="Q1873" s="117">
        <f t="shared" si="152"/>
        <v>3125000</v>
      </c>
      <c r="R1873" s="61">
        <f>'[1]Kartika Utama'!J240</f>
        <v>2768150</v>
      </c>
      <c r="S1873" s="118">
        <f>'[1]Kartika Utama'!F241</f>
        <v>2</v>
      </c>
      <c r="T1873" s="225">
        <f t="shared" si="153"/>
        <v>4731850</v>
      </c>
      <c r="U1873" s="174" t="s">
        <v>6864</v>
      </c>
    </row>
    <row r="1874" spans="1:22" ht="17.45" customHeight="1">
      <c r="B1874" s="29">
        <v>255</v>
      </c>
      <c r="C1874" s="758" t="s">
        <v>6876</v>
      </c>
      <c r="D1874" s="915" t="s">
        <v>1231</v>
      </c>
      <c r="E1874" s="916" t="s">
        <v>6877</v>
      </c>
      <c r="F1874" s="917" t="s">
        <v>26</v>
      </c>
      <c r="G1874" s="917" t="s">
        <v>27</v>
      </c>
      <c r="H1874" s="356" t="s">
        <v>6878</v>
      </c>
      <c r="I1874" s="210" t="s">
        <v>6189</v>
      </c>
      <c r="J1874" s="210" t="s">
        <v>6879</v>
      </c>
      <c r="K1874" s="379">
        <v>43536</v>
      </c>
      <c r="L1874" s="379">
        <v>43902</v>
      </c>
      <c r="M1874" s="214">
        <v>12</v>
      </c>
      <c r="N1874" s="918">
        <v>16800000</v>
      </c>
      <c r="O1874" s="214">
        <f t="shared" si="154"/>
        <v>1400000</v>
      </c>
      <c r="P1874" s="103">
        <f ca="1">($P$3-K1874)/30</f>
        <v>34.310769695216003</v>
      </c>
      <c r="Q1874" s="569">
        <f t="shared" ca="1" si="152"/>
        <v>47600000</v>
      </c>
      <c r="R1874" s="105">
        <f>[1]TUV!J31</f>
        <v>1615340</v>
      </c>
      <c r="S1874" s="919">
        <f>[1]TUV!F32</f>
        <v>1</v>
      </c>
      <c r="T1874" s="630">
        <f t="shared" si="153"/>
        <v>15184660</v>
      </c>
      <c r="U1874" s="174" t="s">
        <v>6880</v>
      </c>
    </row>
    <row r="1875" spans="1:22" ht="17.45" customHeight="1">
      <c r="A1875" s="159" t="s">
        <v>183</v>
      </c>
      <c r="B1875" s="29">
        <v>256</v>
      </c>
      <c r="C1875" s="920" t="s">
        <v>6881</v>
      </c>
      <c r="D1875" s="221" t="s">
        <v>215</v>
      </c>
      <c r="E1875" s="55" t="s">
        <v>1980</v>
      </c>
      <c r="F1875" s="222" t="s">
        <v>26</v>
      </c>
      <c r="G1875" s="222" t="s">
        <v>27</v>
      </c>
      <c r="H1875" s="223" t="s">
        <v>6882</v>
      </c>
      <c r="I1875" s="57" t="s">
        <v>4390</v>
      </c>
      <c r="J1875" s="57" t="s">
        <v>4391</v>
      </c>
      <c r="K1875" s="224">
        <v>42453</v>
      </c>
      <c r="L1875" s="921">
        <v>44644</v>
      </c>
      <c r="M1875" s="64">
        <v>72</v>
      </c>
      <c r="N1875" s="64">
        <f>50400000+16200000+16650000+15600000</f>
        <v>98850000</v>
      </c>
      <c r="O1875" s="64">
        <f t="shared" si="154"/>
        <v>1372916.6666666667</v>
      </c>
      <c r="P1875" s="116">
        <v>65</v>
      </c>
      <c r="Q1875" s="117">
        <f t="shared" si="152"/>
        <v>89239583.333333343</v>
      </c>
      <c r="R1875" s="61">
        <f>'[1]Steel Center'!J89</f>
        <v>42586285</v>
      </c>
      <c r="S1875" s="259">
        <f>'[1]Steel Center'!F90</f>
        <v>18</v>
      </c>
      <c r="T1875" s="38">
        <f t="shared" si="153"/>
        <v>56263715</v>
      </c>
      <c r="U1875" s="174" t="s">
        <v>6883</v>
      </c>
      <c r="V1875" s="4" t="s">
        <v>6884</v>
      </c>
    </row>
    <row r="1876" spans="1:22" ht="17.45" customHeight="1">
      <c r="B1876" s="29">
        <v>257</v>
      </c>
      <c r="C1876" s="132" t="s">
        <v>6885</v>
      </c>
      <c r="D1876" s="28" t="s">
        <v>6886</v>
      </c>
      <c r="E1876" s="120" t="s">
        <v>85</v>
      </c>
      <c r="F1876" s="922" t="s">
        <v>26</v>
      </c>
      <c r="G1876" s="922" t="s">
        <v>27</v>
      </c>
      <c r="H1876" s="122" t="s">
        <v>6887</v>
      </c>
      <c r="I1876" s="123" t="s">
        <v>6888</v>
      </c>
      <c r="J1876" s="123" t="s">
        <v>6889</v>
      </c>
      <c r="K1876" s="124">
        <v>43256</v>
      </c>
      <c r="L1876" s="124">
        <v>44352</v>
      </c>
      <c r="M1876" s="125">
        <v>36</v>
      </c>
      <c r="N1876" s="126">
        <v>46290519</v>
      </c>
      <c r="O1876" s="60">
        <f t="shared" si="154"/>
        <v>1285847.75</v>
      </c>
      <c r="P1876" s="50">
        <v>36</v>
      </c>
      <c r="Q1876" s="75">
        <f t="shared" si="152"/>
        <v>46290519</v>
      </c>
      <c r="R1876" s="127">
        <f>[1]KRM!J2023</f>
        <v>17292090</v>
      </c>
      <c r="S1876" s="48">
        <f>[1]KRM!F2024</f>
        <v>11</v>
      </c>
      <c r="T1876" s="108">
        <f t="shared" si="153"/>
        <v>28998429</v>
      </c>
    </row>
    <row r="1877" spans="1:22" ht="17.45" customHeight="1">
      <c r="B1877" s="29">
        <v>258</v>
      </c>
      <c r="C1877" s="819" t="s">
        <v>6890</v>
      </c>
      <c r="D1877" s="53" t="s">
        <v>6891</v>
      </c>
      <c r="E1877" s="107" t="s">
        <v>136</v>
      </c>
      <c r="F1877" s="30" t="s">
        <v>26</v>
      </c>
      <c r="G1877" s="30" t="s">
        <v>27</v>
      </c>
      <c r="H1877" s="112" t="s">
        <v>6892</v>
      </c>
      <c r="I1877" s="113" t="s">
        <v>6893</v>
      </c>
      <c r="J1877" s="113" t="s">
        <v>6894</v>
      </c>
      <c r="K1877" s="58">
        <v>43234</v>
      </c>
      <c r="L1877" s="58">
        <v>44330</v>
      </c>
      <c r="M1877" s="125">
        <v>36</v>
      </c>
      <c r="N1877" s="115">
        <v>70077207</v>
      </c>
      <c r="O1877" s="64">
        <f t="shared" si="154"/>
        <v>1946589.0833333333</v>
      </c>
      <c r="P1877" s="35">
        <v>36</v>
      </c>
      <c r="Q1877" s="117">
        <f t="shared" si="152"/>
        <v>70077207</v>
      </c>
      <c r="R1877" s="61">
        <f>[1]KRM!J1965</f>
        <v>28004899</v>
      </c>
      <c r="S1877" s="48">
        <f>[1]KRM!F1966</f>
        <v>13</v>
      </c>
      <c r="T1877" s="108">
        <f t="shared" si="153"/>
        <v>42072308</v>
      </c>
    </row>
    <row r="1878" spans="1:22" ht="17.45" customHeight="1">
      <c r="B1878" s="29">
        <v>259</v>
      </c>
      <c r="C1878" s="819" t="s">
        <v>6895</v>
      </c>
      <c r="D1878" s="53" t="s">
        <v>6896</v>
      </c>
      <c r="E1878" s="107" t="s">
        <v>136</v>
      </c>
      <c r="F1878" s="30" t="s">
        <v>26</v>
      </c>
      <c r="G1878" s="30" t="s">
        <v>27</v>
      </c>
      <c r="H1878" s="112" t="s">
        <v>6897</v>
      </c>
      <c r="I1878" s="113" t="s">
        <v>6898</v>
      </c>
      <c r="J1878" s="113" t="s">
        <v>6899</v>
      </c>
      <c r="K1878" s="58">
        <v>43256</v>
      </c>
      <c r="L1878" s="58">
        <v>44352</v>
      </c>
      <c r="M1878" s="125">
        <v>36</v>
      </c>
      <c r="N1878" s="115">
        <v>70200000</v>
      </c>
      <c r="O1878" s="64">
        <f t="shared" si="154"/>
        <v>1950000</v>
      </c>
      <c r="P1878" s="35">
        <v>36</v>
      </c>
      <c r="Q1878" s="117">
        <f t="shared" si="152"/>
        <v>70200000</v>
      </c>
      <c r="R1878" s="61">
        <f>[1]KRM!J2477</f>
        <v>23619888</v>
      </c>
      <c r="S1878" s="48">
        <f>[1]KRM!F2478</f>
        <v>10</v>
      </c>
      <c r="T1878" s="108">
        <f t="shared" si="153"/>
        <v>46580112</v>
      </c>
    </row>
    <row r="1879" spans="1:22" ht="17.45" customHeight="1">
      <c r="B1879" s="29">
        <v>260</v>
      </c>
      <c r="C1879" s="114" t="s">
        <v>6900</v>
      </c>
      <c r="D1879" s="53" t="s">
        <v>6901</v>
      </c>
      <c r="E1879" s="107" t="s">
        <v>136</v>
      </c>
      <c r="F1879" s="30" t="s">
        <v>26</v>
      </c>
      <c r="G1879" s="30" t="s">
        <v>27</v>
      </c>
      <c r="H1879" s="112" t="s">
        <v>6902</v>
      </c>
      <c r="I1879" s="113" t="s">
        <v>6903</v>
      </c>
      <c r="J1879" s="113" t="s">
        <v>6904</v>
      </c>
      <c r="K1879" s="58">
        <v>43287</v>
      </c>
      <c r="L1879" s="58">
        <v>44383</v>
      </c>
      <c r="M1879" s="114">
        <v>36</v>
      </c>
      <c r="N1879" s="115">
        <v>70200000</v>
      </c>
      <c r="O1879" s="64">
        <f t="shared" si="154"/>
        <v>1950000</v>
      </c>
      <c r="P1879" s="35">
        <v>36</v>
      </c>
      <c r="Q1879" s="117">
        <f t="shared" si="152"/>
        <v>70200000</v>
      </c>
      <c r="R1879" s="61">
        <f>[1]KRM!J2307</f>
        <v>27695979</v>
      </c>
      <c r="S1879" s="62">
        <f>[1]KRM!F2308</f>
        <v>12</v>
      </c>
      <c r="T1879" s="38">
        <f t="shared" si="153"/>
        <v>42504021</v>
      </c>
    </row>
    <row r="1880" spans="1:22" ht="17.45" customHeight="1">
      <c r="B1880" s="29">
        <v>261</v>
      </c>
      <c r="C1880" s="377" t="s">
        <v>6905</v>
      </c>
      <c r="D1880" s="647" t="s">
        <v>6860</v>
      </c>
      <c r="E1880" s="209" t="s">
        <v>79</v>
      </c>
      <c r="F1880" s="210"/>
      <c r="G1880" s="210"/>
      <c r="H1880" s="211" t="s">
        <v>6906</v>
      </c>
      <c r="I1880" s="212" t="s">
        <v>6907</v>
      </c>
      <c r="J1880" s="212" t="s">
        <v>6908</v>
      </c>
      <c r="K1880" s="213">
        <v>44215</v>
      </c>
      <c r="L1880" s="213">
        <v>44580</v>
      </c>
      <c r="M1880" s="214">
        <v>12</v>
      </c>
      <c r="N1880" s="215">
        <v>4200000</v>
      </c>
      <c r="O1880" s="214">
        <f>N1880/M1880</f>
        <v>350000</v>
      </c>
      <c r="P1880" s="116">
        <f ca="1">($P$3-K1880)/30</f>
        <v>11.677436361882672</v>
      </c>
      <c r="Q1880" s="117">
        <f ca="1">LEFT(P1880,2)*O1880</f>
        <v>3850000</v>
      </c>
      <c r="R1880" s="105"/>
      <c r="S1880" s="218"/>
      <c r="T1880" s="38">
        <f t="shared" si="153"/>
        <v>4200000</v>
      </c>
      <c r="U1880" s="174"/>
    </row>
    <row r="1881" spans="1:22" ht="17.45" customHeight="1">
      <c r="B1881" s="29">
        <v>262</v>
      </c>
      <c r="C1881" s="377" t="s">
        <v>6905</v>
      </c>
      <c r="D1881" s="647" t="s">
        <v>6860</v>
      </c>
      <c r="E1881" s="209" t="s">
        <v>79</v>
      </c>
      <c r="F1881" s="210"/>
      <c r="G1881" s="210"/>
      <c r="H1881" s="211" t="s">
        <v>6909</v>
      </c>
      <c r="I1881" s="212" t="s">
        <v>6910</v>
      </c>
      <c r="J1881" s="212" t="s">
        <v>6911</v>
      </c>
      <c r="K1881" s="213">
        <v>44215</v>
      </c>
      <c r="L1881" s="213">
        <v>44580</v>
      </c>
      <c r="M1881" s="214">
        <v>12</v>
      </c>
      <c r="N1881" s="215">
        <v>4200000</v>
      </c>
      <c r="O1881" s="214">
        <f>N1881/M1881</f>
        <v>350000</v>
      </c>
      <c r="P1881" s="116">
        <f t="shared" ref="P1881:P1888" ca="1" si="155">($P$3-K1881)/30</f>
        <v>11.677436361882672</v>
      </c>
      <c r="Q1881" s="117">
        <f t="shared" ref="Q1881:Q1888" ca="1" si="156">LEFT(P1881,2)*O1881</f>
        <v>3850000</v>
      </c>
      <c r="R1881" s="105"/>
      <c r="S1881" s="218"/>
      <c r="T1881" s="38">
        <f t="shared" si="153"/>
        <v>4200000</v>
      </c>
      <c r="U1881" s="174"/>
    </row>
    <row r="1882" spans="1:22" ht="17.45" customHeight="1">
      <c r="B1882" s="29">
        <v>263</v>
      </c>
      <c r="C1882" s="377" t="s">
        <v>6912</v>
      </c>
      <c r="D1882" s="647" t="s">
        <v>6860</v>
      </c>
      <c r="E1882" s="209" t="s">
        <v>988</v>
      </c>
      <c r="F1882" s="210"/>
      <c r="G1882" s="210"/>
      <c r="H1882" s="211" t="s">
        <v>6913</v>
      </c>
      <c r="I1882" s="212" t="s">
        <v>6914</v>
      </c>
      <c r="J1882" s="212" t="s">
        <v>6915</v>
      </c>
      <c r="K1882" s="213">
        <v>44215</v>
      </c>
      <c r="L1882" s="213">
        <v>44580</v>
      </c>
      <c r="M1882" s="214">
        <v>12</v>
      </c>
      <c r="N1882" s="215">
        <v>7800000</v>
      </c>
      <c r="O1882" s="214">
        <f>N1882/M1882</f>
        <v>650000</v>
      </c>
      <c r="P1882" s="116">
        <f t="shared" ca="1" si="155"/>
        <v>11.677436361882672</v>
      </c>
      <c r="Q1882" s="117">
        <f t="shared" ca="1" si="156"/>
        <v>7150000</v>
      </c>
      <c r="R1882" s="105"/>
      <c r="S1882" s="218"/>
      <c r="T1882" s="38">
        <f t="shared" si="153"/>
        <v>7800000</v>
      </c>
      <c r="U1882" s="174"/>
    </row>
    <row r="1883" spans="1:22" ht="17.45" customHeight="1">
      <c r="B1883" s="29">
        <v>264</v>
      </c>
      <c r="C1883" s="377" t="s">
        <v>6865</v>
      </c>
      <c r="D1883" s="647" t="s">
        <v>6860</v>
      </c>
      <c r="E1883" s="246" t="s">
        <v>5383</v>
      </c>
      <c r="F1883" s="210"/>
      <c r="G1883" s="210"/>
      <c r="H1883" s="211" t="s">
        <v>6916</v>
      </c>
      <c r="I1883" s="212" t="s">
        <v>6917</v>
      </c>
      <c r="J1883" s="212" t="s">
        <v>6918</v>
      </c>
      <c r="K1883" s="213">
        <v>44225</v>
      </c>
      <c r="L1883" s="213">
        <v>44590</v>
      </c>
      <c r="M1883" s="214">
        <v>12</v>
      </c>
      <c r="N1883" s="215">
        <v>7500000</v>
      </c>
      <c r="O1883" s="214">
        <f>N1883/M1883</f>
        <v>625000</v>
      </c>
      <c r="P1883" s="116">
        <f t="shared" ca="1" si="155"/>
        <v>11.344103028549338</v>
      </c>
      <c r="Q1883" s="117">
        <f t="shared" ca="1" si="156"/>
        <v>6875000</v>
      </c>
      <c r="R1883" s="105">
        <f>'[1]Kartika Utama'!J67</f>
        <v>3230507</v>
      </c>
      <c r="S1883" s="218">
        <f>'[1]Kartika Utama'!F68</f>
        <v>3</v>
      </c>
      <c r="T1883" s="38">
        <f t="shared" si="153"/>
        <v>4269493</v>
      </c>
      <c r="U1883" s="174"/>
    </row>
    <row r="1884" spans="1:22" ht="17.45" customHeight="1">
      <c r="B1884" s="29">
        <v>265</v>
      </c>
      <c r="C1884" s="377" t="s">
        <v>6865</v>
      </c>
      <c r="D1884" s="647" t="s">
        <v>6860</v>
      </c>
      <c r="E1884" s="246" t="s">
        <v>5383</v>
      </c>
      <c r="F1884" s="210"/>
      <c r="G1884" s="210"/>
      <c r="H1884" s="211" t="s">
        <v>5903</v>
      </c>
      <c r="I1884" s="212" t="s">
        <v>5904</v>
      </c>
      <c r="J1884" s="212" t="s">
        <v>5905</v>
      </c>
      <c r="K1884" s="213">
        <v>44225</v>
      </c>
      <c r="L1884" s="213">
        <v>44590</v>
      </c>
      <c r="M1884" s="214">
        <v>12</v>
      </c>
      <c r="N1884" s="215">
        <v>7500000</v>
      </c>
      <c r="O1884" s="214">
        <f t="shared" ref="O1884" si="157">N1884/M1884</f>
        <v>625000</v>
      </c>
      <c r="P1884" s="116">
        <f t="shared" ca="1" si="155"/>
        <v>11.344103028549338</v>
      </c>
      <c r="Q1884" s="117">
        <f t="shared" ca="1" si="156"/>
        <v>6875000</v>
      </c>
      <c r="R1884" s="105">
        <f>'[1]Kartika Utama'!J171</f>
        <v>2454074</v>
      </c>
      <c r="S1884" s="218">
        <f>'[1]Kartika Utama'!F172</f>
        <v>2</v>
      </c>
      <c r="T1884" s="38">
        <f t="shared" si="153"/>
        <v>5045926</v>
      </c>
      <c r="U1884" s="174"/>
    </row>
    <row r="1885" spans="1:22" ht="17.45" customHeight="1">
      <c r="B1885" s="29">
        <v>266</v>
      </c>
      <c r="C1885" s="377" t="s">
        <v>6919</v>
      </c>
      <c r="D1885" s="647" t="s">
        <v>6860</v>
      </c>
      <c r="E1885" s="246" t="s">
        <v>5383</v>
      </c>
      <c r="F1885" s="210"/>
      <c r="G1885" s="210"/>
      <c r="H1885" s="211" t="s">
        <v>5906</v>
      </c>
      <c r="I1885" s="212" t="s">
        <v>5907</v>
      </c>
      <c r="J1885" s="212" t="s">
        <v>5908</v>
      </c>
      <c r="K1885" s="213">
        <v>44232</v>
      </c>
      <c r="L1885" s="213">
        <v>44597</v>
      </c>
      <c r="M1885" s="214">
        <v>12</v>
      </c>
      <c r="N1885" s="215">
        <v>7500000</v>
      </c>
      <c r="O1885" s="214">
        <f>N1885/M1885</f>
        <v>625000</v>
      </c>
      <c r="P1885" s="116">
        <f t="shared" ca="1" si="155"/>
        <v>11.110769695216003</v>
      </c>
      <c r="Q1885" s="117">
        <f t="shared" ca="1" si="156"/>
        <v>6875000</v>
      </c>
      <c r="R1885" s="105">
        <f>'[1]Kartika Utama'!J102</f>
        <v>7161459</v>
      </c>
      <c r="S1885" s="218">
        <f>'[1]Kartika Utama'!F103</f>
        <v>3</v>
      </c>
      <c r="T1885" s="38">
        <f t="shared" si="153"/>
        <v>338541</v>
      </c>
      <c r="U1885" s="174"/>
    </row>
    <row r="1886" spans="1:22" ht="17.45" customHeight="1">
      <c r="B1886" s="29">
        <v>267</v>
      </c>
      <c r="C1886" s="377" t="s">
        <v>6920</v>
      </c>
      <c r="D1886" s="647" t="s">
        <v>6860</v>
      </c>
      <c r="E1886" s="246" t="s">
        <v>6921</v>
      </c>
      <c r="F1886" s="210"/>
      <c r="G1886" s="210"/>
      <c r="H1886" s="211" t="s">
        <v>6922</v>
      </c>
      <c r="I1886" s="212" t="s">
        <v>6923</v>
      </c>
      <c r="J1886" s="212" t="s">
        <v>6924</v>
      </c>
      <c r="K1886" s="213">
        <v>44250</v>
      </c>
      <c r="L1886" s="213">
        <v>44615</v>
      </c>
      <c r="M1886" s="214">
        <v>12</v>
      </c>
      <c r="N1886" s="215">
        <v>7200000</v>
      </c>
      <c r="O1886" s="214">
        <f>N1886/M1886</f>
        <v>600000</v>
      </c>
      <c r="P1886" s="116">
        <f t="shared" ca="1" si="155"/>
        <v>10.510769695216004</v>
      </c>
      <c r="Q1886" s="117">
        <f t="shared" ca="1" si="156"/>
        <v>6000000</v>
      </c>
      <c r="R1886" s="105"/>
      <c r="S1886" s="218"/>
      <c r="T1886" s="38">
        <f t="shared" si="153"/>
        <v>7200000</v>
      </c>
      <c r="U1886" s="174"/>
    </row>
    <row r="1887" spans="1:22" ht="17.45" customHeight="1">
      <c r="B1887" s="29">
        <v>268</v>
      </c>
      <c r="C1887" s="377" t="s">
        <v>6920</v>
      </c>
      <c r="D1887" s="647" t="s">
        <v>6860</v>
      </c>
      <c r="E1887" s="246" t="s">
        <v>6921</v>
      </c>
      <c r="F1887" s="210"/>
      <c r="G1887" s="210"/>
      <c r="H1887" s="211" t="s">
        <v>6925</v>
      </c>
      <c r="I1887" s="212" t="s">
        <v>6926</v>
      </c>
      <c r="J1887" s="212" t="s">
        <v>6927</v>
      </c>
      <c r="K1887" s="213">
        <v>44250</v>
      </c>
      <c r="L1887" s="213">
        <v>44615</v>
      </c>
      <c r="M1887" s="214">
        <v>12</v>
      </c>
      <c r="N1887" s="215">
        <v>7200000</v>
      </c>
      <c r="O1887" s="214">
        <f t="shared" ref="O1887:O1906" si="158">N1887/M1887</f>
        <v>600000</v>
      </c>
      <c r="P1887" s="116">
        <f t="shared" ca="1" si="155"/>
        <v>10.510769695216004</v>
      </c>
      <c r="Q1887" s="117">
        <f t="shared" ca="1" si="156"/>
        <v>6000000</v>
      </c>
      <c r="R1887" s="105"/>
      <c r="S1887" s="218"/>
      <c r="T1887" s="38">
        <f t="shared" si="153"/>
        <v>7200000</v>
      </c>
      <c r="U1887" s="174"/>
    </row>
    <row r="1888" spans="1:22" ht="17.45" customHeight="1">
      <c r="B1888" s="29">
        <v>269</v>
      </c>
      <c r="C1888" s="380" t="s">
        <v>6920</v>
      </c>
      <c r="D1888" s="668" t="s">
        <v>6860</v>
      </c>
      <c r="E1888" s="246" t="s">
        <v>6921</v>
      </c>
      <c r="F1888" s="220"/>
      <c r="G1888" s="220"/>
      <c r="H1888" s="223" t="s">
        <v>6928</v>
      </c>
      <c r="I1888" s="57" t="s">
        <v>6929</v>
      </c>
      <c r="J1888" s="57" t="s">
        <v>6930</v>
      </c>
      <c r="K1888" s="415">
        <v>44250</v>
      </c>
      <c r="L1888" s="415">
        <v>44615</v>
      </c>
      <c r="M1888" s="64">
        <v>12</v>
      </c>
      <c r="N1888" s="358">
        <v>7200000</v>
      </c>
      <c r="O1888" s="64">
        <f t="shared" si="158"/>
        <v>600000</v>
      </c>
      <c r="P1888" s="116">
        <f t="shared" ca="1" si="155"/>
        <v>10.510769695216004</v>
      </c>
      <c r="Q1888" s="117">
        <f t="shared" ca="1" si="156"/>
        <v>6000000</v>
      </c>
      <c r="R1888" s="61"/>
      <c r="S1888" s="118"/>
      <c r="T1888" s="38">
        <f t="shared" si="153"/>
        <v>7200000</v>
      </c>
      <c r="U1888" s="174"/>
    </row>
    <row r="1889" spans="1:22" ht="17.45" customHeight="1">
      <c r="B1889" s="29">
        <v>270</v>
      </c>
      <c r="C1889" s="210" t="s">
        <v>6931</v>
      </c>
      <c r="D1889" s="513" t="s">
        <v>6932</v>
      </c>
      <c r="E1889" s="513" t="s">
        <v>6933</v>
      </c>
      <c r="F1889" s="97" t="s">
        <v>26</v>
      </c>
      <c r="G1889" s="97" t="s">
        <v>27</v>
      </c>
      <c r="H1889" s="98" t="s">
        <v>6934</v>
      </c>
      <c r="I1889" s="99" t="s">
        <v>6935</v>
      </c>
      <c r="J1889" s="99" t="s">
        <v>6936</v>
      </c>
      <c r="K1889" s="923">
        <v>43313</v>
      </c>
      <c r="L1889" s="923">
        <v>44409</v>
      </c>
      <c r="M1889" s="132">
        <v>36</v>
      </c>
      <c r="N1889" s="101">
        <v>54000000</v>
      </c>
      <c r="O1889" s="214">
        <f t="shared" si="158"/>
        <v>1500000</v>
      </c>
      <c r="P1889" s="103">
        <v>36</v>
      </c>
      <c r="Q1889" s="569">
        <f>LEFT(P1889,2)*O1889</f>
        <v>54000000</v>
      </c>
      <c r="R1889" s="105">
        <f>[1]MKM!J168</f>
        <v>22858016</v>
      </c>
      <c r="S1889" s="106">
        <f>[1]MKM!F169</f>
        <v>12</v>
      </c>
      <c r="T1889" s="78">
        <f t="shared" si="153"/>
        <v>31141984</v>
      </c>
      <c r="U1889" s="174"/>
      <c r="V1889" s="4">
        <v>43725</v>
      </c>
    </row>
    <row r="1890" spans="1:22" ht="17.45" customHeight="1">
      <c r="B1890" s="29">
        <v>271</v>
      </c>
      <c r="C1890" s="220" t="s">
        <v>6931</v>
      </c>
      <c r="D1890" s="29" t="s">
        <v>6937</v>
      </c>
      <c r="E1890" s="29" t="s">
        <v>6933</v>
      </c>
      <c r="F1890" s="30" t="s">
        <v>26</v>
      </c>
      <c r="G1890" s="30" t="s">
        <v>27</v>
      </c>
      <c r="H1890" s="31" t="s">
        <v>6938</v>
      </c>
      <c r="I1890" s="32" t="s">
        <v>6939</v>
      </c>
      <c r="J1890" s="32" t="s">
        <v>6940</v>
      </c>
      <c r="K1890" s="182">
        <v>43313</v>
      </c>
      <c r="L1890" s="182">
        <v>44409</v>
      </c>
      <c r="M1890" s="125">
        <v>36</v>
      </c>
      <c r="N1890" s="34">
        <v>54000000</v>
      </c>
      <c r="O1890" s="64">
        <f t="shared" si="158"/>
        <v>1500000</v>
      </c>
      <c r="P1890" s="35">
        <v>36</v>
      </c>
      <c r="Q1890" s="36">
        <f>LEFT(P1890,2)*O1890</f>
        <v>54000000</v>
      </c>
      <c r="R1890" s="61">
        <f>[1]MKM!J227</f>
        <v>24768768</v>
      </c>
      <c r="S1890" s="48">
        <f>[1]MKM!F228</f>
        <v>17</v>
      </c>
      <c r="T1890" s="108">
        <f t="shared" si="153"/>
        <v>29231232</v>
      </c>
      <c r="U1890" s="174"/>
      <c r="V1890" s="4">
        <v>43725</v>
      </c>
    </row>
    <row r="1891" spans="1:22" ht="17.45" customHeight="1">
      <c r="B1891" s="29">
        <v>272</v>
      </c>
      <c r="C1891" s="517" t="s">
        <v>6941</v>
      </c>
      <c r="D1891" s="596" t="s">
        <v>1892</v>
      </c>
      <c r="E1891" s="29" t="s">
        <v>1893</v>
      </c>
      <c r="F1891" s="414" t="s">
        <v>1187</v>
      </c>
      <c r="G1891" s="414" t="s">
        <v>6942</v>
      </c>
      <c r="H1891" s="223" t="s">
        <v>6943</v>
      </c>
      <c r="I1891" s="57" t="s">
        <v>6944</v>
      </c>
      <c r="J1891" s="57" t="s">
        <v>6945</v>
      </c>
      <c r="K1891" s="518">
        <v>43769</v>
      </c>
      <c r="L1891" s="518">
        <v>44135</v>
      </c>
      <c r="M1891" s="519">
        <v>12</v>
      </c>
      <c r="N1891" s="358">
        <v>26400000</v>
      </c>
      <c r="O1891" s="225">
        <f t="shared" si="158"/>
        <v>2200000</v>
      </c>
      <c r="P1891" s="35">
        <v>23</v>
      </c>
      <c r="Q1891" s="520">
        <f t="shared" ref="Q1891:Q1893" si="159">LEFT(P1891,2)*O1891</f>
        <v>50600000</v>
      </c>
      <c r="R1891" s="36">
        <f>'[1]Arta Boga Cemerlang'!J1164</f>
        <v>52826325</v>
      </c>
      <c r="S1891" s="572">
        <f>'[1]Arta Boga Cemerlang'!F1165</f>
        <v>28</v>
      </c>
      <c r="T1891" s="494">
        <f t="shared" si="153"/>
        <v>-26426325</v>
      </c>
      <c r="U1891" s="174"/>
    </row>
    <row r="1892" spans="1:22" ht="17.45" customHeight="1">
      <c r="A1892" t="s">
        <v>3724</v>
      </c>
      <c r="B1892" s="29">
        <v>273</v>
      </c>
      <c r="C1892" s="331" t="s">
        <v>6946</v>
      </c>
      <c r="D1892" s="924" t="s">
        <v>859</v>
      </c>
      <c r="E1892" s="380" t="s">
        <v>5762</v>
      </c>
      <c r="F1892" s="381"/>
      <c r="G1892" s="381"/>
      <c r="H1892" s="361"/>
      <c r="I1892" s="331" t="s">
        <v>5764</v>
      </c>
      <c r="J1892" s="331" t="s">
        <v>5765</v>
      </c>
      <c r="K1892" s="357">
        <v>44215</v>
      </c>
      <c r="L1892" s="357">
        <v>46041</v>
      </c>
      <c r="M1892" s="64">
        <v>60</v>
      </c>
      <c r="N1892" s="358">
        <v>60000000</v>
      </c>
      <c r="O1892" s="64">
        <f t="shared" si="158"/>
        <v>1000000</v>
      </c>
      <c r="P1892" s="116">
        <v>6</v>
      </c>
      <c r="Q1892" s="117">
        <f t="shared" si="159"/>
        <v>6000000</v>
      </c>
      <c r="R1892" s="61"/>
      <c r="S1892" s="118"/>
      <c r="T1892" s="38">
        <f t="shared" si="153"/>
        <v>60000000</v>
      </c>
      <c r="U1892" s="174" t="s">
        <v>6947</v>
      </c>
    </row>
    <row r="1893" spans="1:22" ht="17.45" customHeight="1">
      <c r="B1893" s="29">
        <v>274</v>
      </c>
      <c r="C1893" s="380" t="s">
        <v>6948</v>
      </c>
      <c r="D1893" s="643" t="s">
        <v>2224</v>
      </c>
      <c r="E1893" s="246" t="s">
        <v>1893</v>
      </c>
      <c r="F1893" s="414" t="s">
        <v>187</v>
      </c>
      <c r="G1893" s="414" t="s">
        <v>6949</v>
      </c>
      <c r="H1893" s="223" t="s">
        <v>6500</v>
      </c>
      <c r="I1893" s="57" t="s">
        <v>6501</v>
      </c>
      <c r="J1893" s="57" t="s">
        <v>6502</v>
      </c>
      <c r="K1893" s="415">
        <v>43963</v>
      </c>
      <c r="L1893" s="415">
        <v>44328</v>
      </c>
      <c r="M1893" s="64">
        <v>12</v>
      </c>
      <c r="N1893" s="358">
        <v>26400000</v>
      </c>
      <c r="O1893" s="64">
        <f t="shared" si="158"/>
        <v>2200000</v>
      </c>
      <c r="P1893" s="116">
        <f t="shared" ref="P1893" ca="1" si="160">($P$3-K1893)/30</f>
        <v>20.077436361882672</v>
      </c>
      <c r="Q1893" s="117">
        <f t="shared" ca="1" si="159"/>
        <v>44000000</v>
      </c>
      <c r="R1893" s="61">
        <f>'[1]Si Cepat'!J114</f>
        <v>33103842</v>
      </c>
      <c r="S1893" s="62">
        <f>'[1]Si Cepat'!F115</f>
        <v>15</v>
      </c>
      <c r="T1893" s="38">
        <f t="shared" si="153"/>
        <v>-6703842</v>
      </c>
      <c r="U1893" s="499" t="s">
        <v>2331</v>
      </c>
    </row>
    <row r="1894" spans="1:22" ht="17.45" customHeight="1">
      <c r="B1894" s="29">
        <v>275</v>
      </c>
      <c r="C1894" s="380" t="s">
        <v>6950</v>
      </c>
      <c r="D1894" s="668" t="s">
        <v>4382</v>
      </c>
      <c r="E1894" s="246" t="s">
        <v>6951</v>
      </c>
      <c r="F1894" s="220"/>
      <c r="G1894" s="220"/>
      <c r="H1894" s="223" t="s">
        <v>6952</v>
      </c>
      <c r="I1894" s="57" t="s">
        <v>6953</v>
      </c>
      <c r="J1894" s="57" t="s">
        <v>6954</v>
      </c>
      <c r="K1894" s="415">
        <v>44153</v>
      </c>
      <c r="L1894" s="415">
        <v>44245</v>
      </c>
      <c r="M1894" s="64">
        <v>3</v>
      </c>
      <c r="N1894" s="358">
        <v>6000000</v>
      </c>
      <c r="O1894" s="64">
        <f t="shared" si="158"/>
        <v>2000000</v>
      </c>
      <c r="P1894" s="116">
        <f ca="1">($P$3-K1894)/30</f>
        <v>13.744103028549338</v>
      </c>
      <c r="Q1894" s="117">
        <f ca="1">LEFT(P1894,2)*O1894</f>
        <v>26000000</v>
      </c>
      <c r="R1894" s="61">
        <f>'[1]Farra Kosmetik'!J94</f>
        <v>7546111</v>
      </c>
      <c r="S1894" s="348">
        <f>'[1]Farra Kosmetik'!F95</f>
        <v>3</v>
      </c>
      <c r="T1894" s="925">
        <f t="shared" si="153"/>
        <v>-1546111</v>
      </c>
      <c r="U1894" s="174"/>
    </row>
    <row r="1895" spans="1:22" ht="17.45" customHeight="1">
      <c r="B1895" s="29">
        <v>276</v>
      </c>
      <c r="C1895" s="380" t="s">
        <v>6955</v>
      </c>
      <c r="D1895" s="668" t="s">
        <v>6956</v>
      </c>
      <c r="E1895" s="246" t="s">
        <v>6957</v>
      </c>
      <c r="F1895" s="247" t="s">
        <v>26</v>
      </c>
      <c r="G1895" s="247" t="s">
        <v>27</v>
      </c>
      <c r="H1895" s="223" t="s">
        <v>6958</v>
      </c>
      <c r="I1895" s="57" t="s">
        <v>6605</v>
      </c>
      <c r="J1895" s="57" t="s">
        <v>6606</v>
      </c>
      <c r="K1895" s="415">
        <v>44096</v>
      </c>
      <c r="L1895" s="415">
        <v>44461</v>
      </c>
      <c r="M1895" s="64">
        <v>12</v>
      </c>
      <c r="N1895" s="358">
        <v>6859800</v>
      </c>
      <c r="O1895" s="64">
        <f t="shared" si="158"/>
        <v>571650</v>
      </c>
      <c r="P1895" s="116">
        <f t="shared" ref="P1895" ca="1" si="161">($P$3-K1895)/30</f>
        <v>15.644103028549337</v>
      </c>
      <c r="Q1895" s="117">
        <f t="shared" ref="Q1895" ca="1" si="162">LEFT(P1895,2)*O1895</f>
        <v>8574750</v>
      </c>
      <c r="R1895" s="61">
        <f>[1]Quine!J31</f>
        <v>5936213</v>
      </c>
      <c r="S1895" s="348">
        <f>[1]Quine!F32</f>
        <v>3</v>
      </c>
      <c r="T1895" s="38">
        <f t="shared" si="153"/>
        <v>923587</v>
      </c>
      <c r="U1895" s="174"/>
    </row>
    <row r="1896" spans="1:22" ht="17.45" customHeight="1">
      <c r="B1896" s="41">
        <v>277</v>
      </c>
      <c r="C1896" s="125" t="s">
        <v>6959</v>
      </c>
      <c r="D1896" s="28" t="s">
        <v>6960</v>
      </c>
      <c r="E1896" s="120" t="s">
        <v>136</v>
      </c>
      <c r="F1896" s="42" t="s">
        <v>26</v>
      </c>
      <c r="G1896" s="42" t="s">
        <v>27</v>
      </c>
      <c r="H1896" s="122" t="s">
        <v>6961</v>
      </c>
      <c r="I1896" s="123" t="s">
        <v>6962</v>
      </c>
      <c r="J1896" s="123" t="s">
        <v>6963</v>
      </c>
      <c r="K1896" s="124">
        <v>43362</v>
      </c>
      <c r="L1896" s="124">
        <v>44458</v>
      </c>
      <c r="M1896" s="125">
        <v>36</v>
      </c>
      <c r="N1896" s="126">
        <v>65679196</v>
      </c>
      <c r="O1896" s="60">
        <f t="shared" si="158"/>
        <v>1824422.111111111</v>
      </c>
      <c r="P1896" s="50">
        <f ca="1">($P$3-K1896)/30</f>
        <v>40.110769695216007</v>
      </c>
      <c r="Q1896" s="75">
        <f ca="1">LEFT(P1896,2)*O1896</f>
        <v>72976884.444444448</v>
      </c>
      <c r="R1896" s="127">
        <f>[1]KRM!J2420</f>
        <v>24918137</v>
      </c>
      <c r="S1896" s="48">
        <f>[1]KRM!F2421</f>
        <v>13</v>
      </c>
      <c r="T1896" s="108">
        <f t="shared" si="153"/>
        <v>40761059</v>
      </c>
    </row>
    <row r="1897" spans="1:22" ht="17.45" customHeight="1">
      <c r="B1897" s="29">
        <v>278</v>
      </c>
      <c r="C1897" s="246" t="s">
        <v>6964</v>
      </c>
      <c r="D1897" s="419" t="s">
        <v>6965</v>
      </c>
      <c r="E1897" s="246" t="s">
        <v>1893</v>
      </c>
      <c r="F1897" s="247" t="s">
        <v>1126</v>
      </c>
      <c r="G1897" s="247" t="s">
        <v>1127</v>
      </c>
      <c r="H1897" s="223" t="s">
        <v>6485</v>
      </c>
      <c r="I1897" s="57" t="s">
        <v>6486</v>
      </c>
      <c r="J1897" s="57" t="s">
        <v>6487</v>
      </c>
      <c r="K1897" s="415">
        <v>43888</v>
      </c>
      <c r="L1897" s="415">
        <v>44254</v>
      </c>
      <c r="M1897" s="64">
        <v>12</v>
      </c>
      <c r="N1897" s="358">
        <v>26400000</v>
      </c>
      <c r="O1897" s="64">
        <f t="shared" si="158"/>
        <v>2200000</v>
      </c>
      <c r="P1897" s="35">
        <f t="shared" ref="P1897:P1906" ca="1" si="163">($P$3-K1897)/30</f>
        <v>22.577436361882672</v>
      </c>
      <c r="Q1897" s="36">
        <f t="shared" ref="Q1897:Q1906" ca="1" si="164">LEFT(P1897,2)*O1897</f>
        <v>48400000</v>
      </c>
      <c r="R1897" s="61">
        <f>'[1]Adhya Avia Prima'!J32</f>
        <v>5595500</v>
      </c>
      <c r="S1897" s="348">
        <f>'[1]Adhya Avia Prima'!F33</f>
        <v>2</v>
      </c>
      <c r="T1897" s="225">
        <f t="shared" si="153"/>
        <v>20804500</v>
      </c>
      <c r="U1897" s="174"/>
    </row>
    <row r="1898" spans="1:22" ht="17.45" customHeight="1">
      <c r="B1898" s="41">
        <v>279</v>
      </c>
      <c r="C1898" s="220" t="s">
        <v>6966</v>
      </c>
      <c r="D1898" s="861" t="s">
        <v>579</v>
      </c>
      <c r="E1898" s="55" t="s">
        <v>637</v>
      </c>
      <c r="F1898" s="247" t="s">
        <v>26</v>
      </c>
      <c r="G1898" s="247" t="s">
        <v>27</v>
      </c>
      <c r="H1898" s="361" t="s">
        <v>6967</v>
      </c>
      <c r="I1898" s="220" t="s">
        <v>6968</v>
      </c>
      <c r="J1898" s="220" t="s">
        <v>6969</v>
      </c>
      <c r="K1898" s="357">
        <v>43767</v>
      </c>
      <c r="L1898" s="357">
        <v>44498</v>
      </c>
      <c r="M1898" s="64">
        <v>24</v>
      </c>
      <c r="N1898" s="358">
        <v>21600000</v>
      </c>
      <c r="O1898" s="64">
        <f t="shared" si="158"/>
        <v>900000</v>
      </c>
      <c r="P1898" s="35">
        <f t="shared" ca="1" si="163"/>
        <v>26.610769695216003</v>
      </c>
      <c r="Q1898" s="36">
        <f t="shared" ca="1" si="164"/>
        <v>23400000</v>
      </c>
      <c r="R1898" s="61">
        <f>'[1]KTB FMC'!J658</f>
        <v>180675</v>
      </c>
      <c r="S1898" s="348">
        <f>'[1]KTB FMC'!F659</f>
        <v>1</v>
      </c>
      <c r="T1898" s="225">
        <f t="shared" si="153"/>
        <v>21419325</v>
      </c>
      <c r="U1898" s="174"/>
    </row>
    <row r="1899" spans="1:22" ht="17.45" customHeight="1">
      <c r="B1899" s="29">
        <v>280</v>
      </c>
      <c r="C1899" s="517" t="s">
        <v>1908</v>
      </c>
      <c r="D1899" s="596" t="s">
        <v>1892</v>
      </c>
      <c r="E1899" s="29" t="s">
        <v>1893</v>
      </c>
      <c r="F1899" s="414" t="s">
        <v>58</v>
      </c>
      <c r="G1899" s="414" t="s">
        <v>6970</v>
      </c>
      <c r="H1899" s="926" t="s">
        <v>6971</v>
      </c>
      <c r="I1899" s="57" t="s">
        <v>6972</v>
      </c>
      <c r="J1899" s="57" t="s">
        <v>6973</v>
      </c>
      <c r="K1899" s="518">
        <v>43736</v>
      </c>
      <c r="L1899" s="518">
        <v>44102</v>
      </c>
      <c r="M1899" s="519">
        <v>12</v>
      </c>
      <c r="N1899" s="358">
        <v>26400000</v>
      </c>
      <c r="O1899" s="225">
        <f t="shared" si="158"/>
        <v>2200000</v>
      </c>
      <c r="P1899" s="35">
        <f t="shared" ca="1" si="163"/>
        <v>27.644103028549338</v>
      </c>
      <c r="Q1899" s="520">
        <f t="shared" ca="1" si="164"/>
        <v>59400000</v>
      </c>
      <c r="R1899" s="36">
        <f>'[1]Arta Boga Cemerlang'!J335</f>
        <v>24191332</v>
      </c>
      <c r="S1899" s="572">
        <f>'[1]Arta Boga Cemerlang'!F336</f>
        <v>11</v>
      </c>
      <c r="T1899" s="108">
        <f t="shared" si="153"/>
        <v>2208668</v>
      </c>
      <c r="U1899" s="174"/>
    </row>
    <row r="1900" spans="1:22" ht="17.45" customHeight="1">
      <c r="B1900" s="41">
        <v>281</v>
      </c>
      <c r="C1900" s="517" t="s">
        <v>1908</v>
      </c>
      <c r="D1900" s="596" t="s">
        <v>1892</v>
      </c>
      <c r="E1900" s="29" t="s">
        <v>1893</v>
      </c>
      <c r="F1900" s="414" t="s">
        <v>58</v>
      </c>
      <c r="G1900" s="414" t="s">
        <v>3391</v>
      </c>
      <c r="H1900" s="926" t="s">
        <v>6974</v>
      </c>
      <c r="I1900" s="57" t="s">
        <v>6975</v>
      </c>
      <c r="J1900" s="57" t="s">
        <v>6976</v>
      </c>
      <c r="K1900" s="518">
        <v>43736</v>
      </c>
      <c r="L1900" s="518">
        <v>44102</v>
      </c>
      <c r="M1900" s="519">
        <v>12</v>
      </c>
      <c r="N1900" s="358">
        <v>26400000</v>
      </c>
      <c r="O1900" s="225">
        <f t="shared" si="158"/>
        <v>2200000</v>
      </c>
      <c r="P1900" s="35">
        <f t="shared" ca="1" si="163"/>
        <v>27.644103028549338</v>
      </c>
      <c r="Q1900" s="520">
        <f t="shared" ca="1" si="164"/>
        <v>59400000</v>
      </c>
      <c r="R1900" s="36">
        <f>'[1]Arta Boga Cemerlang'!J125</f>
        <v>28936069</v>
      </c>
      <c r="S1900" s="572">
        <f>'[1]Arta Boga Cemerlang'!F126</f>
        <v>13</v>
      </c>
      <c r="T1900" s="108">
        <f t="shared" si="153"/>
        <v>-2536069</v>
      </c>
      <c r="U1900" s="174"/>
    </row>
    <row r="1901" spans="1:22" ht="17.45" customHeight="1">
      <c r="B1901" s="29">
        <v>282</v>
      </c>
      <c r="C1901" s="517" t="s">
        <v>1908</v>
      </c>
      <c r="D1901" s="596" t="s">
        <v>1892</v>
      </c>
      <c r="E1901" s="29" t="s">
        <v>1893</v>
      </c>
      <c r="F1901" s="414" t="s">
        <v>58</v>
      </c>
      <c r="G1901" s="414" t="s">
        <v>6977</v>
      </c>
      <c r="H1901" s="926" t="s">
        <v>6978</v>
      </c>
      <c r="I1901" s="57" t="s">
        <v>6979</v>
      </c>
      <c r="J1901" s="57" t="s">
        <v>6980</v>
      </c>
      <c r="K1901" s="518">
        <v>43736</v>
      </c>
      <c r="L1901" s="518">
        <v>44102</v>
      </c>
      <c r="M1901" s="519">
        <v>12</v>
      </c>
      <c r="N1901" s="358">
        <v>26400000</v>
      </c>
      <c r="O1901" s="225">
        <f t="shared" si="158"/>
        <v>2200000</v>
      </c>
      <c r="P1901" s="35">
        <f t="shared" ca="1" si="163"/>
        <v>27.644103028549338</v>
      </c>
      <c r="Q1901" s="520">
        <f t="shared" ca="1" si="164"/>
        <v>59400000</v>
      </c>
      <c r="R1901" s="36">
        <f>'[1]Arta Boga Cemerlang'!J298</f>
        <v>33118951</v>
      </c>
      <c r="S1901" s="572">
        <f>'[1]Arta Boga Cemerlang'!F299</f>
        <v>16</v>
      </c>
      <c r="T1901" s="108">
        <f t="shared" si="153"/>
        <v>-6718951</v>
      </c>
      <c r="U1901" s="174"/>
    </row>
    <row r="1902" spans="1:22" ht="17.45" customHeight="1">
      <c r="B1902" s="41">
        <v>283</v>
      </c>
      <c r="C1902" s="517" t="s">
        <v>1908</v>
      </c>
      <c r="D1902" s="596" t="s">
        <v>1892</v>
      </c>
      <c r="E1902" s="29" t="s">
        <v>1893</v>
      </c>
      <c r="F1902" s="414" t="s">
        <v>58</v>
      </c>
      <c r="G1902" s="414" t="s">
        <v>1113</v>
      </c>
      <c r="H1902" s="649" t="s">
        <v>6981</v>
      </c>
      <c r="I1902" s="57" t="s">
        <v>6982</v>
      </c>
      <c r="J1902" s="57" t="s">
        <v>6983</v>
      </c>
      <c r="K1902" s="518">
        <v>43736</v>
      </c>
      <c r="L1902" s="518">
        <v>44102</v>
      </c>
      <c r="M1902" s="519">
        <v>12</v>
      </c>
      <c r="N1902" s="358">
        <v>26400000</v>
      </c>
      <c r="O1902" s="225">
        <f t="shared" si="158"/>
        <v>2200000</v>
      </c>
      <c r="P1902" s="35">
        <f t="shared" ca="1" si="163"/>
        <v>27.644103028549338</v>
      </c>
      <c r="Q1902" s="520">
        <f t="shared" ca="1" si="164"/>
        <v>59400000</v>
      </c>
      <c r="R1902" s="36">
        <f>'[1]Arta Boga Cemerlang'!J169</f>
        <v>22766763</v>
      </c>
      <c r="S1902" s="572">
        <f>'[1]Arta Boga Cemerlang'!F170</f>
        <v>6</v>
      </c>
      <c r="T1902" s="108">
        <f t="shared" si="153"/>
        <v>3633237</v>
      </c>
      <c r="U1902" s="174"/>
    </row>
    <row r="1903" spans="1:22" ht="17.45" customHeight="1">
      <c r="B1903" s="29">
        <v>284</v>
      </c>
      <c r="C1903" s="517" t="s">
        <v>1908</v>
      </c>
      <c r="D1903" s="596" t="s">
        <v>1892</v>
      </c>
      <c r="E1903" s="29" t="s">
        <v>1893</v>
      </c>
      <c r="F1903" s="414" t="s">
        <v>58</v>
      </c>
      <c r="G1903" s="414" t="s">
        <v>1113</v>
      </c>
      <c r="H1903" s="926" t="s">
        <v>6984</v>
      </c>
      <c r="I1903" s="57" t="s">
        <v>6985</v>
      </c>
      <c r="J1903" s="57" t="s">
        <v>6986</v>
      </c>
      <c r="K1903" s="518">
        <v>43736</v>
      </c>
      <c r="L1903" s="518">
        <v>44102</v>
      </c>
      <c r="M1903" s="519">
        <v>12</v>
      </c>
      <c r="N1903" s="358">
        <v>26400000</v>
      </c>
      <c r="O1903" s="225">
        <f t="shared" si="158"/>
        <v>2200000</v>
      </c>
      <c r="P1903" s="35">
        <f t="shared" ca="1" si="163"/>
        <v>27.644103028549338</v>
      </c>
      <c r="Q1903" s="520">
        <f t="shared" ca="1" si="164"/>
        <v>59400000</v>
      </c>
      <c r="R1903" s="36">
        <f>'[1]Arta Boga Cemerlang'!J373</f>
        <v>28436043</v>
      </c>
      <c r="S1903" s="572">
        <f>'[1]Arta Boga Cemerlang'!F374</f>
        <v>11</v>
      </c>
      <c r="T1903" s="108">
        <f t="shared" si="153"/>
        <v>-2036043</v>
      </c>
      <c r="U1903" s="174"/>
    </row>
    <row r="1904" spans="1:22" ht="17.45" customHeight="1">
      <c r="B1904" s="41">
        <v>285</v>
      </c>
      <c r="C1904" s="517" t="s">
        <v>1891</v>
      </c>
      <c r="D1904" s="596" t="s">
        <v>1892</v>
      </c>
      <c r="E1904" s="29" t="s">
        <v>1893</v>
      </c>
      <c r="F1904" s="414" t="s">
        <v>58</v>
      </c>
      <c r="G1904" s="414" t="s">
        <v>6977</v>
      </c>
      <c r="H1904" s="926" t="s">
        <v>6987</v>
      </c>
      <c r="I1904" s="57" t="s">
        <v>6988</v>
      </c>
      <c r="J1904" s="57" t="s">
        <v>6989</v>
      </c>
      <c r="K1904" s="518">
        <v>43722</v>
      </c>
      <c r="L1904" s="518">
        <v>44088</v>
      </c>
      <c r="M1904" s="519">
        <v>12</v>
      </c>
      <c r="N1904" s="358">
        <v>26400000</v>
      </c>
      <c r="O1904" s="225">
        <f t="shared" si="158"/>
        <v>2200000</v>
      </c>
      <c r="P1904" s="35">
        <f t="shared" ca="1" si="163"/>
        <v>28.110769695216003</v>
      </c>
      <c r="Q1904" s="520">
        <f t="shared" ca="1" si="164"/>
        <v>61600000</v>
      </c>
      <c r="R1904" s="36">
        <f>'[1]Arta Boga Cemerlang'!J587</f>
        <v>32096644</v>
      </c>
      <c r="S1904" s="572">
        <f>'[1]Arta Boga Cemerlang'!F588</f>
        <v>17</v>
      </c>
      <c r="T1904" s="108">
        <f t="shared" si="153"/>
        <v>-5696644</v>
      </c>
      <c r="U1904" s="174"/>
    </row>
    <row r="1905" spans="2:21" ht="17.45" customHeight="1">
      <c r="B1905" s="29">
        <v>286</v>
      </c>
      <c r="C1905" s="517" t="s">
        <v>1891</v>
      </c>
      <c r="D1905" s="596" t="s">
        <v>1892</v>
      </c>
      <c r="E1905" s="29" t="s">
        <v>1893</v>
      </c>
      <c r="F1905" s="414" t="s">
        <v>58</v>
      </c>
      <c r="G1905" s="414" t="s">
        <v>1933</v>
      </c>
      <c r="H1905" s="926" t="s">
        <v>6990</v>
      </c>
      <c r="I1905" s="57" t="s">
        <v>6991</v>
      </c>
      <c r="J1905" s="57" t="s">
        <v>6992</v>
      </c>
      <c r="K1905" s="518">
        <v>43722</v>
      </c>
      <c r="L1905" s="518">
        <v>44088</v>
      </c>
      <c r="M1905" s="519">
        <v>12</v>
      </c>
      <c r="N1905" s="358">
        <v>26400000</v>
      </c>
      <c r="O1905" s="225">
        <f t="shared" si="158"/>
        <v>2200000</v>
      </c>
      <c r="P1905" s="35">
        <f t="shared" ca="1" si="163"/>
        <v>28.110769695216003</v>
      </c>
      <c r="Q1905" s="520">
        <f t="shared" ca="1" si="164"/>
        <v>61600000</v>
      </c>
      <c r="R1905" s="36">
        <f>'[1]Arta Boga Cemerlang'!J678</f>
        <v>32548347</v>
      </c>
      <c r="S1905" s="572">
        <f>'[1]Arta Boga Cemerlang'!F679</f>
        <v>15</v>
      </c>
      <c r="T1905" s="108">
        <f t="shared" si="153"/>
        <v>-6148347</v>
      </c>
      <c r="U1905" s="174"/>
    </row>
    <row r="1906" spans="2:21" ht="17.45" customHeight="1">
      <c r="B1906" s="41">
        <v>287</v>
      </c>
      <c r="C1906" s="517" t="s">
        <v>1891</v>
      </c>
      <c r="D1906" s="596" t="s">
        <v>1892</v>
      </c>
      <c r="E1906" s="29" t="s">
        <v>1893</v>
      </c>
      <c r="F1906" s="414" t="s">
        <v>58</v>
      </c>
      <c r="G1906" s="414" t="s">
        <v>6993</v>
      </c>
      <c r="H1906" s="926" t="s">
        <v>6994</v>
      </c>
      <c r="I1906" s="57" t="s">
        <v>6995</v>
      </c>
      <c r="J1906" s="57" t="s">
        <v>6996</v>
      </c>
      <c r="K1906" s="518">
        <v>43722</v>
      </c>
      <c r="L1906" s="518">
        <v>44088</v>
      </c>
      <c r="M1906" s="519">
        <v>12</v>
      </c>
      <c r="N1906" s="358">
        <v>26400000</v>
      </c>
      <c r="O1906" s="225">
        <f t="shared" si="158"/>
        <v>2200000</v>
      </c>
      <c r="P1906" s="35">
        <f t="shared" ca="1" si="163"/>
        <v>28.110769695216003</v>
      </c>
      <c r="Q1906" s="520">
        <f t="shared" ca="1" si="164"/>
        <v>61600000</v>
      </c>
      <c r="R1906" s="36">
        <f>'[1]Arta Boga Cemerlang'!J632</f>
        <v>22981338</v>
      </c>
      <c r="S1906" s="572">
        <f>'[1]Arta Boga Cemerlang'!F633</f>
        <v>7</v>
      </c>
      <c r="T1906" s="108">
        <f t="shared" si="153"/>
        <v>3418662</v>
      </c>
      <c r="U1906" s="174"/>
    </row>
    <row r="1907" spans="2:21" ht="17.45" customHeight="1">
      <c r="B1907" s="29">
        <v>288</v>
      </c>
      <c r="C1907" s="517" t="s">
        <v>1761</v>
      </c>
      <c r="D1907" s="596" t="s">
        <v>1755</v>
      </c>
      <c r="E1907" s="29" t="s">
        <v>1762</v>
      </c>
      <c r="F1907" s="414" t="s">
        <v>26</v>
      </c>
      <c r="G1907" s="414" t="s">
        <v>1757</v>
      </c>
      <c r="H1907" s="223" t="s">
        <v>5791</v>
      </c>
      <c r="I1907" s="57" t="s">
        <v>5792</v>
      </c>
      <c r="J1907" s="57" t="s">
        <v>5793</v>
      </c>
      <c r="K1907" s="518">
        <v>43763</v>
      </c>
      <c r="L1907" s="518">
        <v>44859</v>
      </c>
      <c r="M1907" s="519">
        <v>36</v>
      </c>
      <c r="N1907" s="358">
        <v>14400000</v>
      </c>
      <c r="O1907" s="225">
        <f>N1907/M1907</f>
        <v>400000</v>
      </c>
      <c r="P1907" s="35">
        <f ca="1">($P$3-K1907)/30</f>
        <v>26.744103028549336</v>
      </c>
      <c r="Q1907" s="520">
        <f ca="1">LEFT(P1907,2)*O1907</f>
        <v>10400000</v>
      </c>
      <c r="R1907" s="61">
        <f>'[1]UHA Trading'!J235</f>
        <v>5446885</v>
      </c>
      <c r="S1907" s="48">
        <f>'[1]UHA Trading'!F236</f>
        <v>2</v>
      </c>
      <c r="T1907" s="108">
        <f t="shared" si="153"/>
        <v>8953115</v>
      </c>
      <c r="U1907" s="174" t="s">
        <v>6997</v>
      </c>
    </row>
    <row r="1908" spans="2:21" ht="17.45" customHeight="1">
      <c r="B1908" s="41">
        <v>289</v>
      </c>
      <c r="C1908" s="517" t="s">
        <v>6998</v>
      </c>
      <c r="D1908" s="596" t="s">
        <v>1755</v>
      </c>
      <c r="E1908" s="29" t="s">
        <v>1762</v>
      </c>
      <c r="F1908" s="414" t="s">
        <v>26</v>
      </c>
      <c r="G1908" s="414" t="s">
        <v>1757</v>
      </c>
      <c r="H1908" s="223" t="s">
        <v>6999</v>
      </c>
      <c r="I1908" s="57" t="s">
        <v>7000</v>
      </c>
      <c r="J1908" s="57" t="s">
        <v>7001</v>
      </c>
      <c r="K1908" s="518">
        <v>43707</v>
      </c>
      <c r="L1908" s="518">
        <v>44803</v>
      </c>
      <c r="M1908" s="519">
        <v>36</v>
      </c>
      <c r="N1908" s="358">
        <v>14400000</v>
      </c>
      <c r="O1908" s="225">
        <f>N1908/M1908</f>
        <v>400000</v>
      </c>
      <c r="P1908" s="35">
        <f ca="1">($P$3-K1908)/30</f>
        <v>28.610769695216003</v>
      </c>
      <c r="Q1908" s="520">
        <f ca="1">LEFT(P1908,2)*O1908</f>
        <v>11200000</v>
      </c>
      <c r="R1908" s="61">
        <f>'[1]UHA Trading'!J356</f>
        <v>2628920</v>
      </c>
      <c r="S1908" s="48">
        <f>'[1]UHA Trading'!F357</f>
        <v>1</v>
      </c>
      <c r="T1908" s="108">
        <f t="shared" si="153"/>
        <v>11771080</v>
      </c>
      <c r="U1908" s="174" t="s">
        <v>6997</v>
      </c>
    </row>
    <row r="1909" spans="2:21" ht="17.45" customHeight="1">
      <c r="B1909" s="29">
        <v>290</v>
      </c>
      <c r="C1909" s="517" t="s">
        <v>6998</v>
      </c>
      <c r="D1909" s="596" t="s">
        <v>1755</v>
      </c>
      <c r="E1909" s="29" t="s">
        <v>1762</v>
      </c>
      <c r="F1909" s="414" t="s">
        <v>1963</v>
      </c>
      <c r="G1909" s="414" t="s">
        <v>3774</v>
      </c>
      <c r="H1909" s="223" t="s">
        <v>7002</v>
      </c>
      <c r="I1909" s="57" t="s">
        <v>7003</v>
      </c>
      <c r="J1909" s="57" t="s">
        <v>7004</v>
      </c>
      <c r="K1909" s="518">
        <v>43707</v>
      </c>
      <c r="L1909" s="518">
        <v>44803</v>
      </c>
      <c r="M1909" s="519">
        <v>36</v>
      </c>
      <c r="N1909" s="358">
        <v>14400000</v>
      </c>
      <c r="O1909" s="225">
        <f t="shared" ref="O1909" si="165">N1909/M1909</f>
        <v>400000</v>
      </c>
      <c r="P1909" s="35">
        <f t="shared" ref="P1909:P1910" ca="1" si="166">($P$3-K1909)/30</f>
        <v>28.610769695216003</v>
      </c>
      <c r="Q1909" s="520">
        <f t="shared" ref="Q1909:Q1910" ca="1" si="167">LEFT(P1909,2)*O1909</f>
        <v>11200000</v>
      </c>
      <c r="R1909" s="61">
        <f>'[1]UHA Trading'!J115</f>
        <v>11683050</v>
      </c>
      <c r="S1909" s="48">
        <f>'[1]UHA Trading'!F116</f>
        <v>7</v>
      </c>
      <c r="T1909" s="108">
        <f t="shared" si="153"/>
        <v>2716950</v>
      </c>
      <c r="U1909" s="174" t="s">
        <v>6997</v>
      </c>
    </row>
    <row r="1910" spans="2:21" ht="17.45" customHeight="1">
      <c r="B1910" s="29">
        <v>291</v>
      </c>
      <c r="C1910" s="517" t="s">
        <v>7005</v>
      </c>
      <c r="D1910" s="596" t="s">
        <v>1755</v>
      </c>
      <c r="E1910" s="29" t="s">
        <v>1852</v>
      </c>
      <c r="F1910" s="414" t="s">
        <v>26</v>
      </c>
      <c r="G1910" s="414" t="s">
        <v>1757</v>
      </c>
      <c r="H1910" s="223" t="s">
        <v>7006</v>
      </c>
      <c r="I1910" s="57" t="s">
        <v>7007</v>
      </c>
      <c r="J1910" s="57" t="s">
        <v>7008</v>
      </c>
      <c r="K1910" s="518">
        <v>43812</v>
      </c>
      <c r="L1910" s="518">
        <v>44908</v>
      </c>
      <c r="M1910" s="519">
        <v>36</v>
      </c>
      <c r="N1910" s="358">
        <v>18000000</v>
      </c>
      <c r="O1910" s="225">
        <f>N1910/M1910</f>
        <v>500000</v>
      </c>
      <c r="P1910" s="35">
        <f t="shared" ca="1" si="166"/>
        <v>25.110769695216003</v>
      </c>
      <c r="Q1910" s="520">
        <f t="shared" ca="1" si="167"/>
        <v>12500000</v>
      </c>
      <c r="R1910" s="61"/>
      <c r="S1910" s="62"/>
      <c r="T1910" s="38">
        <f t="shared" si="153"/>
        <v>18000000</v>
      </c>
      <c r="U1910" s="174" t="s">
        <v>6997</v>
      </c>
    </row>
    <row r="1911" spans="2:21" ht="17.45" customHeight="1">
      <c r="B1911" s="29">
        <v>292</v>
      </c>
      <c r="C1911" s="354" t="s">
        <v>7009</v>
      </c>
      <c r="D1911" s="596" t="s">
        <v>1231</v>
      </c>
      <c r="E1911" s="55" t="s">
        <v>484</v>
      </c>
      <c r="F1911" s="63" t="s">
        <v>26</v>
      </c>
      <c r="G1911" s="63" t="s">
        <v>27</v>
      </c>
      <c r="H1911" s="361" t="s">
        <v>7010</v>
      </c>
      <c r="I1911" s="220" t="s">
        <v>6429</v>
      </c>
      <c r="J1911" s="220" t="s">
        <v>6430</v>
      </c>
      <c r="K1911" s="357">
        <v>43721</v>
      </c>
      <c r="L1911" s="357">
        <v>44452</v>
      </c>
      <c r="M1911" s="64">
        <v>24</v>
      </c>
      <c r="N1911" s="927">
        <v>14400000</v>
      </c>
      <c r="O1911" s="64">
        <f>N1911/M1911</f>
        <v>600000</v>
      </c>
      <c r="P1911" s="35">
        <f ca="1">($P$3-K1911)/30</f>
        <v>28.144103028549338</v>
      </c>
      <c r="Q1911" s="36">
        <f ca="1">LEFT(P1911,2)*O1911</f>
        <v>16800000</v>
      </c>
      <c r="R1911" s="61">
        <f>[1]TUV!J134</f>
        <v>9759068</v>
      </c>
      <c r="S1911" s="348">
        <f>[1]TUV!F135</f>
        <v>6</v>
      </c>
      <c r="T1911" s="225">
        <f t="shared" si="153"/>
        <v>4640932</v>
      </c>
      <c r="U1911" s="174"/>
    </row>
    <row r="1912" spans="2:21" ht="17.45" customHeight="1">
      <c r="B1912" s="29">
        <v>293</v>
      </c>
      <c r="C1912" s="246" t="s">
        <v>7011</v>
      </c>
      <c r="D1912" s="419" t="s">
        <v>2194</v>
      </c>
      <c r="E1912" s="246" t="s">
        <v>2173</v>
      </c>
      <c r="F1912" s="247" t="s">
        <v>26</v>
      </c>
      <c r="G1912" s="247" t="s">
        <v>27</v>
      </c>
      <c r="H1912" s="223" t="s">
        <v>6453</v>
      </c>
      <c r="I1912" s="57" t="s">
        <v>6454</v>
      </c>
      <c r="J1912" s="57" t="s">
        <v>6455</v>
      </c>
      <c r="K1912" s="415">
        <v>43839</v>
      </c>
      <c r="L1912" s="415">
        <v>44205</v>
      </c>
      <c r="M1912" s="64">
        <v>12</v>
      </c>
      <c r="N1912" s="358">
        <v>6000000</v>
      </c>
      <c r="O1912" s="64">
        <f t="shared" ref="O1912:O1934" si="168">N1912/M1912</f>
        <v>500000</v>
      </c>
      <c r="P1912" s="35">
        <f t="shared" ref="P1912:P1913" ca="1" si="169">($P$3-K1912)/30</f>
        <v>24.210769695216005</v>
      </c>
      <c r="Q1912" s="36">
        <f t="shared" ref="Q1912:Q1913" ca="1" si="170">LEFT(P1912,2)*O1912</f>
        <v>12000000</v>
      </c>
      <c r="R1912" s="61"/>
      <c r="S1912" s="348"/>
      <c r="T1912" s="225">
        <f t="shared" si="153"/>
        <v>6000000</v>
      </c>
      <c r="U1912" s="174"/>
    </row>
    <row r="1913" spans="2:21" ht="17.45" customHeight="1">
      <c r="B1913" s="29">
        <v>294</v>
      </c>
      <c r="C1913" s="246" t="s">
        <v>7012</v>
      </c>
      <c r="D1913" s="419" t="s">
        <v>2194</v>
      </c>
      <c r="E1913" s="246" t="s">
        <v>637</v>
      </c>
      <c r="F1913" s="247" t="s">
        <v>26</v>
      </c>
      <c r="G1913" s="247" t="s">
        <v>27</v>
      </c>
      <c r="H1913" s="223" t="s">
        <v>7013</v>
      </c>
      <c r="I1913" s="57" t="s">
        <v>7014</v>
      </c>
      <c r="J1913" s="57" t="s">
        <v>7015</v>
      </c>
      <c r="K1913" s="415">
        <v>43882</v>
      </c>
      <c r="L1913" s="415">
        <v>43882</v>
      </c>
      <c r="M1913" s="64">
        <v>60</v>
      </c>
      <c r="N1913" s="358">
        <v>60000000</v>
      </c>
      <c r="O1913" s="64">
        <f t="shared" si="168"/>
        <v>1000000</v>
      </c>
      <c r="P1913" s="35">
        <f t="shared" ca="1" si="169"/>
        <v>22.777436361882671</v>
      </c>
      <c r="Q1913" s="36">
        <f t="shared" ca="1" si="170"/>
        <v>22000000</v>
      </c>
      <c r="R1913" s="61"/>
      <c r="S1913" s="348"/>
      <c r="T1913" s="225">
        <f t="shared" si="153"/>
        <v>60000000</v>
      </c>
      <c r="U1913" s="174"/>
    </row>
    <row r="1914" spans="2:21" ht="17.45" customHeight="1">
      <c r="B1914" s="29">
        <v>295</v>
      </c>
      <c r="C1914" s="380" t="s">
        <v>7016</v>
      </c>
      <c r="D1914" s="643" t="s">
        <v>3995</v>
      </c>
      <c r="E1914" s="246" t="s">
        <v>3996</v>
      </c>
      <c r="F1914" s="247" t="s">
        <v>7017</v>
      </c>
      <c r="G1914" s="247" t="s">
        <v>7018</v>
      </c>
      <c r="H1914" s="223" t="s">
        <v>7019</v>
      </c>
      <c r="I1914" s="57" t="s">
        <v>7020</v>
      </c>
      <c r="J1914" s="57" t="s">
        <v>7021</v>
      </c>
      <c r="K1914" s="415">
        <v>44057</v>
      </c>
      <c r="L1914" s="415">
        <v>44422</v>
      </c>
      <c r="M1914" s="64">
        <v>12</v>
      </c>
      <c r="N1914" s="358">
        <v>26400000</v>
      </c>
      <c r="O1914" s="64">
        <f t="shared" si="168"/>
        <v>2200000</v>
      </c>
      <c r="P1914" s="116">
        <f ca="1">($P$3-K1914)/30</f>
        <v>16.944103028549339</v>
      </c>
      <c r="Q1914" s="117">
        <f ca="1">LEFT(P1914,2)*O1914</f>
        <v>35200000</v>
      </c>
      <c r="R1914" s="61">
        <f>'[1]Indotruck Utama'!J35</f>
        <v>32359487</v>
      </c>
      <c r="S1914" s="348">
        <f>'[1]Indotruck Utama'!F36</f>
        <v>10</v>
      </c>
      <c r="T1914" s="225">
        <f t="shared" si="153"/>
        <v>-5959487</v>
      </c>
      <c r="U1914" s="174"/>
    </row>
    <row r="1915" spans="2:21" ht="17.45" customHeight="1">
      <c r="B1915" s="29">
        <v>296</v>
      </c>
      <c r="C1915" s="354" t="s">
        <v>1891</v>
      </c>
      <c r="D1915" s="596" t="s">
        <v>1892</v>
      </c>
      <c r="E1915" s="29" t="s">
        <v>1893</v>
      </c>
      <c r="F1915" s="414" t="s">
        <v>58</v>
      </c>
      <c r="G1915" s="414" t="s">
        <v>7022</v>
      </c>
      <c r="H1915" s="223" t="s">
        <v>7023</v>
      </c>
      <c r="I1915" s="57" t="s">
        <v>7024</v>
      </c>
      <c r="J1915" s="57" t="s">
        <v>7025</v>
      </c>
      <c r="K1915" s="518">
        <v>43722</v>
      </c>
      <c r="L1915" s="518">
        <v>44088</v>
      </c>
      <c r="M1915" s="519">
        <v>12</v>
      </c>
      <c r="N1915" s="358">
        <v>26400000</v>
      </c>
      <c r="O1915" s="225">
        <f t="shared" si="168"/>
        <v>2200000</v>
      </c>
      <c r="P1915" s="35">
        <f ca="1">($P$3-K1915)/30</f>
        <v>28.110769695216003</v>
      </c>
      <c r="Q1915" s="520">
        <f ca="1">LEFT(P1915,2)*O1915</f>
        <v>61600000</v>
      </c>
      <c r="R1915" s="36">
        <f>'[1]Arta Boga Cemerlang'!J542</f>
        <v>18030329</v>
      </c>
      <c r="S1915" s="928">
        <f>'[1]Arta Boga Cemerlang'!F543</f>
        <v>13</v>
      </c>
      <c r="T1915" s="225">
        <f t="shared" si="153"/>
        <v>8369671</v>
      </c>
      <c r="U1915" s="174"/>
    </row>
    <row r="1916" spans="2:21" ht="17.45" customHeight="1">
      <c r="B1916" s="29">
        <v>297</v>
      </c>
      <c r="C1916" s="354" t="s">
        <v>1891</v>
      </c>
      <c r="D1916" s="596" t="s">
        <v>1892</v>
      </c>
      <c r="E1916" s="29" t="s">
        <v>1893</v>
      </c>
      <c r="F1916" s="414" t="s">
        <v>58</v>
      </c>
      <c r="G1916" s="414" t="s">
        <v>59</v>
      </c>
      <c r="H1916" s="223" t="s">
        <v>7026</v>
      </c>
      <c r="I1916" s="57" t="s">
        <v>7027</v>
      </c>
      <c r="J1916" s="57" t="s">
        <v>7028</v>
      </c>
      <c r="K1916" s="518">
        <v>43722</v>
      </c>
      <c r="L1916" s="518">
        <v>44088</v>
      </c>
      <c r="M1916" s="519">
        <v>12</v>
      </c>
      <c r="N1916" s="358">
        <v>26400000</v>
      </c>
      <c r="O1916" s="225">
        <f t="shared" si="168"/>
        <v>2200000</v>
      </c>
      <c r="P1916" s="35">
        <f ca="1">($P$3-K1916)/30</f>
        <v>28.110769695216003</v>
      </c>
      <c r="Q1916" s="520">
        <f ca="1">LEFT(P1916,2)*O1916</f>
        <v>61600000</v>
      </c>
      <c r="R1916" s="36">
        <f>'[1]Arta Boga Cemerlang'!J454</f>
        <v>32854493</v>
      </c>
      <c r="S1916" s="928">
        <f>'[1]Arta Boga Cemerlang'!F455</f>
        <v>13</v>
      </c>
      <c r="T1916" s="225">
        <f t="shared" si="153"/>
        <v>-6454493</v>
      </c>
      <c r="U1916" s="174"/>
    </row>
    <row r="1917" spans="2:21" ht="17.45" customHeight="1">
      <c r="B1917" s="29">
        <v>298</v>
      </c>
      <c r="C1917" s="354" t="s">
        <v>1908</v>
      </c>
      <c r="D1917" s="596" t="s">
        <v>1892</v>
      </c>
      <c r="E1917" s="29" t="s">
        <v>1893</v>
      </c>
      <c r="F1917" s="414" t="s">
        <v>58</v>
      </c>
      <c r="G1917" s="414" t="s">
        <v>1113</v>
      </c>
      <c r="H1917" s="926" t="s">
        <v>7029</v>
      </c>
      <c r="I1917" s="57" t="s">
        <v>7030</v>
      </c>
      <c r="J1917" s="57" t="s">
        <v>7031</v>
      </c>
      <c r="K1917" s="518">
        <v>43736</v>
      </c>
      <c r="L1917" s="518">
        <v>44102</v>
      </c>
      <c r="M1917" s="519">
        <v>12</v>
      </c>
      <c r="N1917" s="358">
        <v>26400000</v>
      </c>
      <c r="O1917" s="225">
        <f t="shared" si="168"/>
        <v>2200000</v>
      </c>
      <c r="P1917" s="35">
        <f ca="1">($P$3-K1917)/30</f>
        <v>27.644103028549338</v>
      </c>
      <c r="Q1917" s="520">
        <f ca="1">LEFT(P1917,2)*O1917</f>
        <v>59400000</v>
      </c>
      <c r="R1917" s="36">
        <f>'[1]Arta Boga Cemerlang'!J815</f>
        <v>30072977</v>
      </c>
      <c r="S1917" s="928">
        <f>'[1]Arta Boga Cemerlang'!F816</f>
        <v>11</v>
      </c>
      <c r="T1917" s="225">
        <f t="shared" si="153"/>
        <v>-3672977</v>
      </c>
      <c r="U1917" s="174"/>
    </row>
    <row r="1918" spans="2:21" ht="17.45" customHeight="1">
      <c r="B1918" s="29">
        <v>299</v>
      </c>
      <c r="C1918" s="354" t="s">
        <v>1924</v>
      </c>
      <c r="D1918" s="596" t="s">
        <v>1892</v>
      </c>
      <c r="E1918" s="29" t="s">
        <v>1893</v>
      </c>
      <c r="F1918" s="414" t="s">
        <v>58</v>
      </c>
      <c r="G1918" s="414" t="s">
        <v>7032</v>
      </c>
      <c r="H1918" s="223" t="s">
        <v>6504</v>
      </c>
      <c r="I1918" s="57" t="s">
        <v>6505</v>
      </c>
      <c r="J1918" s="57" t="s">
        <v>6506</v>
      </c>
      <c r="K1918" s="518">
        <v>43968</v>
      </c>
      <c r="L1918" s="518">
        <v>44333</v>
      </c>
      <c r="M1918" s="519">
        <v>12</v>
      </c>
      <c r="N1918" s="358">
        <v>26400000</v>
      </c>
      <c r="O1918" s="225">
        <f t="shared" si="168"/>
        <v>2200000</v>
      </c>
      <c r="P1918" s="116">
        <f ca="1">($P$3-K1918)/30</f>
        <v>19.910769695216004</v>
      </c>
      <c r="Q1918" s="523">
        <f ca="1">LEFT(P1918,2)*O1918</f>
        <v>41800000</v>
      </c>
      <c r="R1918" s="117">
        <f>'[1]Arta Boga Cemerlang'!J1446</f>
        <v>15493196</v>
      </c>
      <c r="S1918" s="928">
        <f>'[1]Arta Boga Cemerlang'!F1447</f>
        <v>8</v>
      </c>
      <c r="T1918" s="225">
        <f t="shared" si="153"/>
        <v>10906804</v>
      </c>
      <c r="U1918" s="174"/>
    </row>
    <row r="1919" spans="2:21" ht="17.45" customHeight="1">
      <c r="B1919" s="29">
        <v>300</v>
      </c>
      <c r="C1919" s="380" t="s">
        <v>7033</v>
      </c>
      <c r="D1919" s="929" t="s">
        <v>4536</v>
      </c>
      <c r="E1919" s="246" t="s">
        <v>3990</v>
      </c>
      <c r="F1919" s="220"/>
      <c r="G1919" s="220"/>
      <c r="H1919" s="223" t="s">
        <v>7034</v>
      </c>
      <c r="I1919" s="57" t="s">
        <v>7035</v>
      </c>
      <c r="J1919" s="57" t="s">
        <v>7036</v>
      </c>
      <c r="K1919" s="415">
        <v>44145</v>
      </c>
      <c r="L1919" s="415">
        <v>44510</v>
      </c>
      <c r="M1919" s="64">
        <v>12</v>
      </c>
      <c r="N1919" s="358">
        <v>6000000</v>
      </c>
      <c r="O1919" s="64">
        <f t="shared" si="168"/>
        <v>500000</v>
      </c>
      <c r="P1919" s="116">
        <f t="shared" ref="P1919:P1934" ca="1" si="171">($P$3-K1919)/30</f>
        <v>14.010769695216004</v>
      </c>
      <c r="Q1919" s="117">
        <f t="shared" ref="Q1919:Q1934" ca="1" si="172">LEFT(P1919,2)*O1919</f>
        <v>7000000</v>
      </c>
      <c r="R1919" s="61">
        <f>[1]Doosan!J31</f>
        <v>1829796</v>
      </c>
      <c r="S1919" s="348">
        <f>[1]Doosan!F32</f>
        <v>2</v>
      </c>
      <c r="T1919" s="225">
        <f t="shared" si="153"/>
        <v>4170204</v>
      </c>
      <c r="U1919" s="174"/>
    </row>
    <row r="1920" spans="2:21" ht="17.45" customHeight="1">
      <c r="B1920" s="29">
        <v>301</v>
      </c>
      <c r="C1920" s="354" t="s">
        <v>7037</v>
      </c>
      <c r="D1920" s="930" t="s">
        <v>7038</v>
      </c>
      <c r="E1920" s="29" t="s">
        <v>7039</v>
      </c>
      <c r="F1920" s="30" t="s">
        <v>26</v>
      </c>
      <c r="G1920" s="30" t="s">
        <v>27</v>
      </c>
      <c r="H1920" s="223" t="s">
        <v>7040</v>
      </c>
      <c r="I1920" s="57" t="s">
        <v>7041</v>
      </c>
      <c r="J1920" s="57" t="s">
        <v>7042</v>
      </c>
      <c r="K1920" s="518">
        <v>43669</v>
      </c>
      <c r="L1920" s="518">
        <v>44400</v>
      </c>
      <c r="M1920" s="519">
        <v>24</v>
      </c>
      <c r="N1920" s="358">
        <v>38400000</v>
      </c>
      <c r="O1920" s="225">
        <f t="shared" si="168"/>
        <v>1600000</v>
      </c>
      <c r="P1920" s="35">
        <f t="shared" ca="1" si="171"/>
        <v>29.877436361882669</v>
      </c>
      <c r="Q1920" s="520">
        <f t="shared" ca="1" si="172"/>
        <v>46400000</v>
      </c>
      <c r="R1920" s="61">
        <f>[1]Kajima!J47</f>
        <v>36610707</v>
      </c>
      <c r="S1920" s="348">
        <f>[1]Kajima!F48</f>
        <v>11</v>
      </c>
      <c r="T1920" s="225">
        <f t="shared" si="153"/>
        <v>1789293</v>
      </c>
      <c r="U1920" s="174"/>
    </row>
    <row r="1921" spans="1:21" ht="17.45" customHeight="1">
      <c r="A1921" s="464"/>
      <c r="B1921" s="29">
        <v>302</v>
      </c>
      <c r="C1921" s="246" t="s">
        <v>7043</v>
      </c>
      <c r="D1921" s="914" t="s">
        <v>1653</v>
      </c>
      <c r="E1921" s="246" t="s">
        <v>6839</v>
      </c>
      <c r="F1921" s="414" t="s">
        <v>26</v>
      </c>
      <c r="G1921" s="414" t="s">
        <v>27</v>
      </c>
      <c r="H1921" s="223" t="s">
        <v>5787</v>
      </c>
      <c r="I1921" s="57" t="s">
        <v>5788</v>
      </c>
      <c r="J1921" s="57" t="s">
        <v>5789</v>
      </c>
      <c r="K1921" s="415">
        <v>43922</v>
      </c>
      <c r="L1921" s="415">
        <v>44287</v>
      </c>
      <c r="M1921" s="64">
        <v>12</v>
      </c>
      <c r="N1921" s="501">
        <v>5460000</v>
      </c>
      <c r="O1921" s="64">
        <f t="shared" si="168"/>
        <v>455000</v>
      </c>
      <c r="P1921" s="116">
        <f t="shared" ca="1" si="171"/>
        <v>21.444103028549339</v>
      </c>
      <c r="Q1921" s="117">
        <f t="shared" ca="1" si="172"/>
        <v>9555000</v>
      </c>
      <c r="R1921" s="61">
        <f>[1]NTT!J528</f>
        <v>1602445</v>
      </c>
      <c r="S1921" s="348">
        <f>[1]NTT!F529</f>
        <v>1</v>
      </c>
      <c r="T1921" s="225">
        <f t="shared" si="153"/>
        <v>3857555</v>
      </c>
      <c r="U1921" s="499" t="s">
        <v>1658</v>
      </c>
    </row>
    <row r="1922" spans="1:21" ht="17.45" customHeight="1">
      <c r="B1922" s="29">
        <v>303</v>
      </c>
      <c r="C1922" s="354" t="s">
        <v>7044</v>
      </c>
      <c r="D1922" s="596" t="s">
        <v>1755</v>
      </c>
      <c r="E1922" s="29" t="s">
        <v>1762</v>
      </c>
      <c r="F1922" s="414" t="s">
        <v>26</v>
      </c>
      <c r="G1922" s="414" t="s">
        <v>1757</v>
      </c>
      <c r="H1922" s="223" t="s">
        <v>7045</v>
      </c>
      <c r="I1922" s="57" t="s">
        <v>7046</v>
      </c>
      <c r="J1922" s="57" t="s">
        <v>7047</v>
      </c>
      <c r="K1922" s="518">
        <v>43700</v>
      </c>
      <c r="L1922" s="518">
        <v>44796</v>
      </c>
      <c r="M1922" s="519">
        <v>36</v>
      </c>
      <c r="N1922" s="358">
        <v>14400000</v>
      </c>
      <c r="O1922" s="225">
        <f t="shared" si="168"/>
        <v>400000</v>
      </c>
      <c r="P1922" s="35">
        <f t="shared" ca="1" si="171"/>
        <v>28.844103028549338</v>
      </c>
      <c r="Q1922" s="520">
        <f t="shared" ca="1" si="172"/>
        <v>11200000</v>
      </c>
      <c r="R1922" s="61">
        <f>'[1]UHA Trading'!J296</f>
        <v>2608088</v>
      </c>
      <c r="S1922" s="348">
        <f>'[1]UHA Trading'!F297</f>
        <v>1</v>
      </c>
      <c r="T1922" s="225">
        <f t="shared" si="153"/>
        <v>11791912</v>
      </c>
      <c r="U1922" s="174"/>
    </row>
    <row r="1923" spans="1:21" ht="17.45" customHeight="1">
      <c r="B1923" s="29">
        <v>304</v>
      </c>
      <c r="C1923" s="331" t="s">
        <v>7048</v>
      </c>
      <c r="D1923" s="221" t="s">
        <v>478</v>
      </c>
      <c r="E1923" s="55" t="s">
        <v>489</v>
      </c>
      <c r="F1923" s="63" t="s">
        <v>26</v>
      </c>
      <c r="G1923" s="63" t="s">
        <v>27</v>
      </c>
      <c r="H1923" s="223" t="s">
        <v>7049</v>
      </c>
      <c r="I1923" s="931" t="s">
        <v>7050</v>
      </c>
      <c r="J1923" s="931" t="s">
        <v>7051</v>
      </c>
      <c r="K1923" s="224">
        <v>43376</v>
      </c>
      <c r="L1923" s="224">
        <v>44472</v>
      </c>
      <c r="M1923" s="64">
        <v>36</v>
      </c>
      <c r="N1923" s="64">
        <v>20138932</v>
      </c>
      <c r="O1923" s="64">
        <f t="shared" si="168"/>
        <v>559414.77777777775</v>
      </c>
      <c r="P1923" s="35">
        <f t="shared" ca="1" si="171"/>
        <v>39.644103028549338</v>
      </c>
      <c r="Q1923" s="36">
        <f t="shared" ca="1" si="172"/>
        <v>21817176.333333332</v>
      </c>
      <c r="R1923" s="61">
        <f>'[1]IIJ Global'!J241</f>
        <v>844560</v>
      </c>
      <c r="S1923" s="348">
        <f>'[1]IIJ Global'!F242</f>
        <v>1</v>
      </c>
      <c r="T1923" s="225">
        <f t="shared" si="153"/>
        <v>19294372</v>
      </c>
      <c r="U1923" s="174"/>
    </row>
    <row r="1924" spans="1:21">
      <c r="B1924" s="29">
        <v>305</v>
      </c>
      <c r="C1924" s="220" t="s">
        <v>7052</v>
      </c>
      <c r="D1924" s="53" t="s">
        <v>84</v>
      </c>
      <c r="E1924" s="29" t="s">
        <v>7053</v>
      </c>
      <c r="F1924" s="30" t="s">
        <v>26</v>
      </c>
      <c r="G1924" s="30" t="s">
        <v>27</v>
      </c>
      <c r="H1924" s="31" t="s">
        <v>7054</v>
      </c>
      <c r="I1924" s="32" t="s">
        <v>7055</v>
      </c>
      <c r="J1924" s="32" t="s">
        <v>7056</v>
      </c>
      <c r="K1924" s="33">
        <v>43453</v>
      </c>
      <c r="L1924" s="932">
        <v>44549</v>
      </c>
      <c r="M1924" s="32">
        <v>36</v>
      </c>
      <c r="N1924" s="34">
        <v>14625545</v>
      </c>
      <c r="O1924" s="34">
        <f t="shared" si="168"/>
        <v>406265.13888888888</v>
      </c>
      <c r="P1924" s="35">
        <f t="shared" ca="1" si="171"/>
        <v>37.077436361882668</v>
      </c>
      <c r="Q1924" s="36">
        <f t="shared" ca="1" si="172"/>
        <v>15031810.138888888</v>
      </c>
      <c r="R1924" s="61">
        <f>[1]KRM!J2533</f>
        <v>1607600</v>
      </c>
      <c r="S1924" s="348">
        <f>[1]KRM!E2534</f>
        <v>1</v>
      </c>
      <c r="T1924" s="225">
        <f t="shared" si="153"/>
        <v>13017945</v>
      </c>
      <c r="U1924" s="2" t="s">
        <v>7057</v>
      </c>
    </row>
    <row r="1925" spans="1:21">
      <c r="B1925" s="29">
        <v>306</v>
      </c>
      <c r="C1925" s="220" t="s">
        <v>7052</v>
      </c>
      <c r="D1925" s="53" t="s">
        <v>84</v>
      </c>
      <c r="E1925" s="29" t="s">
        <v>7053</v>
      </c>
      <c r="F1925" s="30" t="s">
        <v>26</v>
      </c>
      <c r="G1925" s="30" t="s">
        <v>27</v>
      </c>
      <c r="H1925" s="31" t="s">
        <v>7058</v>
      </c>
      <c r="I1925" s="32" t="s">
        <v>7059</v>
      </c>
      <c r="J1925" s="32" t="s">
        <v>7060</v>
      </c>
      <c r="K1925" s="33">
        <v>43453</v>
      </c>
      <c r="L1925" s="932">
        <v>44549</v>
      </c>
      <c r="M1925" s="32">
        <v>36</v>
      </c>
      <c r="N1925" s="34">
        <v>14625545</v>
      </c>
      <c r="O1925" s="34">
        <f t="shared" si="168"/>
        <v>406265.13888888888</v>
      </c>
      <c r="P1925" s="35">
        <f t="shared" ca="1" si="171"/>
        <v>37.077436361882668</v>
      </c>
      <c r="Q1925" s="36">
        <f t="shared" ca="1" si="172"/>
        <v>15031810.138888888</v>
      </c>
      <c r="R1925" s="61">
        <f>[1]KRM!J2761</f>
        <v>3972260</v>
      </c>
      <c r="S1925" s="348">
        <f>[1]KRM!E2762</f>
        <v>3</v>
      </c>
      <c r="T1925" s="225">
        <f t="shared" si="153"/>
        <v>10653285</v>
      </c>
    </row>
    <row r="1926" spans="1:21">
      <c r="B1926" s="29">
        <v>307</v>
      </c>
      <c r="C1926" s="220" t="s">
        <v>7052</v>
      </c>
      <c r="D1926" s="53" t="s">
        <v>84</v>
      </c>
      <c r="E1926" s="29" t="s">
        <v>7053</v>
      </c>
      <c r="F1926" s="30" t="s">
        <v>26</v>
      </c>
      <c r="G1926" s="30" t="s">
        <v>27</v>
      </c>
      <c r="H1926" s="31" t="s">
        <v>7061</v>
      </c>
      <c r="I1926" s="32" t="s">
        <v>7062</v>
      </c>
      <c r="J1926" s="32" t="s">
        <v>7063</v>
      </c>
      <c r="K1926" s="33">
        <v>43453</v>
      </c>
      <c r="L1926" s="932">
        <v>44549</v>
      </c>
      <c r="M1926" s="32">
        <v>36</v>
      </c>
      <c r="N1926" s="34">
        <v>14625545</v>
      </c>
      <c r="O1926" s="34">
        <f t="shared" si="168"/>
        <v>406265.13888888888</v>
      </c>
      <c r="P1926" s="35">
        <f t="shared" ca="1" si="171"/>
        <v>37.077436361882668</v>
      </c>
      <c r="Q1926" s="36">
        <f t="shared" ca="1" si="172"/>
        <v>15031810.138888888</v>
      </c>
      <c r="R1926" s="61">
        <f>[1]KRM!J2193</f>
        <v>4771860</v>
      </c>
      <c r="S1926" s="348">
        <f>[1]KRM!E2194</f>
        <v>3</v>
      </c>
      <c r="T1926" s="225">
        <f t="shared" si="153"/>
        <v>9853685</v>
      </c>
    </row>
    <row r="1927" spans="1:21">
      <c r="B1927" s="29">
        <v>308</v>
      </c>
      <c r="C1927" s="220" t="s">
        <v>7052</v>
      </c>
      <c r="D1927" s="53" t="s">
        <v>84</v>
      </c>
      <c r="E1927" s="29" t="s">
        <v>7053</v>
      </c>
      <c r="F1927" s="30" t="s">
        <v>26</v>
      </c>
      <c r="G1927" s="30" t="s">
        <v>27</v>
      </c>
      <c r="H1927" s="31" t="s">
        <v>7064</v>
      </c>
      <c r="I1927" s="32" t="s">
        <v>7065</v>
      </c>
      <c r="J1927" s="32" t="s">
        <v>7066</v>
      </c>
      <c r="K1927" s="33">
        <v>43453</v>
      </c>
      <c r="L1927" s="932">
        <v>44549</v>
      </c>
      <c r="M1927" s="32">
        <v>36</v>
      </c>
      <c r="N1927" s="34">
        <v>14625545</v>
      </c>
      <c r="O1927" s="34">
        <f t="shared" si="168"/>
        <v>406265.13888888888</v>
      </c>
      <c r="P1927" s="35">
        <f t="shared" ca="1" si="171"/>
        <v>37.077436361882668</v>
      </c>
      <c r="Q1927" s="36">
        <f t="shared" ca="1" si="172"/>
        <v>15031810.138888888</v>
      </c>
      <c r="R1927" s="61">
        <f>[1]KRM!J2819</f>
        <v>3348860</v>
      </c>
      <c r="S1927" s="348">
        <f>[1]KRM!F2820</f>
        <v>2</v>
      </c>
      <c r="T1927" s="225">
        <f t="shared" si="153"/>
        <v>11276685</v>
      </c>
    </row>
    <row r="1928" spans="1:21">
      <c r="B1928" s="29">
        <v>309</v>
      </c>
      <c r="C1928" s="220" t="s">
        <v>7052</v>
      </c>
      <c r="D1928" s="53" t="s">
        <v>84</v>
      </c>
      <c r="E1928" s="29" t="s">
        <v>7053</v>
      </c>
      <c r="F1928" s="30" t="s">
        <v>26</v>
      </c>
      <c r="G1928" s="30" t="s">
        <v>27</v>
      </c>
      <c r="H1928" s="31" t="s">
        <v>7067</v>
      </c>
      <c r="I1928" s="32" t="s">
        <v>7068</v>
      </c>
      <c r="J1928" s="32" t="s">
        <v>7069</v>
      </c>
      <c r="K1928" s="33">
        <v>43453</v>
      </c>
      <c r="L1928" s="932">
        <v>44549</v>
      </c>
      <c r="M1928" s="32">
        <v>36</v>
      </c>
      <c r="N1928" s="34">
        <v>14625545</v>
      </c>
      <c r="O1928" s="34">
        <f t="shared" si="168"/>
        <v>406265.13888888888</v>
      </c>
      <c r="P1928" s="35">
        <f t="shared" ca="1" si="171"/>
        <v>37.077436361882668</v>
      </c>
      <c r="Q1928" s="36">
        <f t="shared" ca="1" si="172"/>
        <v>15031810.138888888</v>
      </c>
      <c r="R1928" s="61">
        <f>[1]KRM!J2363</f>
        <v>4195360</v>
      </c>
      <c r="S1928" s="348">
        <f>[1]KRM!E2364</f>
        <v>4</v>
      </c>
      <c r="T1928" s="225">
        <f t="shared" si="153"/>
        <v>10430185</v>
      </c>
    </row>
    <row r="1929" spans="1:21">
      <c r="B1929" s="29">
        <v>310</v>
      </c>
      <c r="C1929" s="220" t="s">
        <v>7070</v>
      </c>
      <c r="D1929" s="53" t="s">
        <v>84</v>
      </c>
      <c r="E1929" s="29" t="s">
        <v>7071</v>
      </c>
      <c r="F1929" s="30" t="s">
        <v>26</v>
      </c>
      <c r="G1929" s="30" t="s">
        <v>27</v>
      </c>
      <c r="H1929" s="933" t="s">
        <v>7072</v>
      </c>
      <c r="I1929" s="931" t="s">
        <v>7073</v>
      </c>
      <c r="J1929" s="931" t="s">
        <v>7074</v>
      </c>
      <c r="K1929" s="33">
        <v>43453</v>
      </c>
      <c r="L1929" s="932">
        <v>44549</v>
      </c>
      <c r="M1929" s="32">
        <v>36</v>
      </c>
      <c r="N1929" s="34">
        <v>14625545</v>
      </c>
      <c r="O1929" s="34">
        <f t="shared" si="168"/>
        <v>406265.13888888888</v>
      </c>
      <c r="P1929" s="35">
        <f t="shared" ca="1" si="171"/>
        <v>37.077436361882668</v>
      </c>
      <c r="Q1929" s="36">
        <f t="shared" ca="1" si="172"/>
        <v>15031810.138888888</v>
      </c>
      <c r="R1929" s="61">
        <f>[1]KRM!J3104</f>
        <v>3957700</v>
      </c>
      <c r="S1929" s="348">
        <f>[1]KRM!F3105</f>
        <v>3</v>
      </c>
      <c r="T1929" s="225">
        <f t="shared" si="153"/>
        <v>10667845</v>
      </c>
    </row>
    <row r="1930" spans="1:21">
      <c r="B1930" s="29">
        <v>311</v>
      </c>
      <c r="C1930" s="220" t="s">
        <v>7070</v>
      </c>
      <c r="D1930" s="53" t="s">
        <v>84</v>
      </c>
      <c r="E1930" s="29" t="s">
        <v>7071</v>
      </c>
      <c r="F1930" s="30" t="s">
        <v>26</v>
      </c>
      <c r="G1930" s="30" t="s">
        <v>27</v>
      </c>
      <c r="H1930" s="933" t="s">
        <v>7075</v>
      </c>
      <c r="I1930" s="931" t="s">
        <v>7076</v>
      </c>
      <c r="J1930" s="931" t="s">
        <v>7077</v>
      </c>
      <c r="K1930" s="33">
        <v>43453</v>
      </c>
      <c r="L1930" s="932">
        <v>44549</v>
      </c>
      <c r="M1930" s="32">
        <v>36</v>
      </c>
      <c r="N1930" s="34">
        <v>14625545</v>
      </c>
      <c r="O1930" s="34">
        <f t="shared" si="168"/>
        <v>406265.13888888888</v>
      </c>
      <c r="P1930" s="35">
        <f t="shared" ca="1" si="171"/>
        <v>37.077436361882668</v>
      </c>
      <c r="Q1930" s="36">
        <f t="shared" ca="1" si="172"/>
        <v>15031810.138888888</v>
      </c>
      <c r="R1930" s="61">
        <f>[1]KRM!J3164</f>
        <v>4111640</v>
      </c>
      <c r="S1930" s="348">
        <f>[1]KRM!F3165</f>
        <v>2</v>
      </c>
      <c r="T1930" s="225">
        <f t="shared" si="153"/>
        <v>10513905</v>
      </c>
    </row>
    <row r="1931" spans="1:21">
      <c r="B1931" s="29">
        <v>312</v>
      </c>
      <c r="C1931" s="220" t="s">
        <v>7070</v>
      </c>
      <c r="D1931" s="53" t="s">
        <v>84</v>
      </c>
      <c r="E1931" s="29" t="s">
        <v>7071</v>
      </c>
      <c r="F1931" s="30" t="s">
        <v>26</v>
      </c>
      <c r="G1931" s="30" t="s">
        <v>27</v>
      </c>
      <c r="H1931" s="933" t="s">
        <v>7078</v>
      </c>
      <c r="I1931" s="931" t="s">
        <v>7079</v>
      </c>
      <c r="J1931" s="931" t="s">
        <v>7080</v>
      </c>
      <c r="K1931" s="33">
        <v>43453</v>
      </c>
      <c r="L1931" s="932">
        <v>44549</v>
      </c>
      <c r="M1931" s="32">
        <v>36</v>
      </c>
      <c r="N1931" s="34">
        <v>14625545</v>
      </c>
      <c r="O1931" s="34">
        <f t="shared" si="168"/>
        <v>406265.13888888888</v>
      </c>
      <c r="P1931" s="35">
        <f t="shared" ca="1" si="171"/>
        <v>37.077436361882668</v>
      </c>
      <c r="Q1931" s="36">
        <f t="shared" ca="1" si="172"/>
        <v>15031810.138888888</v>
      </c>
      <c r="R1931" s="61">
        <f>[1]KRM!J2250</f>
        <v>4651355</v>
      </c>
      <c r="S1931" s="348">
        <f>[1]KRM!F2251</f>
        <v>5</v>
      </c>
      <c r="T1931" s="225">
        <f t="shared" si="153"/>
        <v>9974190</v>
      </c>
    </row>
    <row r="1932" spans="1:21">
      <c r="B1932" s="29">
        <v>313</v>
      </c>
      <c r="C1932" s="220" t="s">
        <v>7081</v>
      </c>
      <c r="D1932" s="53" t="s">
        <v>84</v>
      </c>
      <c r="E1932" s="29" t="s">
        <v>7082</v>
      </c>
      <c r="F1932" s="30" t="s">
        <v>26</v>
      </c>
      <c r="G1932" s="30" t="s">
        <v>27</v>
      </c>
      <c r="H1932" s="31" t="s">
        <v>7083</v>
      </c>
      <c r="I1932" s="32" t="s">
        <v>7084</v>
      </c>
      <c r="J1932" s="32" t="s">
        <v>7085</v>
      </c>
      <c r="K1932" s="33">
        <v>43453</v>
      </c>
      <c r="L1932" s="932">
        <v>44549</v>
      </c>
      <c r="M1932" s="32">
        <v>36</v>
      </c>
      <c r="N1932" s="34">
        <v>14625545</v>
      </c>
      <c r="O1932" s="34">
        <f t="shared" si="168"/>
        <v>406265.13888888888</v>
      </c>
      <c r="P1932" s="35">
        <f t="shared" ca="1" si="171"/>
        <v>37.077436361882668</v>
      </c>
      <c r="Q1932" s="36">
        <f t="shared" ca="1" si="172"/>
        <v>15031810.138888888</v>
      </c>
      <c r="R1932" s="61">
        <f>[1]KRM!J2704</f>
        <v>15200213</v>
      </c>
      <c r="S1932" s="348">
        <f>[1]KRM!F2705</f>
        <v>10</v>
      </c>
      <c r="T1932" s="225">
        <f t="shared" si="153"/>
        <v>-574668</v>
      </c>
    </row>
    <row r="1933" spans="1:21">
      <c r="B1933" s="29">
        <v>314</v>
      </c>
      <c r="C1933" s="220" t="s">
        <v>7086</v>
      </c>
      <c r="D1933" s="53" t="s">
        <v>84</v>
      </c>
      <c r="E1933" s="29" t="s">
        <v>7087</v>
      </c>
      <c r="F1933" s="30" t="s">
        <v>26</v>
      </c>
      <c r="G1933" s="30" t="s">
        <v>27</v>
      </c>
      <c r="H1933" s="31" t="s">
        <v>7088</v>
      </c>
      <c r="I1933" s="32" t="s">
        <v>7089</v>
      </c>
      <c r="J1933" s="32" t="s">
        <v>7090</v>
      </c>
      <c r="K1933" s="33">
        <v>43453</v>
      </c>
      <c r="L1933" s="932">
        <v>44549</v>
      </c>
      <c r="M1933" s="32">
        <v>36</v>
      </c>
      <c r="N1933" s="34">
        <v>14625545</v>
      </c>
      <c r="O1933" s="34">
        <f t="shared" si="168"/>
        <v>406265.13888888888</v>
      </c>
      <c r="P1933" s="35">
        <f t="shared" ca="1" si="171"/>
        <v>37.077436361882668</v>
      </c>
      <c r="Q1933" s="36">
        <f t="shared" ca="1" si="172"/>
        <v>15031810.138888888</v>
      </c>
      <c r="R1933" s="61">
        <f>[1]KRM!J3225</f>
        <v>8440375</v>
      </c>
      <c r="S1933" s="348">
        <f>[1]KRM!F3226</f>
        <v>4</v>
      </c>
      <c r="T1933" s="225">
        <f t="shared" ref="T1933:T1945" si="173">N1933-R1933</f>
        <v>6185170</v>
      </c>
    </row>
    <row r="1934" spans="1:21" ht="17.45" customHeight="1">
      <c r="B1934" s="29">
        <v>315</v>
      </c>
      <c r="C1934" s="380" t="s">
        <v>7091</v>
      </c>
      <c r="D1934" s="643" t="s">
        <v>2224</v>
      </c>
      <c r="E1934" s="246" t="s">
        <v>2655</v>
      </c>
      <c r="F1934" s="451"/>
      <c r="G1934" s="57" t="s">
        <v>7092</v>
      </c>
      <c r="H1934" s="223" t="s">
        <v>7093</v>
      </c>
      <c r="I1934" s="57" t="s">
        <v>6553</v>
      </c>
      <c r="J1934" s="57" t="s">
        <v>6554</v>
      </c>
      <c r="K1934" s="415">
        <v>44149</v>
      </c>
      <c r="L1934" s="415">
        <v>44514</v>
      </c>
      <c r="M1934" s="64">
        <v>12</v>
      </c>
      <c r="N1934" s="358">
        <v>15000000</v>
      </c>
      <c r="O1934" s="64">
        <f t="shared" si="168"/>
        <v>1250000</v>
      </c>
      <c r="P1934" s="116">
        <f t="shared" ca="1" si="171"/>
        <v>13.877436361882671</v>
      </c>
      <c r="Q1934" s="117">
        <f t="shared" ca="1" si="172"/>
        <v>16250000</v>
      </c>
      <c r="R1934" s="61">
        <f>'[1]Si Cepat'!J8257</f>
        <v>12848166</v>
      </c>
      <c r="S1934" s="348">
        <f>'[1]Si Cepat'!F8258</f>
        <v>7</v>
      </c>
      <c r="T1934" s="225">
        <f t="shared" si="173"/>
        <v>2151834</v>
      </c>
      <c r="U1934" s="499"/>
    </row>
  </sheetData>
  <autoFilter ref="B1619:U1816" xr:uid="{8855A892-3809-4E20-952A-AF304A75C177}">
    <filterColumn colId="9" showButton="0"/>
  </autoFilter>
  <mergeCells count="22">
    <mergeCell ref="B2:R2"/>
    <mergeCell ref="B4:B5"/>
    <mergeCell ref="C4:C5"/>
    <mergeCell ref="D4:D5"/>
    <mergeCell ref="E4:E5"/>
    <mergeCell ref="F4:G4"/>
    <mergeCell ref="H4:H5"/>
    <mergeCell ref="J4:J5"/>
    <mergeCell ref="K4:L5"/>
    <mergeCell ref="M4:M5"/>
    <mergeCell ref="C1634:C1635"/>
    <mergeCell ref="N4:N5"/>
    <mergeCell ref="O4:O5"/>
    <mergeCell ref="P4:P5"/>
    <mergeCell ref="Q4:Q5"/>
    <mergeCell ref="T4:T5"/>
    <mergeCell ref="K1619:L1619"/>
    <mergeCell ref="C1620:C1627"/>
    <mergeCell ref="D1620:D1627"/>
    <mergeCell ref="C1630:C1631"/>
    <mergeCell ref="R4:R5"/>
    <mergeCell ref="S4:S5"/>
  </mergeCells>
  <conditionalFormatting sqref="C1566:C1598">
    <cfRule type="duplicateValues" dxfId="0" priority="1"/>
  </conditionalFormatting>
  <pageMargins left="0.118110236220472" right="0.118110236220472" top="0.74803149606299202" bottom="0.74803149606299202" header="0.31496062992126" footer="0.31496062992126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Junaidi Didy</dc:creator>
  <cp:keywords/>
  <dc:description/>
  <cp:lastModifiedBy>Laras Anggit</cp:lastModifiedBy>
  <cp:revision/>
  <dcterms:created xsi:type="dcterms:W3CDTF">2022-01-04T00:41:08Z</dcterms:created>
  <dcterms:modified xsi:type="dcterms:W3CDTF">2022-01-04T00:45:41Z</dcterms:modified>
  <cp:category/>
  <cp:contentStatus/>
</cp:coreProperties>
</file>